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9995" yWindow="0" windowWidth="8835" windowHeight="12855" tabRatio="840"/>
    <workbookView xWindow="30" yWindow="0" windowWidth="19995" windowHeight="12855" tabRatio="708" activeTab="1"/>
  </bookViews>
  <sheets>
    <sheet name="練りの用心棒" sheetId="128" r:id="rId1"/>
    <sheet name="日足" sheetId="447" r:id="rId2"/>
    <sheet name="日足小" sheetId="461" r:id="rId3"/>
    <sheet name="反転" sheetId="441" r:id="rId4"/>
    <sheet name="チャートdata" sheetId="41" r:id="rId5"/>
    <sheet name="チャートＬｉｃｅｎｓｅ" sheetId="54" r:id="rId6"/>
    <sheet name="9999" sheetId="459" r:id="rId7"/>
    <sheet name="貸借銘柄一覧" sheetId="28" r:id="rId8"/>
  </sheets>
  <definedNames>
    <definedName name="_xlnm._FilterDatabase" localSheetId="0" hidden="1">練りの用心棒!$B$2:$C$256</definedName>
  </definedNames>
  <calcPr calcId="125725"/>
</workbook>
</file>

<file path=xl/calcChain.xml><?xml version="1.0" encoding="utf-8"?>
<calcChain xmlns="http://schemas.openxmlformats.org/spreadsheetml/2006/main">
  <c r="D2" i="41"/>
  <c r="A1" i="128"/>
  <c r="L35"/>
  <c r="M35"/>
  <c r="L36"/>
  <c r="M36"/>
  <c r="L37"/>
  <c r="M37"/>
  <c r="L38"/>
  <c r="M38"/>
  <c r="L39"/>
  <c r="M39"/>
  <c r="L40"/>
  <c r="M40"/>
  <c r="L41"/>
  <c r="M41"/>
  <c r="L42"/>
  <c r="M42"/>
  <c r="L43"/>
  <c r="M43"/>
  <c r="L44"/>
  <c r="M44"/>
  <c r="L45"/>
  <c r="M45"/>
  <c r="L46"/>
  <c r="M46"/>
  <c r="L47"/>
  <c r="M47"/>
  <c r="L48"/>
  <c r="M48"/>
  <c r="L49"/>
  <c r="M49"/>
  <c r="L50"/>
  <c r="M50"/>
  <c r="L51"/>
  <c r="M51"/>
  <c r="L52"/>
  <c r="M52"/>
  <c r="L53"/>
  <c r="M53"/>
  <c r="L54"/>
  <c r="M54"/>
  <c r="L55"/>
  <c r="M55"/>
  <c r="L56"/>
  <c r="M56"/>
  <c r="L57"/>
  <c r="M57"/>
  <c r="L58"/>
  <c r="M58"/>
  <c r="L59"/>
  <c r="M59"/>
  <c r="L60"/>
  <c r="M60"/>
  <c r="L61"/>
  <c r="M61"/>
  <c r="L62"/>
  <c r="M62"/>
  <c r="L63"/>
  <c r="M63"/>
  <c r="L64"/>
  <c r="M64"/>
  <c r="L65"/>
  <c r="M65"/>
  <c r="L66"/>
  <c r="M66"/>
  <c r="L67"/>
  <c r="M67"/>
  <c r="L68"/>
  <c r="M68"/>
  <c r="L69"/>
  <c r="M69"/>
  <c r="L70"/>
  <c r="M70"/>
  <c r="L71"/>
  <c r="M71"/>
  <c r="L72"/>
  <c r="M72"/>
  <c r="L73"/>
  <c r="M73"/>
  <c r="L74"/>
  <c r="M74"/>
  <c r="L75"/>
  <c r="M75"/>
  <c r="L76"/>
  <c r="M76"/>
  <c r="L77"/>
  <c r="M77"/>
  <c r="L78"/>
  <c r="M78"/>
  <c r="L79"/>
  <c r="M79"/>
  <c r="L80"/>
  <c r="M80"/>
  <c r="L81"/>
  <c r="M81"/>
  <c r="L82"/>
  <c r="M82"/>
  <c r="L83"/>
  <c r="M83"/>
  <c r="L84"/>
  <c r="M84"/>
  <c r="L85"/>
  <c r="M85"/>
  <c r="L86"/>
  <c r="M86"/>
  <c r="L87"/>
  <c r="M87"/>
  <c r="L88"/>
  <c r="M88"/>
  <c r="L89"/>
  <c r="M89"/>
  <c r="L90"/>
  <c r="M90"/>
  <c r="L91"/>
  <c r="M91"/>
  <c r="L92"/>
  <c r="M92"/>
  <c r="L93"/>
  <c r="M93"/>
  <c r="L94"/>
  <c r="M94"/>
  <c r="L95"/>
  <c r="M95"/>
  <c r="L96"/>
  <c r="M96"/>
  <c r="L97"/>
  <c r="M97"/>
  <c r="L98"/>
  <c r="M98"/>
  <c r="L99"/>
  <c r="M99"/>
  <c r="L100"/>
  <c r="M100"/>
  <c r="L101"/>
  <c r="M101"/>
  <c r="L102"/>
  <c r="M102"/>
  <c r="L103"/>
  <c r="M103"/>
  <c r="L104"/>
  <c r="M104"/>
  <c r="L105"/>
  <c r="M105"/>
  <c r="L106"/>
  <c r="M106"/>
  <c r="L107"/>
  <c r="M107"/>
  <c r="L108"/>
  <c r="M108"/>
  <c r="L109"/>
  <c r="M109"/>
  <c r="L110"/>
  <c r="M110"/>
  <c r="L111"/>
  <c r="M111"/>
  <c r="L112"/>
  <c r="M112"/>
  <c r="L113"/>
  <c r="M113"/>
  <c r="L114"/>
  <c r="M114"/>
  <c r="L115"/>
  <c r="M115"/>
  <c r="L116"/>
  <c r="M116"/>
  <c r="L117"/>
  <c r="M117"/>
  <c r="L118"/>
  <c r="M118"/>
  <c r="L119"/>
  <c r="M119"/>
  <c r="L120"/>
  <c r="M120"/>
  <c r="L121"/>
  <c r="M121"/>
  <c r="L122"/>
  <c r="M122"/>
  <c r="L123"/>
  <c r="M123"/>
  <c r="L124"/>
  <c r="M124"/>
  <c r="L125"/>
  <c r="M125"/>
  <c r="L126"/>
  <c r="M126"/>
  <c r="L127"/>
  <c r="M127"/>
  <c r="L128"/>
  <c r="M128"/>
  <c r="L129"/>
  <c r="M129"/>
  <c r="L130"/>
  <c r="M130"/>
  <c r="L131"/>
  <c r="M131"/>
  <c r="L132"/>
  <c r="M132"/>
  <c r="L133"/>
  <c r="M133"/>
  <c r="L134"/>
  <c r="M134"/>
  <c r="L135"/>
  <c r="M135"/>
  <c r="L136"/>
  <c r="M136"/>
  <c r="L137"/>
  <c r="M137"/>
  <c r="L138"/>
  <c r="M138"/>
  <c r="L139"/>
  <c r="M139"/>
  <c r="L140"/>
  <c r="M140"/>
  <c r="L141"/>
  <c r="M141"/>
  <c r="L142"/>
  <c r="M142"/>
  <c r="L143"/>
  <c r="M143"/>
  <c r="L144"/>
  <c r="M144"/>
  <c r="L145"/>
  <c r="M145"/>
  <c r="L146"/>
  <c r="M146"/>
  <c r="L147"/>
  <c r="M147"/>
  <c r="L148"/>
  <c r="M148"/>
  <c r="L149"/>
  <c r="M149"/>
  <c r="L150"/>
  <c r="M150"/>
  <c r="L151"/>
  <c r="M151"/>
  <c r="L152"/>
  <c r="M152"/>
  <c r="L153"/>
  <c r="M153"/>
  <c r="L154"/>
  <c r="M154"/>
  <c r="L155"/>
  <c r="M155"/>
  <c r="L156"/>
  <c r="M156"/>
  <c r="L157"/>
  <c r="M157"/>
  <c r="L158"/>
  <c r="M158"/>
  <c r="L159"/>
  <c r="M159"/>
  <c r="L160"/>
  <c r="M160"/>
  <c r="L161"/>
  <c r="M161"/>
  <c r="L162"/>
  <c r="M162"/>
  <c r="L163"/>
  <c r="M163"/>
  <c r="L164"/>
  <c r="M164"/>
  <c r="L165"/>
  <c r="M165"/>
  <c r="L166"/>
  <c r="M166"/>
  <c r="L167"/>
  <c r="M167"/>
  <c r="L168"/>
  <c r="M168"/>
  <c r="L169"/>
  <c r="M169"/>
  <c r="L170"/>
  <c r="M170"/>
  <c r="L171"/>
  <c r="M171"/>
  <c r="L172"/>
  <c r="M172"/>
  <c r="L173"/>
  <c r="M173"/>
  <c r="L174"/>
  <c r="M174"/>
  <c r="L175"/>
  <c r="M175"/>
  <c r="L176"/>
  <c r="M176"/>
  <c r="L177"/>
  <c r="M177"/>
  <c r="L178"/>
  <c r="M178"/>
  <c r="L179"/>
  <c r="M179"/>
  <c r="L180"/>
  <c r="M180"/>
  <c r="L181"/>
  <c r="M181"/>
  <c r="L182"/>
  <c r="M182"/>
  <c r="L183"/>
  <c r="M183"/>
  <c r="L184"/>
  <c r="M184"/>
  <c r="L185"/>
  <c r="M185"/>
  <c r="L186"/>
  <c r="M186"/>
  <c r="L187"/>
  <c r="M187"/>
  <c r="L188"/>
  <c r="M188"/>
  <c r="L189"/>
  <c r="M189"/>
  <c r="L190"/>
  <c r="M190"/>
  <c r="L191"/>
  <c r="M191"/>
  <c r="L192"/>
  <c r="M192"/>
  <c r="L193"/>
  <c r="M193"/>
  <c r="L194"/>
  <c r="M194"/>
  <c r="L195"/>
  <c r="M195"/>
  <c r="L196"/>
  <c r="M196"/>
  <c r="L197"/>
  <c r="M197"/>
  <c r="L198"/>
  <c r="M198"/>
  <c r="L199"/>
  <c r="M199"/>
  <c r="L200"/>
  <c r="M200"/>
  <c r="L201"/>
  <c r="M201"/>
  <c r="L202"/>
  <c r="M202"/>
  <c r="L203"/>
  <c r="M203"/>
  <c r="L204"/>
  <c r="M204"/>
  <c r="L205"/>
  <c r="M205"/>
  <c r="L206"/>
  <c r="M206"/>
  <c r="L207"/>
  <c r="M207"/>
  <c r="L208"/>
  <c r="M208"/>
  <c r="L209"/>
  <c r="M209"/>
  <c r="L210"/>
  <c r="M210"/>
  <c r="L211"/>
  <c r="M211"/>
  <c r="L212"/>
  <c r="M212"/>
  <c r="L213"/>
  <c r="M213"/>
  <c r="L214"/>
  <c r="M214"/>
  <c r="L215"/>
  <c r="M215"/>
  <c r="L216"/>
  <c r="M216"/>
  <c r="L217"/>
  <c r="M217"/>
  <c r="L218"/>
  <c r="M218"/>
  <c r="L219"/>
  <c r="M219"/>
  <c r="L220"/>
  <c r="M220"/>
  <c r="L221"/>
  <c r="M221"/>
  <c r="L222"/>
  <c r="M222"/>
  <c r="L223"/>
  <c r="M223"/>
  <c r="L224"/>
  <c r="M224"/>
  <c r="L225"/>
  <c r="M225"/>
  <c r="L226"/>
  <c r="M226"/>
  <c r="L227"/>
  <c r="M227"/>
  <c r="L228"/>
  <c r="M228"/>
  <c r="L229"/>
  <c r="M229"/>
  <c r="L230"/>
  <c r="M230"/>
  <c r="L231"/>
  <c r="M231"/>
  <c r="L232"/>
  <c r="M232"/>
  <c r="L233"/>
  <c r="M233"/>
  <c r="L234"/>
  <c r="M234"/>
  <c r="L235"/>
  <c r="M235"/>
  <c r="L236"/>
  <c r="M236"/>
  <c r="L237"/>
  <c r="M237"/>
  <c r="L238"/>
  <c r="M238"/>
  <c r="L239"/>
  <c r="M239"/>
  <c r="L240"/>
  <c r="M240"/>
  <c r="L241"/>
  <c r="M241"/>
  <c r="L242"/>
  <c r="M242"/>
  <c r="L243"/>
  <c r="M243"/>
  <c r="L244"/>
  <c r="M244"/>
  <c r="L245"/>
  <c r="M245"/>
  <c r="L246"/>
  <c r="M246"/>
  <c r="L247"/>
  <c r="M247"/>
  <c r="L248"/>
  <c r="M248"/>
  <c r="L249"/>
  <c r="M249"/>
  <c r="L250"/>
  <c r="M250"/>
  <c r="L251"/>
  <c r="M251"/>
  <c r="L252"/>
  <c r="M252"/>
  <c r="L253"/>
  <c r="M253"/>
  <c r="L254"/>
  <c r="M254"/>
  <c r="L255"/>
  <c r="M255"/>
  <c r="L256"/>
  <c r="M256"/>
  <c r="L24"/>
  <c r="M24"/>
  <c r="L25"/>
  <c r="M25"/>
  <c r="L26"/>
  <c r="L27" s="1"/>
  <c r="M26"/>
  <c r="M27" s="1"/>
  <c r="L28"/>
  <c r="M28"/>
  <c r="L29"/>
  <c r="M29"/>
  <c r="L30"/>
  <c r="L31" s="1"/>
  <c r="M30"/>
  <c r="M31" s="1"/>
  <c r="L32"/>
  <c r="M32"/>
  <c r="L33"/>
  <c r="M33"/>
  <c r="L34"/>
  <c r="M34"/>
  <c r="M4"/>
  <c r="L4"/>
  <c r="L5"/>
  <c r="M5"/>
  <c r="L6"/>
  <c r="L7" s="1"/>
  <c r="M6"/>
  <c r="M7" s="1"/>
  <c r="D2" l="1"/>
  <c r="F27"/>
  <c r="G27"/>
  <c r="G26"/>
  <c r="F26"/>
  <c r="G25"/>
  <c r="F25"/>
  <c r="F24"/>
  <c r="G24"/>
  <c r="G23"/>
  <c r="F23"/>
  <c r="F22"/>
  <c r="G22"/>
  <c r="F21"/>
  <c r="G21"/>
  <c r="G20"/>
  <c r="F20"/>
  <c r="G19"/>
  <c r="F19"/>
  <c r="F18"/>
  <c r="G18"/>
  <c r="G17"/>
  <c r="F17"/>
  <c r="F16"/>
  <c r="G16"/>
  <c r="G15"/>
  <c r="F15"/>
  <c r="F14"/>
  <c r="G14"/>
  <c r="N27" l="1"/>
  <c r="F29"/>
  <c r="G29"/>
  <c r="G28"/>
  <c r="F28"/>
  <c r="Y27" l="1"/>
  <c r="T27"/>
  <c r="Y28"/>
  <c r="Q28"/>
  <c r="O28"/>
  <c r="P28"/>
  <c r="R28"/>
  <c r="T28"/>
  <c r="N28"/>
  <c r="G30"/>
  <c r="F30"/>
  <c r="AD27" l="1"/>
  <c r="R29"/>
  <c r="Y29"/>
  <c r="O29"/>
  <c r="P29"/>
  <c r="Q29"/>
  <c r="T29"/>
  <c r="AD28"/>
  <c r="N29"/>
  <c r="F31"/>
  <c r="G31"/>
  <c r="AD29" l="1"/>
  <c r="R30"/>
  <c r="T30"/>
  <c r="P30"/>
  <c r="O30"/>
  <c r="Q30"/>
  <c r="Y30"/>
  <c r="N30"/>
  <c r="G32"/>
  <c r="F32"/>
  <c r="AD30" l="1"/>
  <c r="R31"/>
  <c r="T31"/>
  <c r="P31"/>
  <c r="Y31"/>
  <c r="Q31"/>
  <c r="O31"/>
  <c r="N31"/>
  <c r="G33"/>
  <c r="F33"/>
  <c r="Y32" l="1"/>
  <c r="P32"/>
  <c r="O32"/>
  <c r="Q32"/>
  <c r="R32"/>
  <c r="AD31"/>
  <c r="T32"/>
  <c r="N32"/>
  <c r="F34"/>
  <c r="G34"/>
  <c r="R33" l="1"/>
  <c r="Y33"/>
  <c r="O33"/>
  <c r="P33"/>
  <c r="Q33"/>
  <c r="T33"/>
  <c r="AD32"/>
  <c r="N33"/>
  <c r="G35"/>
  <c r="F35"/>
  <c r="AD33" l="1"/>
  <c r="R34"/>
  <c r="P34"/>
  <c r="T34"/>
  <c r="O34"/>
  <c r="Q34"/>
  <c r="Y34"/>
  <c r="N34"/>
  <c r="X35"/>
  <c r="F36"/>
  <c r="G36"/>
  <c r="AD34" l="1"/>
  <c r="R35"/>
  <c r="Y35"/>
  <c r="O35"/>
  <c r="P35"/>
  <c r="Q35"/>
  <c r="T35"/>
  <c r="AD35" s="1"/>
  <c r="N35"/>
  <c r="X36"/>
  <c r="F37"/>
  <c r="G37"/>
  <c r="R36" l="1"/>
  <c r="O36"/>
  <c r="P36"/>
  <c r="Y36"/>
  <c r="Q36"/>
  <c r="T36"/>
  <c r="AD36" s="1"/>
  <c r="N36"/>
  <c r="X37"/>
  <c r="G38"/>
  <c r="F38"/>
  <c r="R37" l="1"/>
  <c r="P37"/>
  <c r="Q37"/>
  <c r="O37"/>
  <c r="Y37"/>
  <c r="T37"/>
  <c r="N37"/>
  <c r="X38"/>
  <c r="F39"/>
  <c r="G39"/>
  <c r="Q38" l="1"/>
  <c r="R38"/>
  <c r="P38"/>
  <c r="Y38"/>
  <c r="AD37"/>
  <c r="T38"/>
  <c r="AD38" s="1"/>
  <c r="O38"/>
  <c r="N38"/>
  <c r="X39"/>
  <c r="F40"/>
  <c r="G40"/>
  <c r="N39" l="1"/>
  <c r="R39"/>
  <c r="P39"/>
  <c r="Q39"/>
  <c r="Y39"/>
  <c r="T39"/>
  <c r="O39"/>
  <c r="G41"/>
  <c r="F41"/>
  <c r="P40" l="1"/>
  <c r="Q40"/>
  <c r="R40"/>
  <c r="X40"/>
  <c r="O40"/>
  <c r="Y40"/>
  <c r="T40"/>
  <c r="AD39"/>
  <c r="N40"/>
  <c r="X41"/>
  <c r="F42"/>
  <c r="G42"/>
  <c r="N41" l="1"/>
  <c r="R41"/>
  <c r="O41"/>
  <c r="P41"/>
  <c r="Y41"/>
  <c r="T41"/>
  <c r="Q41"/>
  <c r="AD40"/>
  <c r="F43"/>
  <c r="G43"/>
  <c r="R42" l="1"/>
  <c r="O42"/>
  <c r="Y42"/>
  <c r="P42"/>
  <c r="X42"/>
  <c r="Q42"/>
  <c r="T42"/>
  <c r="AD42" s="1"/>
  <c r="AD41"/>
  <c r="N42"/>
  <c r="X43"/>
  <c r="F44"/>
  <c r="G44"/>
  <c r="T43" l="1"/>
  <c r="AD43" s="1"/>
  <c r="Y43"/>
  <c r="O43"/>
  <c r="P43"/>
  <c r="R43"/>
  <c r="AC42"/>
  <c r="I42" s="1"/>
  <c r="Q43"/>
  <c r="N43"/>
  <c r="X44"/>
  <c r="F45"/>
  <c r="G45"/>
  <c r="R44" l="1"/>
  <c r="O44"/>
  <c r="P44"/>
  <c r="Y44"/>
  <c r="Q44"/>
  <c r="I43"/>
  <c r="I44" s="1"/>
  <c r="T44"/>
  <c r="AD44" s="1"/>
  <c r="S44"/>
  <c r="AC44" s="1"/>
  <c r="N44"/>
  <c r="X45"/>
  <c r="F46"/>
  <c r="G46"/>
  <c r="R45" l="1"/>
  <c r="P45"/>
  <c r="Q45"/>
  <c r="O45"/>
  <c r="Y45"/>
  <c r="T45"/>
  <c r="N45"/>
  <c r="S45"/>
  <c r="AC45" s="1"/>
  <c r="I45" s="1"/>
  <c r="X46"/>
  <c r="G47"/>
  <c r="F47"/>
  <c r="R46" l="1"/>
  <c r="Y46"/>
  <c r="P46"/>
  <c r="Q46"/>
  <c r="AD45"/>
  <c r="T46"/>
  <c r="AD46" s="1"/>
  <c r="O46"/>
  <c r="S46"/>
  <c r="AC46" s="1"/>
  <c r="I46" s="1"/>
  <c r="N46"/>
  <c r="X47"/>
  <c r="F48"/>
  <c r="G48"/>
  <c r="Y47" l="1"/>
  <c r="Q47"/>
  <c r="P47"/>
  <c r="O47"/>
  <c r="R47"/>
  <c r="T47"/>
  <c r="N47"/>
  <c r="S47"/>
  <c r="AC47" s="1"/>
  <c r="I47" s="1"/>
  <c r="X48"/>
  <c r="G49"/>
  <c r="F49"/>
  <c r="Q48" l="1"/>
  <c r="R48"/>
  <c r="Y48"/>
  <c r="P48"/>
  <c r="AD47"/>
  <c r="T48"/>
  <c r="AD48" s="1"/>
  <c r="O48"/>
  <c r="S48"/>
  <c r="AC48" s="1"/>
  <c r="I48" s="1"/>
  <c r="N48"/>
  <c r="X49"/>
  <c r="F50"/>
  <c r="G50"/>
  <c r="N49" l="1"/>
  <c r="Y49"/>
  <c r="P49"/>
  <c r="Q49"/>
  <c r="R49"/>
  <c r="T49"/>
  <c r="AD49" s="1"/>
  <c r="O49"/>
  <c r="S49"/>
  <c r="AC49" s="1"/>
  <c r="I49" s="1"/>
  <c r="G51"/>
  <c r="F51"/>
  <c r="P50" l="1"/>
  <c r="Q50"/>
  <c r="R50"/>
  <c r="X50"/>
  <c r="Y50"/>
  <c r="O50"/>
  <c r="T50"/>
  <c r="S50"/>
  <c r="AC50" s="1"/>
  <c r="I50" s="1"/>
  <c r="N50"/>
  <c r="X51"/>
  <c r="G52"/>
  <c r="F52"/>
  <c r="R51" l="1"/>
  <c r="Q51"/>
  <c r="P51"/>
  <c r="O51"/>
  <c r="Y51"/>
  <c r="T51"/>
  <c r="AD50"/>
  <c r="N51"/>
  <c r="S51"/>
  <c r="AC51" s="1"/>
  <c r="I51" s="1"/>
  <c r="X52"/>
  <c r="F53"/>
  <c r="G53"/>
  <c r="R52" l="1"/>
  <c r="Q52"/>
  <c r="O52"/>
  <c r="Y52"/>
  <c r="P52"/>
  <c r="T52"/>
  <c r="AD51"/>
  <c r="S52"/>
  <c r="AC52" s="1"/>
  <c r="I52" s="1"/>
  <c r="N52"/>
  <c r="X53"/>
  <c r="G54"/>
  <c r="F54"/>
  <c r="R53" l="1"/>
  <c r="T53"/>
  <c r="AD52"/>
  <c r="Y53"/>
  <c r="O53"/>
  <c r="P53"/>
  <c r="Q53"/>
  <c r="N53"/>
  <c r="S53"/>
  <c r="AC53" s="1"/>
  <c r="I53" s="1"/>
  <c r="X54"/>
  <c r="G55"/>
  <c r="F55"/>
  <c r="R54" l="1"/>
  <c r="Y54"/>
  <c r="O54"/>
  <c r="Q54"/>
  <c r="AD53"/>
  <c r="T54"/>
  <c r="AD54" s="1"/>
  <c r="P54"/>
  <c r="S54"/>
  <c r="AC54" s="1"/>
  <c r="I54" s="1"/>
  <c r="N54"/>
  <c r="X55"/>
  <c r="G56"/>
  <c r="F56"/>
  <c r="R55" l="1"/>
  <c r="T55"/>
  <c r="Q55"/>
  <c r="Y55"/>
  <c r="O55"/>
  <c r="P55"/>
  <c r="N55"/>
  <c r="S55"/>
  <c r="AC55" s="1"/>
  <c r="I55" s="1"/>
  <c r="X56"/>
  <c r="G57"/>
  <c r="F57"/>
  <c r="R56" l="1"/>
  <c r="P56"/>
  <c r="Y56"/>
  <c r="O56"/>
  <c r="Q56"/>
  <c r="AD55"/>
  <c r="T56"/>
  <c r="AD56" s="1"/>
  <c r="S56"/>
  <c r="AC56" s="1"/>
  <c r="I56" s="1"/>
  <c r="N56"/>
  <c r="X57"/>
  <c r="G58"/>
  <c r="F58"/>
  <c r="R57" l="1"/>
  <c r="T57"/>
  <c r="P57"/>
  <c r="Q57"/>
  <c r="Y57"/>
  <c r="O57"/>
  <c r="N57"/>
  <c r="S57"/>
  <c r="AC57" s="1"/>
  <c r="I57" s="1"/>
  <c r="X58"/>
  <c r="G59"/>
  <c r="F59"/>
  <c r="R58" l="1"/>
  <c r="O58"/>
  <c r="P58"/>
  <c r="Q58"/>
  <c r="Y58"/>
  <c r="AD57"/>
  <c r="T58"/>
  <c r="S58"/>
  <c r="AC58" s="1"/>
  <c r="I58" s="1"/>
  <c r="N58"/>
  <c r="X59"/>
  <c r="F60"/>
  <c r="G60"/>
  <c r="R59" l="1"/>
  <c r="Y59"/>
  <c r="O59"/>
  <c r="Q59"/>
  <c r="T59"/>
  <c r="P59"/>
  <c r="AD58"/>
  <c r="N59"/>
  <c r="S59"/>
  <c r="AC59" s="1"/>
  <c r="I59" s="1"/>
  <c r="X60"/>
  <c r="G61"/>
  <c r="F61"/>
  <c r="R60" l="1"/>
  <c r="T60"/>
  <c r="Q60"/>
  <c r="Y60"/>
  <c r="O60"/>
  <c r="P60"/>
  <c r="AD59"/>
  <c r="S60"/>
  <c r="AC60" s="1"/>
  <c r="I60" s="1"/>
  <c r="N60"/>
  <c r="X61"/>
  <c r="F62"/>
  <c r="G62"/>
  <c r="R61" l="1"/>
  <c r="Y61"/>
  <c r="O61"/>
  <c r="Q61"/>
  <c r="AD60"/>
  <c r="T61"/>
  <c r="AD61" s="1"/>
  <c r="P61"/>
  <c r="N61"/>
  <c r="S61"/>
  <c r="AC61" s="1"/>
  <c r="I61" s="1"/>
  <c r="X62"/>
  <c r="G63"/>
  <c r="F63"/>
  <c r="R62" l="1"/>
  <c r="I62"/>
  <c r="T62"/>
  <c r="Q62"/>
  <c r="Y62"/>
  <c r="O62"/>
  <c r="P62"/>
  <c r="S62"/>
  <c r="AC62" s="1"/>
  <c r="N62"/>
  <c r="X63"/>
  <c r="G64"/>
  <c r="F64"/>
  <c r="Y63" l="1"/>
  <c r="P63"/>
  <c r="Q63"/>
  <c r="O63"/>
  <c r="R63"/>
  <c r="AD62"/>
  <c r="T63"/>
  <c r="N63"/>
  <c r="S63"/>
  <c r="AC63" s="1"/>
  <c r="I63" s="1"/>
  <c r="X64"/>
  <c r="F65"/>
  <c r="G65"/>
  <c r="R64" l="1"/>
  <c r="Q64"/>
  <c r="AD63"/>
  <c r="O64"/>
  <c r="Y64"/>
  <c r="P64"/>
  <c r="T64"/>
  <c r="S64"/>
  <c r="AC64" s="1"/>
  <c r="I64" s="1"/>
  <c r="N64"/>
  <c r="X65"/>
  <c r="F66"/>
  <c r="G66"/>
  <c r="N65" l="1"/>
  <c r="Y65"/>
  <c r="Q65"/>
  <c r="P65"/>
  <c r="R65"/>
  <c r="AD64"/>
  <c r="T65"/>
  <c r="O65"/>
  <c r="S65"/>
  <c r="AC65" s="1"/>
  <c r="I65" s="1"/>
  <c r="X66"/>
  <c r="G67"/>
  <c r="F67"/>
  <c r="Y66" l="1"/>
  <c r="Q66"/>
  <c r="P66"/>
  <c r="R66"/>
  <c r="AD65"/>
  <c r="T66"/>
  <c r="O66"/>
  <c r="S66"/>
  <c r="AC66" s="1"/>
  <c r="I66" s="1"/>
  <c r="N66"/>
  <c r="I67"/>
  <c r="O67"/>
  <c r="X67"/>
  <c r="P67"/>
  <c r="Q67"/>
  <c r="F68"/>
  <c r="Y67" s="1"/>
  <c r="G68"/>
  <c r="R67" l="1"/>
  <c r="AD66"/>
  <c r="T67"/>
  <c r="AD67" s="1"/>
  <c r="N67"/>
  <c r="S67"/>
  <c r="AC67" s="1"/>
  <c r="H68"/>
  <c r="J68"/>
  <c r="K68"/>
  <c r="I68"/>
  <c r="O68"/>
  <c r="P68"/>
  <c r="Q68"/>
  <c r="R68"/>
  <c r="T68"/>
  <c r="V68"/>
  <c r="W68"/>
  <c r="X68"/>
  <c r="Y68"/>
  <c r="AA68"/>
  <c r="AB68"/>
  <c r="AC68"/>
  <c r="AD68"/>
  <c r="AE68"/>
  <c r="AF68"/>
  <c r="AG68"/>
  <c r="F69"/>
  <c r="G69"/>
  <c r="S68" l="1"/>
  <c r="N68"/>
  <c r="H69"/>
  <c r="J69"/>
  <c r="K69"/>
  <c r="I69"/>
  <c r="O69"/>
  <c r="P69"/>
  <c r="Q69"/>
  <c r="R69"/>
  <c r="T69"/>
  <c r="V69"/>
  <c r="W69"/>
  <c r="X69"/>
  <c r="Y69"/>
  <c r="AA69"/>
  <c r="AB69"/>
  <c r="AC69"/>
  <c r="AD69"/>
  <c r="AE69"/>
  <c r="AF69"/>
  <c r="AG69"/>
  <c r="F70"/>
  <c r="G70"/>
  <c r="N69" l="1"/>
  <c r="S69"/>
  <c r="H70"/>
  <c r="J70"/>
  <c r="K70"/>
  <c r="I70"/>
  <c r="O70"/>
  <c r="P70"/>
  <c r="Q70"/>
  <c r="R70"/>
  <c r="T70"/>
  <c r="V70"/>
  <c r="W70"/>
  <c r="X70"/>
  <c r="Y70"/>
  <c r="AA70"/>
  <c r="AB70"/>
  <c r="AC70"/>
  <c r="AD70"/>
  <c r="AE70"/>
  <c r="AF70"/>
  <c r="AG70"/>
  <c r="F71"/>
  <c r="G71"/>
  <c r="S70" l="1"/>
  <c r="N70"/>
  <c r="H71"/>
  <c r="J71"/>
  <c r="K71"/>
  <c r="I71"/>
  <c r="O71"/>
  <c r="P71"/>
  <c r="Q71"/>
  <c r="R71"/>
  <c r="T71"/>
  <c r="V71"/>
  <c r="W71"/>
  <c r="X71"/>
  <c r="Y71"/>
  <c r="AA71"/>
  <c r="AB71"/>
  <c r="AC71"/>
  <c r="AD71"/>
  <c r="AE71"/>
  <c r="AF71"/>
  <c r="AG71"/>
  <c r="F72"/>
  <c r="G72"/>
  <c r="N71" l="1"/>
  <c r="S71"/>
  <c r="H72"/>
  <c r="J72"/>
  <c r="K72"/>
  <c r="I72"/>
  <c r="O72"/>
  <c r="P72"/>
  <c r="Q72"/>
  <c r="R72"/>
  <c r="T72"/>
  <c r="V72"/>
  <c r="W72"/>
  <c r="X72"/>
  <c r="Y72"/>
  <c r="AA72"/>
  <c r="AB72"/>
  <c r="AC72"/>
  <c r="AD72"/>
  <c r="AE72"/>
  <c r="AF72"/>
  <c r="AG72"/>
  <c r="F73"/>
  <c r="G73"/>
  <c r="S72" l="1"/>
  <c r="N72"/>
  <c r="H73"/>
  <c r="J73"/>
  <c r="K73"/>
  <c r="I73"/>
  <c r="O73"/>
  <c r="P73"/>
  <c r="Q73"/>
  <c r="R73"/>
  <c r="T73"/>
  <c r="V73"/>
  <c r="W73"/>
  <c r="X73"/>
  <c r="Y73"/>
  <c r="AA73"/>
  <c r="AB73"/>
  <c r="AC73"/>
  <c r="AD73"/>
  <c r="AE73"/>
  <c r="AF73"/>
  <c r="AG73"/>
  <c r="F74"/>
  <c r="G74"/>
  <c r="N73" l="1"/>
  <c r="S73"/>
  <c r="H74"/>
  <c r="J74"/>
  <c r="K74"/>
  <c r="I74"/>
  <c r="O74"/>
  <c r="P74"/>
  <c r="Q74"/>
  <c r="R74"/>
  <c r="T74"/>
  <c r="V74"/>
  <c r="W74"/>
  <c r="X74"/>
  <c r="Y74"/>
  <c r="AA74"/>
  <c r="AB74"/>
  <c r="AC74"/>
  <c r="AD74"/>
  <c r="AE74"/>
  <c r="AF74"/>
  <c r="AG74"/>
  <c r="F75"/>
  <c r="G75"/>
  <c r="S74" l="1"/>
  <c r="N74"/>
  <c r="H75"/>
  <c r="J75"/>
  <c r="K75"/>
  <c r="I75"/>
  <c r="O75"/>
  <c r="P75"/>
  <c r="Q75"/>
  <c r="R75"/>
  <c r="T75"/>
  <c r="V75"/>
  <c r="W75"/>
  <c r="X75"/>
  <c r="Y75"/>
  <c r="AA75"/>
  <c r="AB75"/>
  <c r="AC75"/>
  <c r="AD75"/>
  <c r="AE75"/>
  <c r="AF75"/>
  <c r="AG75"/>
  <c r="F76"/>
  <c r="G76"/>
  <c r="N75" l="1"/>
  <c r="S75"/>
  <c r="H76"/>
  <c r="J76"/>
  <c r="K76"/>
  <c r="I76"/>
  <c r="O76"/>
  <c r="P76"/>
  <c r="Q76"/>
  <c r="R76"/>
  <c r="T76"/>
  <c r="V76"/>
  <c r="W76"/>
  <c r="X76"/>
  <c r="Y76"/>
  <c r="AA76"/>
  <c r="AB76"/>
  <c r="AC76"/>
  <c r="AD76"/>
  <c r="AE76"/>
  <c r="AF76"/>
  <c r="AG76"/>
  <c r="F77"/>
  <c r="G77"/>
  <c r="S76" l="1"/>
  <c r="N76"/>
  <c r="H77"/>
  <c r="J77"/>
  <c r="K77"/>
  <c r="I77"/>
  <c r="O77"/>
  <c r="P77"/>
  <c r="Q77"/>
  <c r="R77"/>
  <c r="T77"/>
  <c r="V77"/>
  <c r="W77"/>
  <c r="X77"/>
  <c r="Y77"/>
  <c r="AA77"/>
  <c r="AB77"/>
  <c r="AC77"/>
  <c r="AD77"/>
  <c r="AE77"/>
  <c r="AF77"/>
  <c r="AG77"/>
  <c r="F78"/>
  <c r="G78"/>
  <c r="N77" l="1"/>
  <c r="S77"/>
  <c r="H78"/>
  <c r="J78"/>
  <c r="K78"/>
  <c r="I78"/>
  <c r="X78"/>
  <c r="O78"/>
  <c r="P78"/>
  <c r="Q78"/>
  <c r="R78"/>
  <c r="T78"/>
  <c r="V78"/>
  <c r="W78"/>
  <c r="Y78"/>
  <c r="AA78"/>
  <c r="AB78"/>
  <c r="AC78"/>
  <c r="AD78"/>
  <c r="AE78"/>
  <c r="AF78"/>
  <c r="AG78"/>
  <c r="F79"/>
  <c r="G79"/>
  <c r="S78" l="1"/>
  <c r="N78"/>
  <c r="H79"/>
  <c r="J79"/>
  <c r="K79"/>
  <c r="I79"/>
  <c r="X79"/>
  <c r="O79"/>
  <c r="P79"/>
  <c r="Q79"/>
  <c r="R79"/>
  <c r="T79"/>
  <c r="V79"/>
  <c r="W79"/>
  <c r="Y79"/>
  <c r="AA79"/>
  <c r="AB79"/>
  <c r="AC79"/>
  <c r="AD79"/>
  <c r="AE79"/>
  <c r="AF79"/>
  <c r="AG79"/>
  <c r="F80"/>
  <c r="G80"/>
  <c r="N79" l="1"/>
  <c r="S79"/>
  <c r="H80"/>
  <c r="J80"/>
  <c r="K80"/>
  <c r="I80"/>
  <c r="O80"/>
  <c r="P80"/>
  <c r="Q80"/>
  <c r="R80"/>
  <c r="T80"/>
  <c r="V80"/>
  <c r="W80"/>
  <c r="X80"/>
  <c r="Y80"/>
  <c r="AA80"/>
  <c r="AB80"/>
  <c r="AC80"/>
  <c r="AD80"/>
  <c r="AE80"/>
  <c r="AF80"/>
  <c r="AG80"/>
  <c r="F81"/>
  <c r="G81"/>
  <c r="S80" l="1"/>
  <c r="N80"/>
  <c r="H81"/>
  <c r="J81"/>
  <c r="K81"/>
  <c r="I81"/>
  <c r="X81"/>
  <c r="O81"/>
  <c r="P81"/>
  <c r="Q81"/>
  <c r="R81"/>
  <c r="T81"/>
  <c r="V81"/>
  <c r="W81"/>
  <c r="Y81"/>
  <c r="AA81"/>
  <c r="AB81"/>
  <c r="AC81"/>
  <c r="AD81"/>
  <c r="AE81"/>
  <c r="AF81"/>
  <c r="AG81"/>
  <c r="F82"/>
  <c r="G82"/>
  <c r="N81" l="1"/>
  <c r="S81"/>
  <c r="H82"/>
  <c r="J82"/>
  <c r="K82"/>
  <c r="I82"/>
  <c r="O82"/>
  <c r="P82"/>
  <c r="Q82"/>
  <c r="R82"/>
  <c r="T82"/>
  <c r="V82"/>
  <c r="W82"/>
  <c r="X82"/>
  <c r="Y82"/>
  <c r="AA82"/>
  <c r="AB82"/>
  <c r="AC82"/>
  <c r="AD82"/>
  <c r="AE82"/>
  <c r="AF82"/>
  <c r="AG82"/>
  <c r="F83"/>
  <c r="G83"/>
  <c r="S82" l="1"/>
  <c r="N82"/>
  <c r="H83"/>
  <c r="J83"/>
  <c r="K83"/>
  <c r="I83"/>
  <c r="O83"/>
  <c r="P83"/>
  <c r="Q83"/>
  <c r="R83"/>
  <c r="T83"/>
  <c r="V83"/>
  <c r="W83"/>
  <c r="X83"/>
  <c r="Y83"/>
  <c r="AA83"/>
  <c r="AB83"/>
  <c r="AC83"/>
  <c r="AD83"/>
  <c r="AE83"/>
  <c r="AF83"/>
  <c r="AG83"/>
  <c r="F84"/>
  <c r="G84"/>
  <c r="N83" l="1"/>
  <c r="S83"/>
  <c r="H84"/>
  <c r="J84"/>
  <c r="K84"/>
  <c r="I84"/>
  <c r="X84"/>
  <c r="O84"/>
  <c r="P84"/>
  <c r="Q84"/>
  <c r="R84"/>
  <c r="T84"/>
  <c r="V84"/>
  <c r="W84"/>
  <c r="Y84"/>
  <c r="AA84"/>
  <c r="AB84"/>
  <c r="AC84"/>
  <c r="AD84"/>
  <c r="AE84"/>
  <c r="AF84"/>
  <c r="AG84"/>
  <c r="F85"/>
  <c r="G85"/>
  <c r="S84" l="1"/>
  <c r="N84"/>
  <c r="H85"/>
  <c r="J85"/>
  <c r="K85"/>
  <c r="I85"/>
  <c r="O85"/>
  <c r="P85"/>
  <c r="Q85"/>
  <c r="R85"/>
  <c r="T85"/>
  <c r="V85"/>
  <c r="W85"/>
  <c r="X85"/>
  <c r="Y85"/>
  <c r="AA85"/>
  <c r="AB85"/>
  <c r="AC85"/>
  <c r="AD85"/>
  <c r="AE85"/>
  <c r="AF85"/>
  <c r="AG85"/>
  <c r="F86"/>
  <c r="G86"/>
  <c r="N85" l="1"/>
  <c r="S85"/>
  <c r="H86"/>
  <c r="J86"/>
  <c r="K86"/>
  <c r="I86"/>
  <c r="O86"/>
  <c r="P86"/>
  <c r="Q86"/>
  <c r="R86"/>
  <c r="T86"/>
  <c r="V86"/>
  <c r="W86"/>
  <c r="X86"/>
  <c r="Y86"/>
  <c r="AA86"/>
  <c r="AB86"/>
  <c r="AC86"/>
  <c r="AD86"/>
  <c r="AE86"/>
  <c r="AF86"/>
  <c r="AG86"/>
  <c r="F87"/>
  <c r="G87"/>
  <c r="S86" l="1"/>
  <c r="N86"/>
  <c r="H87"/>
  <c r="J87"/>
  <c r="K87"/>
  <c r="I87"/>
  <c r="O87"/>
  <c r="P87"/>
  <c r="Q87"/>
  <c r="R87"/>
  <c r="T87"/>
  <c r="V87"/>
  <c r="W87"/>
  <c r="X87"/>
  <c r="Y87"/>
  <c r="AA87"/>
  <c r="AB87"/>
  <c r="AC87"/>
  <c r="AD87"/>
  <c r="AE87"/>
  <c r="AF87"/>
  <c r="AG87"/>
  <c r="F88"/>
  <c r="G88"/>
  <c r="N87" l="1"/>
  <c r="S87"/>
  <c r="H88"/>
  <c r="J88"/>
  <c r="K88"/>
  <c r="I88"/>
  <c r="O88"/>
  <c r="P88"/>
  <c r="Q88"/>
  <c r="R88"/>
  <c r="T88"/>
  <c r="V88"/>
  <c r="W88"/>
  <c r="X88"/>
  <c r="Y88"/>
  <c r="AA88"/>
  <c r="AB88"/>
  <c r="AC88"/>
  <c r="AD88"/>
  <c r="AE88"/>
  <c r="AF88"/>
  <c r="AG88"/>
  <c r="F89"/>
  <c r="G89"/>
  <c r="S88" l="1"/>
  <c r="N88"/>
  <c r="H89"/>
  <c r="J89"/>
  <c r="K89"/>
  <c r="I89"/>
  <c r="X89"/>
  <c r="O89"/>
  <c r="P89"/>
  <c r="Q89"/>
  <c r="R89"/>
  <c r="T89"/>
  <c r="V89"/>
  <c r="W89"/>
  <c r="Y89"/>
  <c r="AA89"/>
  <c r="AB89"/>
  <c r="AC89"/>
  <c r="AD89"/>
  <c r="AE89"/>
  <c r="AF89"/>
  <c r="AG89"/>
  <c r="F90"/>
  <c r="G90"/>
  <c r="N89" l="1"/>
  <c r="S89"/>
  <c r="H90"/>
  <c r="J90"/>
  <c r="K90"/>
  <c r="I90"/>
  <c r="O90"/>
  <c r="P90"/>
  <c r="Q90"/>
  <c r="R90"/>
  <c r="T90"/>
  <c r="V90"/>
  <c r="W90"/>
  <c r="X90"/>
  <c r="Y90"/>
  <c r="AA90"/>
  <c r="AB90"/>
  <c r="AC90"/>
  <c r="AD90"/>
  <c r="AE90"/>
  <c r="AF90"/>
  <c r="AG90"/>
  <c r="F91"/>
  <c r="G91"/>
  <c r="S90" l="1"/>
  <c r="N90"/>
  <c r="H91"/>
  <c r="J91"/>
  <c r="K91"/>
  <c r="I91"/>
  <c r="O91"/>
  <c r="P91"/>
  <c r="Q91"/>
  <c r="R91"/>
  <c r="T91"/>
  <c r="V91"/>
  <c r="W91"/>
  <c r="X91"/>
  <c r="Y91"/>
  <c r="AA91"/>
  <c r="AB91"/>
  <c r="AC91"/>
  <c r="AD91"/>
  <c r="AE91"/>
  <c r="AF91"/>
  <c r="AG91"/>
  <c r="F92"/>
  <c r="G92"/>
  <c r="N91" l="1"/>
  <c r="S91"/>
  <c r="H92"/>
  <c r="J92"/>
  <c r="K92"/>
  <c r="I92"/>
  <c r="O92"/>
  <c r="P92"/>
  <c r="Q92"/>
  <c r="R92"/>
  <c r="T92"/>
  <c r="V92"/>
  <c r="W92"/>
  <c r="X92"/>
  <c r="Y92"/>
  <c r="AA92"/>
  <c r="AB92"/>
  <c r="AC92"/>
  <c r="AD92"/>
  <c r="AE92"/>
  <c r="AF92"/>
  <c r="AG92"/>
  <c r="F93"/>
  <c r="G93"/>
  <c r="S92" l="1"/>
  <c r="N92"/>
  <c r="H93"/>
  <c r="J93"/>
  <c r="K93"/>
  <c r="I93"/>
  <c r="O93"/>
  <c r="P93"/>
  <c r="Q93"/>
  <c r="R93"/>
  <c r="T93"/>
  <c r="V93"/>
  <c r="W93"/>
  <c r="X93"/>
  <c r="Y93"/>
  <c r="AA93"/>
  <c r="AB93"/>
  <c r="AC93"/>
  <c r="AD93"/>
  <c r="AE93"/>
  <c r="AF93"/>
  <c r="AG93"/>
  <c r="F94"/>
  <c r="G94"/>
  <c r="N93" l="1"/>
  <c r="S93"/>
  <c r="H94"/>
  <c r="J94"/>
  <c r="K94"/>
  <c r="I94"/>
  <c r="O94"/>
  <c r="P94"/>
  <c r="Q94"/>
  <c r="R94"/>
  <c r="T94"/>
  <c r="V94"/>
  <c r="W94"/>
  <c r="X94"/>
  <c r="Y94"/>
  <c r="AA94"/>
  <c r="AB94"/>
  <c r="AC94"/>
  <c r="AD94"/>
  <c r="AE94"/>
  <c r="AF94"/>
  <c r="AG94"/>
  <c r="F95"/>
  <c r="G95"/>
  <c r="S94" l="1"/>
  <c r="N94"/>
  <c r="H95"/>
  <c r="J95"/>
  <c r="K95"/>
  <c r="I95"/>
  <c r="O95"/>
  <c r="P95"/>
  <c r="Q95"/>
  <c r="R95"/>
  <c r="T95"/>
  <c r="V95"/>
  <c r="W95"/>
  <c r="X95"/>
  <c r="Y95"/>
  <c r="AA95"/>
  <c r="AB95"/>
  <c r="AC95"/>
  <c r="AD95"/>
  <c r="AE95"/>
  <c r="AF95"/>
  <c r="AG95"/>
  <c r="F96"/>
  <c r="G96"/>
  <c r="N95" l="1"/>
  <c r="S95"/>
  <c r="H96"/>
  <c r="J96"/>
  <c r="K96"/>
  <c r="I96"/>
  <c r="O96"/>
  <c r="P96"/>
  <c r="Q96"/>
  <c r="R96"/>
  <c r="T96"/>
  <c r="V96"/>
  <c r="W96"/>
  <c r="X96"/>
  <c r="Y96"/>
  <c r="AA96"/>
  <c r="AB96"/>
  <c r="AC96"/>
  <c r="AD96"/>
  <c r="AE96"/>
  <c r="AF96"/>
  <c r="AG96"/>
  <c r="F97"/>
  <c r="G97"/>
  <c r="S96" l="1"/>
  <c r="N96"/>
  <c r="H97"/>
  <c r="J97"/>
  <c r="K97"/>
  <c r="I97"/>
  <c r="O97"/>
  <c r="P97"/>
  <c r="Q97"/>
  <c r="R97"/>
  <c r="T97"/>
  <c r="V97"/>
  <c r="W97"/>
  <c r="X97"/>
  <c r="Y97"/>
  <c r="AA97"/>
  <c r="AB97"/>
  <c r="AC97"/>
  <c r="AD97"/>
  <c r="AE97"/>
  <c r="AF97"/>
  <c r="AG97"/>
  <c r="F98"/>
  <c r="G98"/>
  <c r="N97" l="1"/>
  <c r="S97"/>
  <c r="H98"/>
  <c r="J98"/>
  <c r="K98"/>
  <c r="I98"/>
  <c r="X98"/>
  <c r="O98"/>
  <c r="P98"/>
  <c r="Q98"/>
  <c r="R98"/>
  <c r="T98"/>
  <c r="V98"/>
  <c r="W98"/>
  <c r="Y98"/>
  <c r="AA98"/>
  <c r="AB98"/>
  <c r="AC98"/>
  <c r="AD98"/>
  <c r="AE98"/>
  <c r="AF98"/>
  <c r="AG98"/>
  <c r="F99"/>
  <c r="G99"/>
  <c r="S98" l="1"/>
  <c r="N98"/>
  <c r="H99"/>
  <c r="J99"/>
  <c r="K99"/>
  <c r="I99"/>
  <c r="O99"/>
  <c r="P99"/>
  <c r="Q99"/>
  <c r="R99"/>
  <c r="T99"/>
  <c r="V99"/>
  <c r="W99"/>
  <c r="X99"/>
  <c r="Y99"/>
  <c r="AA99"/>
  <c r="AB99"/>
  <c r="AC99"/>
  <c r="AD99"/>
  <c r="AE99"/>
  <c r="AF99"/>
  <c r="AG99"/>
  <c r="F100"/>
  <c r="G100"/>
  <c r="N99" l="1"/>
  <c r="S99"/>
  <c r="H100"/>
  <c r="J100"/>
  <c r="K100"/>
  <c r="I100"/>
  <c r="O100"/>
  <c r="P100"/>
  <c r="Q100"/>
  <c r="R100"/>
  <c r="T100"/>
  <c r="V100"/>
  <c r="W100"/>
  <c r="X100"/>
  <c r="Y100"/>
  <c r="AA100"/>
  <c r="AB100"/>
  <c r="AC100"/>
  <c r="AD100"/>
  <c r="AE100"/>
  <c r="AF100"/>
  <c r="AG100"/>
  <c r="F101"/>
  <c r="G101"/>
  <c r="S100" l="1"/>
  <c r="N100"/>
  <c r="H101"/>
  <c r="J101"/>
  <c r="K101"/>
  <c r="I101"/>
  <c r="O101"/>
  <c r="P101"/>
  <c r="Q101"/>
  <c r="R101"/>
  <c r="T101"/>
  <c r="V101"/>
  <c r="W101"/>
  <c r="X101"/>
  <c r="Y101"/>
  <c r="AA101"/>
  <c r="AB101"/>
  <c r="AC101"/>
  <c r="AD101"/>
  <c r="AE101"/>
  <c r="AF101"/>
  <c r="AG101"/>
  <c r="F102"/>
  <c r="G102"/>
  <c r="N101" l="1"/>
  <c r="S101"/>
  <c r="H102"/>
  <c r="J102"/>
  <c r="K102"/>
  <c r="I102"/>
  <c r="O102"/>
  <c r="P102"/>
  <c r="Q102"/>
  <c r="R102"/>
  <c r="T102"/>
  <c r="V102"/>
  <c r="W102"/>
  <c r="X102"/>
  <c r="Y102"/>
  <c r="AA102"/>
  <c r="AB102"/>
  <c r="AC102"/>
  <c r="AD102"/>
  <c r="AE102"/>
  <c r="AF102"/>
  <c r="AG102"/>
  <c r="F103"/>
  <c r="G103"/>
  <c r="S102" l="1"/>
  <c r="N102"/>
  <c r="H103"/>
  <c r="J103"/>
  <c r="K103"/>
  <c r="I103"/>
  <c r="O103"/>
  <c r="P103"/>
  <c r="Q103"/>
  <c r="R103"/>
  <c r="T103"/>
  <c r="V103"/>
  <c r="W103"/>
  <c r="X103"/>
  <c r="Y103"/>
  <c r="AA103"/>
  <c r="AB103"/>
  <c r="AC103"/>
  <c r="AD103"/>
  <c r="AE103"/>
  <c r="AF103"/>
  <c r="AG103"/>
  <c r="F104"/>
  <c r="G104"/>
  <c r="N103" l="1"/>
  <c r="S103"/>
  <c r="H104"/>
  <c r="J104"/>
  <c r="K104"/>
  <c r="I104"/>
  <c r="O104"/>
  <c r="P104"/>
  <c r="Q104"/>
  <c r="R104"/>
  <c r="T104"/>
  <c r="V104"/>
  <c r="W104"/>
  <c r="X104"/>
  <c r="Y104"/>
  <c r="AA104"/>
  <c r="AB104"/>
  <c r="AC104"/>
  <c r="AD104"/>
  <c r="AE104"/>
  <c r="AF104"/>
  <c r="AG104"/>
  <c r="F105"/>
  <c r="G105"/>
  <c r="S104" l="1"/>
  <c r="N104"/>
  <c r="H105"/>
  <c r="J105"/>
  <c r="K105"/>
  <c r="I105"/>
  <c r="O105"/>
  <c r="P105"/>
  <c r="Q105"/>
  <c r="R105"/>
  <c r="T105"/>
  <c r="V105"/>
  <c r="W105"/>
  <c r="X105"/>
  <c r="Y105"/>
  <c r="AA105"/>
  <c r="AB105"/>
  <c r="AC105"/>
  <c r="AD105"/>
  <c r="AE105"/>
  <c r="AF105"/>
  <c r="AG105"/>
  <c r="F106"/>
  <c r="G106"/>
  <c r="N105" l="1"/>
  <c r="S105"/>
  <c r="H106"/>
  <c r="J106"/>
  <c r="K106"/>
  <c r="I106"/>
  <c r="O106"/>
  <c r="P106"/>
  <c r="Q106"/>
  <c r="R106"/>
  <c r="T106"/>
  <c r="V106"/>
  <c r="W106"/>
  <c r="X106"/>
  <c r="Y106"/>
  <c r="AA106"/>
  <c r="AB106"/>
  <c r="AC106"/>
  <c r="AD106"/>
  <c r="AE106"/>
  <c r="AF106"/>
  <c r="AG106"/>
  <c r="F107"/>
  <c r="G107"/>
  <c r="S106" l="1"/>
  <c r="N106"/>
  <c r="H107"/>
  <c r="J107"/>
  <c r="K107"/>
  <c r="I107"/>
  <c r="X107"/>
  <c r="O107"/>
  <c r="P107"/>
  <c r="Q107"/>
  <c r="R107"/>
  <c r="T107"/>
  <c r="V107"/>
  <c r="W107"/>
  <c r="Y107"/>
  <c r="AA107"/>
  <c r="AB107"/>
  <c r="AC107"/>
  <c r="AD107"/>
  <c r="AE107"/>
  <c r="AF107"/>
  <c r="AG107"/>
  <c r="F108"/>
  <c r="G108"/>
  <c r="N107" l="1"/>
  <c r="S107"/>
  <c r="H108"/>
  <c r="J108"/>
  <c r="K108"/>
  <c r="I108"/>
  <c r="O108"/>
  <c r="P108"/>
  <c r="Q108"/>
  <c r="R108"/>
  <c r="T108"/>
  <c r="V108"/>
  <c r="W108"/>
  <c r="X108"/>
  <c r="Y108"/>
  <c r="AA108"/>
  <c r="AB108"/>
  <c r="AC108"/>
  <c r="AD108"/>
  <c r="AE108"/>
  <c r="AF108"/>
  <c r="AG108"/>
  <c r="F109"/>
  <c r="G109"/>
  <c r="S108" l="1"/>
  <c r="N108"/>
  <c r="H109"/>
  <c r="J109"/>
  <c r="K109"/>
  <c r="I109"/>
  <c r="O109"/>
  <c r="P109"/>
  <c r="Q109"/>
  <c r="R109"/>
  <c r="T109"/>
  <c r="V109"/>
  <c r="W109"/>
  <c r="X109"/>
  <c r="Y109"/>
  <c r="AA109"/>
  <c r="AB109"/>
  <c r="AC109"/>
  <c r="AD109"/>
  <c r="AE109"/>
  <c r="AF109"/>
  <c r="AG109"/>
  <c r="F110"/>
  <c r="G110"/>
  <c r="N109" l="1"/>
  <c r="S109"/>
  <c r="H110"/>
  <c r="J110"/>
  <c r="K110"/>
  <c r="I110"/>
  <c r="O110"/>
  <c r="P110"/>
  <c r="Q110"/>
  <c r="R110"/>
  <c r="T110"/>
  <c r="V110"/>
  <c r="W110"/>
  <c r="X110"/>
  <c r="Y110"/>
  <c r="AA110"/>
  <c r="AB110"/>
  <c r="AC110"/>
  <c r="AD110"/>
  <c r="AE110"/>
  <c r="AF110"/>
  <c r="AG110"/>
  <c r="F111"/>
  <c r="G111"/>
  <c r="S110" l="1"/>
  <c r="N110"/>
  <c r="H111"/>
  <c r="J111"/>
  <c r="K111"/>
  <c r="I111"/>
  <c r="O111"/>
  <c r="P111"/>
  <c r="Q111"/>
  <c r="R111"/>
  <c r="T111"/>
  <c r="V111"/>
  <c r="W111"/>
  <c r="X111"/>
  <c r="Y111"/>
  <c r="AA111"/>
  <c r="AB111"/>
  <c r="AC111"/>
  <c r="AD111"/>
  <c r="AE111"/>
  <c r="AF111"/>
  <c r="AG111"/>
  <c r="F112"/>
  <c r="G112"/>
  <c r="N111" l="1"/>
  <c r="S111"/>
  <c r="H112"/>
  <c r="J112"/>
  <c r="K112"/>
  <c r="I112"/>
  <c r="O112"/>
  <c r="P112"/>
  <c r="Q112"/>
  <c r="R112"/>
  <c r="T112"/>
  <c r="V112"/>
  <c r="W112"/>
  <c r="X112"/>
  <c r="Y112"/>
  <c r="AA112"/>
  <c r="AB112"/>
  <c r="AC112"/>
  <c r="AD112"/>
  <c r="AE112"/>
  <c r="AF112"/>
  <c r="AG112"/>
  <c r="F113"/>
  <c r="G113"/>
  <c r="S112" l="1"/>
  <c r="N112"/>
  <c r="H113"/>
  <c r="J113"/>
  <c r="K113"/>
  <c r="I113"/>
  <c r="O113"/>
  <c r="P113"/>
  <c r="Q113"/>
  <c r="R113"/>
  <c r="T113"/>
  <c r="V113"/>
  <c r="W113"/>
  <c r="X113"/>
  <c r="Y113"/>
  <c r="AA113"/>
  <c r="AB113"/>
  <c r="AC113"/>
  <c r="AD113"/>
  <c r="AE113"/>
  <c r="AF113"/>
  <c r="AG113"/>
  <c r="F114"/>
  <c r="G114"/>
  <c r="N113" l="1"/>
  <c r="S113"/>
  <c r="H114"/>
  <c r="J114"/>
  <c r="K114"/>
  <c r="I114"/>
  <c r="X114"/>
  <c r="O114"/>
  <c r="P114"/>
  <c r="Q114"/>
  <c r="R114"/>
  <c r="T114"/>
  <c r="V114"/>
  <c r="W114"/>
  <c r="Y114"/>
  <c r="AA114"/>
  <c r="AB114"/>
  <c r="AC114"/>
  <c r="AD114"/>
  <c r="AE114"/>
  <c r="AF114"/>
  <c r="AG114"/>
  <c r="F115"/>
  <c r="G115"/>
  <c r="S114" l="1"/>
  <c r="N114"/>
  <c r="H115"/>
  <c r="J115"/>
  <c r="K115"/>
  <c r="I115"/>
  <c r="O115"/>
  <c r="P115"/>
  <c r="Q115"/>
  <c r="R115"/>
  <c r="T115"/>
  <c r="V115"/>
  <c r="W115"/>
  <c r="X115"/>
  <c r="Y115"/>
  <c r="AA115"/>
  <c r="AB115"/>
  <c r="AC115"/>
  <c r="AD115"/>
  <c r="AE115"/>
  <c r="AF115"/>
  <c r="AG115"/>
  <c r="F116"/>
  <c r="G116"/>
  <c r="N115" l="1"/>
  <c r="S115"/>
  <c r="H116"/>
  <c r="J116"/>
  <c r="K116"/>
  <c r="I116"/>
  <c r="O116"/>
  <c r="P116"/>
  <c r="Q116"/>
  <c r="R116"/>
  <c r="T116"/>
  <c r="V116"/>
  <c r="W116"/>
  <c r="X116"/>
  <c r="Y116"/>
  <c r="AA116"/>
  <c r="AB116"/>
  <c r="AC116"/>
  <c r="AD116"/>
  <c r="AE116"/>
  <c r="AF116"/>
  <c r="AG116"/>
  <c r="F117"/>
  <c r="G117"/>
  <c r="S116" l="1"/>
  <c r="N116"/>
  <c r="H117"/>
  <c r="J117"/>
  <c r="K117"/>
  <c r="I117"/>
  <c r="X117"/>
  <c r="O117"/>
  <c r="P117"/>
  <c r="Q117"/>
  <c r="R117"/>
  <c r="T117"/>
  <c r="V117"/>
  <c r="W117"/>
  <c r="Y117"/>
  <c r="AA117"/>
  <c r="AB117"/>
  <c r="AC117"/>
  <c r="AD117"/>
  <c r="AE117"/>
  <c r="AF117"/>
  <c r="AG117"/>
  <c r="F118"/>
  <c r="G118"/>
  <c r="N117" l="1"/>
  <c r="S117"/>
  <c r="H118"/>
  <c r="J118"/>
  <c r="K118"/>
  <c r="I118"/>
  <c r="O118"/>
  <c r="P118"/>
  <c r="Q118"/>
  <c r="R118"/>
  <c r="T118"/>
  <c r="V118"/>
  <c r="W118"/>
  <c r="X118"/>
  <c r="Y118"/>
  <c r="AA118"/>
  <c r="AB118"/>
  <c r="AC118"/>
  <c r="AD118"/>
  <c r="AE118"/>
  <c r="AF118"/>
  <c r="AG118"/>
  <c r="F119"/>
  <c r="G119"/>
  <c r="S118" l="1"/>
  <c r="N118"/>
  <c r="H119"/>
  <c r="J119"/>
  <c r="K119"/>
  <c r="I119"/>
  <c r="O119"/>
  <c r="P119"/>
  <c r="Q119"/>
  <c r="R119"/>
  <c r="T119"/>
  <c r="V119"/>
  <c r="W119"/>
  <c r="X119"/>
  <c r="Y119"/>
  <c r="AA119"/>
  <c r="AB119"/>
  <c r="AC119"/>
  <c r="AD119"/>
  <c r="AE119"/>
  <c r="AF119"/>
  <c r="AG119"/>
  <c r="F120"/>
  <c r="G120"/>
  <c r="N119" l="1"/>
  <c r="S119"/>
  <c r="H120"/>
  <c r="J120"/>
  <c r="K120"/>
  <c r="I120"/>
  <c r="O120"/>
  <c r="P120"/>
  <c r="Q120"/>
  <c r="R120"/>
  <c r="T120"/>
  <c r="V120"/>
  <c r="W120"/>
  <c r="X120"/>
  <c r="Y120"/>
  <c r="AA120"/>
  <c r="AB120"/>
  <c r="AC120"/>
  <c r="AD120"/>
  <c r="AE120"/>
  <c r="AF120"/>
  <c r="AG120"/>
  <c r="F121"/>
  <c r="G121"/>
  <c r="S120" l="1"/>
  <c r="N120"/>
  <c r="H121"/>
  <c r="J121"/>
  <c r="K121"/>
  <c r="I121"/>
  <c r="X121"/>
  <c r="O121"/>
  <c r="P121"/>
  <c r="Q121"/>
  <c r="R121"/>
  <c r="T121"/>
  <c r="V121"/>
  <c r="W121"/>
  <c r="Y121"/>
  <c r="AA121"/>
  <c r="AB121"/>
  <c r="AC121"/>
  <c r="AD121"/>
  <c r="AE121"/>
  <c r="AF121"/>
  <c r="AG121"/>
  <c r="F122"/>
  <c r="G122"/>
  <c r="N121" l="1"/>
  <c r="S121"/>
  <c r="H122"/>
  <c r="J122"/>
  <c r="K122"/>
  <c r="I122"/>
  <c r="X122"/>
  <c r="O122"/>
  <c r="P122"/>
  <c r="Q122"/>
  <c r="R122"/>
  <c r="T122"/>
  <c r="V122"/>
  <c r="W122"/>
  <c r="Y122"/>
  <c r="AA122"/>
  <c r="AB122"/>
  <c r="AC122"/>
  <c r="AD122"/>
  <c r="AE122"/>
  <c r="AF122"/>
  <c r="AG122"/>
  <c r="F123"/>
  <c r="G123"/>
  <c r="S122" l="1"/>
  <c r="N122"/>
  <c r="H123"/>
  <c r="J123"/>
  <c r="K123"/>
  <c r="I123"/>
  <c r="O123"/>
  <c r="P123"/>
  <c r="Q123"/>
  <c r="R123"/>
  <c r="T123"/>
  <c r="V123"/>
  <c r="W123"/>
  <c r="X123"/>
  <c r="Y123"/>
  <c r="AA123"/>
  <c r="AB123"/>
  <c r="AC123"/>
  <c r="AD123"/>
  <c r="AE123"/>
  <c r="AF123"/>
  <c r="AG123"/>
  <c r="F124"/>
  <c r="G124"/>
  <c r="N123" l="1"/>
  <c r="S123"/>
  <c r="H124"/>
  <c r="J124"/>
  <c r="K124"/>
  <c r="I124"/>
  <c r="O124"/>
  <c r="P124"/>
  <c r="Q124"/>
  <c r="R124"/>
  <c r="T124"/>
  <c r="V124"/>
  <c r="W124"/>
  <c r="X124"/>
  <c r="Y124"/>
  <c r="AA124"/>
  <c r="AB124"/>
  <c r="AC124"/>
  <c r="AD124"/>
  <c r="AE124"/>
  <c r="AF124"/>
  <c r="AG124"/>
  <c r="F125"/>
  <c r="G125"/>
  <c r="S124" l="1"/>
  <c r="N124"/>
  <c r="H125"/>
  <c r="J125"/>
  <c r="K125"/>
  <c r="I125"/>
  <c r="O125"/>
  <c r="P125"/>
  <c r="Q125"/>
  <c r="R125"/>
  <c r="T125"/>
  <c r="V125"/>
  <c r="W125"/>
  <c r="X125"/>
  <c r="Y125"/>
  <c r="AA125"/>
  <c r="AB125"/>
  <c r="AC125"/>
  <c r="AD125"/>
  <c r="AE125"/>
  <c r="AF125"/>
  <c r="AG125"/>
  <c r="F126"/>
  <c r="G126"/>
  <c r="N125" l="1"/>
  <c r="S125"/>
  <c r="H126"/>
  <c r="J126"/>
  <c r="K126"/>
  <c r="I126"/>
  <c r="O126"/>
  <c r="P126"/>
  <c r="Q126"/>
  <c r="R126"/>
  <c r="T126"/>
  <c r="V126"/>
  <c r="W126"/>
  <c r="X126"/>
  <c r="Y126"/>
  <c r="AA126"/>
  <c r="AB126"/>
  <c r="AC126"/>
  <c r="AD126"/>
  <c r="AE126"/>
  <c r="AF126"/>
  <c r="AG126"/>
  <c r="F127"/>
  <c r="G127"/>
  <c r="S126" l="1"/>
  <c r="N126"/>
  <c r="H127"/>
  <c r="J127"/>
  <c r="K127"/>
  <c r="I127"/>
  <c r="O127"/>
  <c r="P127"/>
  <c r="Q127"/>
  <c r="R127"/>
  <c r="T127"/>
  <c r="V127"/>
  <c r="W127"/>
  <c r="X127"/>
  <c r="Y127"/>
  <c r="AA127"/>
  <c r="AB127"/>
  <c r="AC127"/>
  <c r="AD127"/>
  <c r="AE127"/>
  <c r="AF127"/>
  <c r="AG127"/>
  <c r="F128"/>
  <c r="G128"/>
  <c r="S127" l="1"/>
  <c r="N127"/>
  <c r="H128"/>
  <c r="J128"/>
  <c r="K128"/>
  <c r="I128"/>
  <c r="X128"/>
  <c r="O128"/>
  <c r="P128"/>
  <c r="Q128"/>
  <c r="R128"/>
  <c r="T128"/>
  <c r="V128"/>
  <c r="W128"/>
  <c r="Y128"/>
  <c r="AA128"/>
  <c r="AB128"/>
  <c r="AC128"/>
  <c r="AD128"/>
  <c r="AE128"/>
  <c r="AF128"/>
  <c r="AG128"/>
  <c r="F129"/>
  <c r="G129"/>
  <c r="S128" l="1"/>
  <c r="N128"/>
  <c r="H129"/>
  <c r="J129"/>
  <c r="K129"/>
  <c r="I129"/>
  <c r="O129"/>
  <c r="P129"/>
  <c r="Q129"/>
  <c r="R129"/>
  <c r="T129"/>
  <c r="V129"/>
  <c r="W129"/>
  <c r="X129"/>
  <c r="Y129"/>
  <c r="AA129"/>
  <c r="AB129"/>
  <c r="AC129"/>
  <c r="AD129"/>
  <c r="AE129"/>
  <c r="AF129"/>
  <c r="AG129"/>
  <c r="F130"/>
  <c r="G130"/>
  <c r="N129" l="1"/>
  <c r="S129"/>
  <c r="H130"/>
  <c r="J130"/>
  <c r="K130"/>
  <c r="I130"/>
  <c r="O130"/>
  <c r="P130"/>
  <c r="Q130"/>
  <c r="R130"/>
  <c r="T130"/>
  <c r="V130"/>
  <c r="W130"/>
  <c r="X130"/>
  <c r="Y130"/>
  <c r="AA130"/>
  <c r="AB130"/>
  <c r="AC130"/>
  <c r="AD130"/>
  <c r="AE130"/>
  <c r="AF130"/>
  <c r="AG130"/>
  <c r="F131"/>
  <c r="G131"/>
  <c r="S130" l="1"/>
  <c r="N130"/>
  <c r="H131"/>
  <c r="J131"/>
  <c r="K131"/>
  <c r="I131"/>
  <c r="O131"/>
  <c r="P131"/>
  <c r="Q131"/>
  <c r="R131"/>
  <c r="T131"/>
  <c r="V131"/>
  <c r="W131"/>
  <c r="X131"/>
  <c r="Y131"/>
  <c r="AA131"/>
  <c r="AB131"/>
  <c r="AC131"/>
  <c r="AD131"/>
  <c r="AE131"/>
  <c r="AF131"/>
  <c r="AG131"/>
  <c r="F132"/>
  <c r="G132"/>
  <c r="N131" l="1"/>
  <c r="S131"/>
  <c r="H132"/>
  <c r="J132"/>
  <c r="K132"/>
  <c r="I132"/>
  <c r="X132"/>
  <c r="O132"/>
  <c r="P132"/>
  <c r="Q132"/>
  <c r="R132"/>
  <c r="T132"/>
  <c r="V132"/>
  <c r="W132"/>
  <c r="Y132"/>
  <c r="AA132"/>
  <c r="AB132"/>
  <c r="AC132"/>
  <c r="AD132"/>
  <c r="AE132"/>
  <c r="AF132"/>
  <c r="AG132"/>
  <c r="F133"/>
  <c r="G133"/>
  <c r="S132" l="1"/>
  <c r="N132"/>
  <c r="H133"/>
  <c r="J133"/>
  <c r="K133"/>
  <c r="I133"/>
  <c r="O133"/>
  <c r="P133"/>
  <c r="Q133"/>
  <c r="R133"/>
  <c r="T133"/>
  <c r="V133"/>
  <c r="W133"/>
  <c r="X133"/>
  <c r="Y133"/>
  <c r="AA133"/>
  <c r="AB133"/>
  <c r="AC133"/>
  <c r="AD133"/>
  <c r="AE133"/>
  <c r="AF133"/>
  <c r="AG133"/>
  <c r="F134"/>
  <c r="G134"/>
  <c r="N133" l="1"/>
  <c r="S133"/>
  <c r="H134"/>
  <c r="J134"/>
  <c r="K134"/>
  <c r="I134"/>
  <c r="O134"/>
  <c r="P134"/>
  <c r="Q134"/>
  <c r="R134"/>
  <c r="T134"/>
  <c r="V134"/>
  <c r="W134"/>
  <c r="X134"/>
  <c r="Y134"/>
  <c r="AA134"/>
  <c r="AB134"/>
  <c r="AC134"/>
  <c r="AD134"/>
  <c r="AE134"/>
  <c r="AF134"/>
  <c r="AG134"/>
  <c r="F135"/>
  <c r="G135"/>
  <c r="S134" l="1"/>
  <c r="N134"/>
  <c r="H135"/>
  <c r="J135"/>
  <c r="K135"/>
  <c r="I135"/>
  <c r="X135"/>
  <c r="O135"/>
  <c r="P135"/>
  <c r="Q135"/>
  <c r="R135"/>
  <c r="T135"/>
  <c r="V135"/>
  <c r="W135"/>
  <c r="Y135"/>
  <c r="AA135"/>
  <c r="AB135"/>
  <c r="AC135"/>
  <c r="AD135"/>
  <c r="AE135"/>
  <c r="AF135"/>
  <c r="AG135"/>
  <c r="F136"/>
  <c r="G136"/>
  <c r="N135" l="1"/>
  <c r="S135"/>
  <c r="H136"/>
  <c r="J136"/>
  <c r="K136"/>
  <c r="I136"/>
  <c r="O136"/>
  <c r="P136"/>
  <c r="Q136"/>
  <c r="R136"/>
  <c r="T136"/>
  <c r="V136"/>
  <c r="W136"/>
  <c r="X136"/>
  <c r="Y136"/>
  <c r="AA136"/>
  <c r="AB136"/>
  <c r="AC136"/>
  <c r="AD136"/>
  <c r="AE136"/>
  <c r="AF136"/>
  <c r="AG136"/>
  <c r="F137"/>
  <c r="G137"/>
  <c r="S136" l="1"/>
  <c r="N136"/>
  <c r="H137"/>
  <c r="J137"/>
  <c r="K137"/>
  <c r="I137"/>
  <c r="O137"/>
  <c r="P137"/>
  <c r="Q137"/>
  <c r="R137"/>
  <c r="T137"/>
  <c r="V137"/>
  <c r="W137"/>
  <c r="X137"/>
  <c r="Y137"/>
  <c r="AA137"/>
  <c r="AB137"/>
  <c r="AC137"/>
  <c r="AD137"/>
  <c r="AE137"/>
  <c r="AF137"/>
  <c r="AG137"/>
  <c r="F138"/>
  <c r="G138"/>
  <c r="N137" l="1"/>
  <c r="S137"/>
  <c r="H138"/>
  <c r="J138"/>
  <c r="K138"/>
  <c r="I138"/>
  <c r="O138"/>
  <c r="P138"/>
  <c r="Q138"/>
  <c r="R138"/>
  <c r="T138"/>
  <c r="V138"/>
  <c r="W138"/>
  <c r="X138"/>
  <c r="Y138"/>
  <c r="AA138"/>
  <c r="AB138"/>
  <c r="AC138"/>
  <c r="AD138"/>
  <c r="AE138"/>
  <c r="AF138"/>
  <c r="AG138"/>
  <c r="F139"/>
  <c r="G139"/>
  <c r="S138" l="1"/>
  <c r="N138"/>
  <c r="H139"/>
  <c r="J139"/>
  <c r="K139"/>
  <c r="I139"/>
  <c r="O139"/>
  <c r="P139"/>
  <c r="Q139"/>
  <c r="R139"/>
  <c r="T139"/>
  <c r="V139"/>
  <c r="W139"/>
  <c r="X139"/>
  <c r="Y139"/>
  <c r="AA139"/>
  <c r="AB139"/>
  <c r="AC139"/>
  <c r="AD139"/>
  <c r="AE139"/>
  <c r="AF139"/>
  <c r="AG139"/>
  <c r="F140"/>
  <c r="G140"/>
  <c r="N139" l="1"/>
  <c r="S139"/>
  <c r="H140"/>
  <c r="J140"/>
  <c r="K140"/>
  <c r="I140"/>
  <c r="X140"/>
  <c r="O140"/>
  <c r="P140"/>
  <c r="Q140"/>
  <c r="R140"/>
  <c r="T140"/>
  <c r="V140"/>
  <c r="W140"/>
  <c r="Y140"/>
  <c r="AA140"/>
  <c r="AB140"/>
  <c r="AC140"/>
  <c r="AD140"/>
  <c r="AE140"/>
  <c r="AF140"/>
  <c r="AG140"/>
  <c r="F141"/>
  <c r="G141"/>
  <c r="S140" l="1"/>
  <c r="N140"/>
  <c r="H141"/>
  <c r="J141"/>
  <c r="K141"/>
  <c r="I141"/>
  <c r="X141"/>
  <c r="O141"/>
  <c r="P141"/>
  <c r="Q141"/>
  <c r="R141"/>
  <c r="T141"/>
  <c r="V141"/>
  <c r="W141"/>
  <c r="Y141"/>
  <c r="AA141"/>
  <c r="AB141"/>
  <c r="AC141"/>
  <c r="AD141"/>
  <c r="AE141"/>
  <c r="AF141"/>
  <c r="AG141"/>
  <c r="F142"/>
  <c r="G142"/>
  <c r="N141" l="1"/>
  <c r="S141"/>
  <c r="H142"/>
  <c r="J142"/>
  <c r="K142"/>
  <c r="I142"/>
  <c r="O142"/>
  <c r="P142"/>
  <c r="Q142"/>
  <c r="R142"/>
  <c r="T142"/>
  <c r="V142"/>
  <c r="W142"/>
  <c r="X142"/>
  <c r="Y142"/>
  <c r="AA142"/>
  <c r="AB142"/>
  <c r="AC142"/>
  <c r="AD142"/>
  <c r="AE142"/>
  <c r="AF142"/>
  <c r="AG142"/>
  <c r="F143"/>
  <c r="G143"/>
  <c r="S142" l="1"/>
  <c r="N142"/>
  <c r="H143"/>
  <c r="J143"/>
  <c r="K143"/>
  <c r="I143"/>
  <c r="O143"/>
  <c r="P143"/>
  <c r="Q143"/>
  <c r="R143"/>
  <c r="T143"/>
  <c r="V143"/>
  <c r="W143"/>
  <c r="X143"/>
  <c r="Y143"/>
  <c r="AA143"/>
  <c r="AB143"/>
  <c r="AC143"/>
  <c r="AD143"/>
  <c r="AE143"/>
  <c r="AF143"/>
  <c r="AG143"/>
  <c r="F144"/>
  <c r="G144"/>
  <c r="N143" l="1"/>
  <c r="S143"/>
  <c r="H144"/>
  <c r="J144"/>
  <c r="K144"/>
  <c r="I144"/>
  <c r="O144"/>
  <c r="P144"/>
  <c r="Q144"/>
  <c r="R144"/>
  <c r="T144"/>
  <c r="V144"/>
  <c r="W144"/>
  <c r="X144"/>
  <c r="Y144"/>
  <c r="AA144"/>
  <c r="AB144"/>
  <c r="AC144"/>
  <c r="AD144"/>
  <c r="AE144"/>
  <c r="AF144"/>
  <c r="AG144"/>
  <c r="F145"/>
  <c r="G145"/>
  <c r="S144" l="1"/>
  <c r="N144"/>
  <c r="H145"/>
  <c r="J145"/>
  <c r="K145"/>
  <c r="I145"/>
  <c r="O145"/>
  <c r="P145"/>
  <c r="Q145"/>
  <c r="R145"/>
  <c r="T145"/>
  <c r="V145"/>
  <c r="W145"/>
  <c r="X145"/>
  <c r="Y145"/>
  <c r="AA145"/>
  <c r="AB145"/>
  <c r="AC145"/>
  <c r="AD145"/>
  <c r="AE145"/>
  <c r="AF145"/>
  <c r="AG145"/>
  <c r="F146"/>
  <c r="G146"/>
  <c r="N145" l="1"/>
  <c r="S145"/>
  <c r="H146"/>
  <c r="J146"/>
  <c r="K146"/>
  <c r="I146"/>
  <c r="X146"/>
  <c r="O146"/>
  <c r="P146"/>
  <c r="Q146"/>
  <c r="R146"/>
  <c r="T146"/>
  <c r="V146"/>
  <c r="W146"/>
  <c r="Y146"/>
  <c r="AA146"/>
  <c r="AB146"/>
  <c r="AC146"/>
  <c r="AD146"/>
  <c r="AE146"/>
  <c r="AF146"/>
  <c r="AG146"/>
  <c r="F147"/>
  <c r="G147"/>
  <c r="S146" l="1"/>
  <c r="N146"/>
  <c r="H147"/>
  <c r="J147"/>
  <c r="K147"/>
  <c r="I147"/>
  <c r="X147"/>
  <c r="O147"/>
  <c r="P147"/>
  <c r="Q147"/>
  <c r="R147"/>
  <c r="T147"/>
  <c r="V147"/>
  <c r="W147"/>
  <c r="Y147"/>
  <c r="AA147"/>
  <c r="AB147"/>
  <c r="AC147"/>
  <c r="AD147"/>
  <c r="AE147"/>
  <c r="AF147"/>
  <c r="AG147"/>
  <c r="F148"/>
  <c r="G148"/>
  <c r="N147" l="1"/>
  <c r="S147"/>
  <c r="H148"/>
  <c r="J148"/>
  <c r="K148"/>
  <c r="I148"/>
  <c r="O148"/>
  <c r="P148"/>
  <c r="Q148"/>
  <c r="R148"/>
  <c r="T148"/>
  <c r="V148"/>
  <c r="W148"/>
  <c r="X148"/>
  <c r="Y148"/>
  <c r="AA148"/>
  <c r="AB148"/>
  <c r="AC148"/>
  <c r="AD148"/>
  <c r="AE148"/>
  <c r="AF148"/>
  <c r="AG148"/>
  <c r="F149"/>
  <c r="G149"/>
  <c r="S148" l="1"/>
  <c r="N148"/>
  <c r="H149"/>
  <c r="J149"/>
  <c r="K149"/>
  <c r="I149"/>
  <c r="O149"/>
  <c r="P149"/>
  <c r="Q149"/>
  <c r="R149"/>
  <c r="T149"/>
  <c r="V149"/>
  <c r="W149"/>
  <c r="X149"/>
  <c r="Y149"/>
  <c r="AA149"/>
  <c r="AB149"/>
  <c r="AC149"/>
  <c r="AD149"/>
  <c r="AE149"/>
  <c r="AF149"/>
  <c r="AG149"/>
  <c r="F150"/>
  <c r="G150"/>
  <c r="N149" l="1"/>
  <c r="S149"/>
  <c r="H150"/>
  <c r="J150"/>
  <c r="K150"/>
  <c r="I150"/>
  <c r="X150"/>
  <c r="O150"/>
  <c r="P150"/>
  <c r="Q150"/>
  <c r="R150"/>
  <c r="T150"/>
  <c r="V150"/>
  <c r="W150"/>
  <c r="Y150"/>
  <c r="AA150"/>
  <c r="AB150"/>
  <c r="AC150"/>
  <c r="AD150"/>
  <c r="AE150"/>
  <c r="AF150"/>
  <c r="AG150"/>
  <c r="F151"/>
  <c r="G151"/>
  <c r="S150" l="1"/>
  <c r="N150"/>
  <c r="H151"/>
  <c r="J151"/>
  <c r="K151"/>
  <c r="I151"/>
  <c r="O151"/>
  <c r="P151"/>
  <c r="Q151"/>
  <c r="R151"/>
  <c r="T151"/>
  <c r="V151"/>
  <c r="W151"/>
  <c r="X151"/>
  <c r="Y151"/>
  <c r="AA151"/>
  <c r="AB151"/>
  <c r="AC151"/>
  <c r="AD151"/>
  <c r="AE151"/>
  <c r="AF151"/>
  <c r="AG151"/>
  <c r="F152"/>
  <c r="G152"/>
  <c r="N151" l="1"/>
  <c r="S151"/>
  <c r="H152"/>
  <c r="J152"/>
  <c r="K152"/>
  <c r="I152"/>
  <c r="O152"/>
  <c r="P152"/>
  <c r="Q152"/>
  <c r="R152"/>
  <c r="T152"/>
  <c r="V152"/>
  <c r="W152"/>
  <c r="X152"/>
  <c r="Y152"/>
  <c r="AA152"/>
  <c r="AB152"/>
  <c r="AC152"/>
  <c r="AD152"/>
  <c r="AE152"/>
  <c r="AF152"/>
  <c r="AG152"/>
  <c r="F153"/>
  <c r="G153"/>
  <c r="S152" l="1"/>
  <c r="N152"/>
  <c r="H153"/>
  <c r="J153"/>
  <c r="K153"/>
  <c r="I153"/>
  <c r="O153"/>
  <c r="P153"/>
  <c r="Q153"/>
  <c r="R153"/>
  <c r="T153"/>
  <c r="V153"/>
  <c r="W153"/>
  <c r="X153"/>
  <c r="Y153"/>
  <c r="AA153"/>
  <c r="AB153"/>
  <c r="AC153"/>
  <c r="AD153"/>
  <c r="AE153"/>
  <c r="AF153"/>
  <c r="AG153"/>
  <c r="F154"/>
  <c r="G154"/>
  <c r="N153" l="1"/>
  <c r="S153"/>
  <c r="H154"/>
  <c r="J154"/>
  <c r="K154"/>
  <c r="I154"/>
  <c r="O154"/>
  <c r="P154"/>
  <c r="Q154"/>
  <c r="R154"/>
  <c r="T154"/>
  <c r="V154"/>
  <c r="W154"/>
  <c r="X154"/>
  <c r="Y154"/>
  <c r="AA154"/>
  <c r="AB154"/>
  <c r="AC154"/>
  <c r="AD154"/>
  <c r="AE154"/>
  <c r="AF154"/>
  <c r="AG154"/>
  <c r="F155"/>
  <c r="G155"/>
  <c r="S154" l="1"/>
  <c r="N154"/>
  <c r="H155"/>
  <c r="J155"/>
  <c r="K155"/>
  <c r="I155"/>
  <c r="X155"/>
  <c r="O155"/>
  <c r="P155"/>
  <c r="Q155"/>
  <c r="R155"/>
  <c r="T155"/>
  <c r="V155"/>
  <c r="W155"/>
  <c r="Y155"/>
  <c r="AA155"/>
  <c r="AB155"/>
  <c r="AC155"/>
  <c r="AD155"/>
  <c r="AE155"/>
  <c r="AF155"/>
  <c r="AG155"/>
  <c r="F156"/>
  <c r="G156"/>
  <c r="N155" l="1"/>
  <c r="S155"/>
  <c r="H156"/>
  <c r="J156"/>
  <c r="K156"/>
  <c r="I156"/>
  <c r="X156"/>
  <c r="O156"/>
  <c r="P156"/>
  <c r="Q156"/>
  <c r="R156"/>
  <c r="T156"/>
  <c r="V156"/>
  <c r="W156"/>
  <c r="Y156"/>
  <c r="AA156"/>
  <c r="AB156"/>
  <c r="AC156"/>
  <c r="AD156"/>
  <c r="AE156"/>
  <c r="AF156"/>
  <c r="AG156"/>
  <c r="F157"/>
  <c r="G157"/>
  <c r="S156" l="1"/>
  <c r="N156"/>
  <c r="H157"/>
  <c r="J157"/>
  <c r="K157"/>
  <c r="I157"/>
  <c r="O157"/>
  <c r="P157"/>
  <c r="Q157"/>
  <c r="R157"/>
  <c r="T157"/>
  <c r="V157"/>
  <c r="W157"/>
  <c r="X157"/>
  <c r="Y157"/>
  <c r="AA157"/>
  <c r="AB157"/>
  <c r="AC157"/>
  <c r="AD157"/>
  <c r="AE157"/>
  <c r="AF157"/>
  <c r="AG157"/>
  <c r="F158"/>
  <c r="G158"/>
  <c r="N157" l="1"/>
  <c r="S157"/>
  <c r="H158"/>
  <c r="J158"/>
  <c r="K158"/>
  <c r="I158"/>
  <c r="O158"/>
  <c r="P158"/>
  <c r="Q158"/>
  <c r="R158"/>
  <c r="T158"/>
  <c r="V158"/>
  <c r="W158"/>
  <c r="X158"/>
  <c r="Y158"/>
  <c r="AA158"/>
  <c r="AB158"/>
  <c r="AC158"/>
  <c r="AD158"/>
  <c r="AE158"/>
  <c r="AF158"/>
  <c r="AG158"/>
  <c r="F159"/>
  <c r="G159"/>
  <c r="S158" l="1"/>
  <c r="N158"/>
  <c r="H159"/>
  <c r="J159"/>
  <c r="K159"/>
  <c r="I159"/>
  <c r="X159"/>
  <c r="O159"/>
  <c r="P159"/>
  <c r="Q159"/>
  <c r="R159"/>
  <c r="T159"/>
  <c r="V159"/>
  <c r="W159"/>
  <c r="Y159"/>
  <c r="AA159"/>
  <c r="AB159"/>
  <c r="AC159"/>
  <c r="AD159"/>
  <c r="AE159"/>
  <c r="AF159"/>
  <c r="AG159"/>
  <c r="F160"/>
  <c r="G160"/>
  <c r="N159" l="1"/>
  <c r="S159"/>
  <c r="H160"/>
  <c r="J160"/>
  <c r="K160"/>
  <c r="I160"/>
  <c r="X160"/>
  <c r="O160"/>
  <c r="P160"/>
  <c r="Q160"/>
  <c r="R160"/>
  <c r="T160"/>
  <c r="V160"/>
  <c r="W160"/>
  <c r="Y160"/>
  <c r="AA160"/>
  <c r="AB160"/>
  <c r="AC160"/>
  <c r="AD160"/>
  <c r="AE160"/>
  <c r="AF160"/>
  <c r="AG160"/>
  <c r="F161"/>
  <c r="G161"/>
  <c r="S160" l="1"/>
  <c r="N160"/>
  <c r="H161"/>
  <c r="J161"/>
  <c r="K161"/>
  <c r="I161"/>
  <c r="O161"/>
  <c r="P161"/>
  <c r="Q161"/>
  <c r="R161"/>
  <c r="T161"/>
  <c r="V161"/>
  <c r="W161"/>
  <c r="X161"/>
  <c r="Y161"/>
  <c r="AA161"/>
  <c r="AB161"/>
  <c r="AC161"/>
  <c r="AD161"/>
  <c r="AE161"/>
  <c r="AF161"/>
  <c r="AG161"/>
  <c r="F162"/>
  <c r="G162"/>
  <c r="N161" l="1"/>
  <c r="S161"/>
  <c r="H162"/>
  <c r="J162"/>
  <c r="K162"/>
  <c r="I162"/>
  <c r="O162"/>
  <c r="P162"/>
  <c r="Q162"/>
  <c r="R162"/>
  <c r="T162"/>
  <c r="V162"/>
  <c r="W162"/>
  <c r="X162"/>
  <c r="Y162"/>
  <c r="AA162"/>
  <c r="AB162"/>
  <c r="AC162"/>
  <c r="AD162"/>
  <c r="AE162"/>
  <c r="AF162"/>
  <c r="AG162"/>
  <c r="F163"/>
  <c r="G163"/>
  <c r="S162" l="1"/>
  <c r="N162"/>
  <c r="H163"/>
  <c r="J163"/>
  <c r="K163"/>
  <c r="I163"/>
  <c r="O163"/>
  <c r="P163"/>
  <c r="Q163"/>
  <c r="R163"/>
  <c r="T163"/>
  <c r="V163"/>
  <c r="W163"/>
  <c r="X163"/>
  <c r="Y163"/>
  <c r="AA163"/>
  <c r="AB163"/>
  <c r="AC163"/>
  <c r="AD163"/>
  <c r="AE163"/>
  <c r="AF163"/>
  <c r="AG163"/>
  <c r="F164"/>
  <c r="G164"/>
  <c r="N163" l="1"/>
  <c r="S163"/>
  <c r="H164"/>
  <c r="J164"/>
  <c r="K164"/>
  <c r="I164"/>
  <c r="O164"/>
  <c r="P164"/>
  <c r="Q164"/>
  <c r="R164"/>
  <c r="T164"/>
  <c r="V164"/>
  <c r="W164"/>
  <c r="X164"/>
  <c r="Y164"/>
  <c r="AA164"/>
  <c r="AB164"/>
  <c r="AC164"/>
  <c r="AD164"/>
  <c r="AE164"/>
  <c r="AF164"/>
  <c r="AG164"/>
  <c r="F165"/>
  <c r="G165"/>
  <c r="S164" l="1"/>
  <c r="N164"/>
  <c r="H165"/>
  <c r="J165"/>
  <c r="K165"/>
  <c r="I165"/>
  <c r="X165"/>
  <c r="O165"/>
  <c r="P165"/>
  <c r="Q165"/>
  <c r="R165"/>
  <c r="T165"/>
  <c r="V165"/>
  <c r="W165"/>
  <c r="Y165"/>
  <c r="AA165"/>
  <c r="AB165"/>
  <c r="AC165"/>
  <c r="AD165"/>
  <c r="AE165"/>
  <c r="AF165"/>
  <c r="AG165"/>
  <c r="F166"/>
  <c r="G166"/>
  <c r="N165" l="1"/>
  <c r="S165"/>
  <c r="H166"/>
  <c r="J166"/>
  <c r="K166"/>
  <c r="I166"/>
  <c r="O166"/>
  <c r="P166"/>
  <c r="Q166"/>
  <c r="R166"/>
  <c r="T166"/>
  <c r="V166"/>
  <c r="W166"/>
  <c r="X166"/>
  <c r="Y166"/>
  <c r="AA166"/>
  <c r="AB166"/>
  <c r="AC166"/>
  <c r="AD166"/>
  <c r="AE166"/>
  <c r="AF166"/>
  <c r="AG166"/>
  <c r="F167"/>
  <c r="G167"/>
  <c r="S166" l="1"/>
  <c r="N166"/>
  <c r="H167"/>
  <c r="J167"/>
  <c r="K167"/>
  <c r="I167"/>
  <c r="O167"/>
  <c r="P167"/>
  <c r="Q167"/>
  <c r="R167"/>
  <c r="T167"/>
  <c r="V167"/>
  <c r="W167"/>
  <c r="X167"/>
  <c r="Y167"/>
  <c r="AA167"/>
  <c r="AB167"/>
  <c r="AC167"/>
  <c r="AD167"/>
  <c r="AE167"/>
  <c r="AF167"/>
  <c r="AG167"/>
  <c r="F168"/>
  <c r="G168"/>
  <c r="N167" l="1"/>
  <c r="S167"/>
  <c r="H168"/>
  <c r="J168"/>
  <c r="K168"/>
  <c r="I168"/>
  <c r="O168"/>
  <c r="P168"/>
  <c r="Q168"/>
  <c r="R168"/>
  <c r="T168"/>
  <c r="V168"/>
  <c r="W168"/>
  <c r="X168"/>
  <c r="Y168"/>
  <c r="AA168"/>
  <c r="AB168"/>
  <c r="AC168"/>
  <c r="AD168"/>
  <c r="AE168"/>
  <c r="AF168"/>
  <c r="AG168"/>
  <c r="F169"/>
  <c r="G169"/>
  <c r="S168" l="1"/>
  <c r="N168"/>
  <c r="H169"/>
  <c r="J169"/>
  <c r="K169"/>
  <c r="I169"/>
  <c r="O169"/>
  <c r="P169"/>
  <c r="Q169"/>
  <c r="R169"/>
  <c r="T169"/>
  <c r="V169"/>
  <c r="W169"/>
  <c r="X169"/>
  <c r="Y169"/>
  <c r="AA169"/>
  <c r="AB169"/>
  <c r="AC169"/>
  <c r="AD169"/>
  <c r="AE169"/>
  <c r="AF169"/>
  <c r="AG169"/>
  <c r="F170"/>
  <c r="G170"/>
  <c r="N169" l="1"/>
  <c r="S169"/>
  <c r="H170"/>
  <c r="J170"/>
  <c r="K170"/>
  <c r="I170"/>
  <c r="O170"/>
  <c r="P170"/>
  <c r="Q170"/>
  <c r="R170"/>
  <c r="T170"/>
  <c r="V170"/>
  <c r="W170"/>
  <c r="X170"/>
  <c r="Y170"/>
  <c r="AA170"/>
  <c r="AB170"/>
  <c r="AC170"/>
  <c r="AD170"/>
  <c r="AE170"/>
  <c r="AF170"/>
  <c r="AG170"/>
  <c r="F171"/>
  <c r="G171"/>
  <c r="S170" l="1"/>
  <c r="N170"/>
  <c r="H171"/>
  <c r="J171"/>
  <c r="K171"/>
  <c r="I171"/>
  <c r="O171"/>
  <c r="P171"/>
  <c r="Q171"/>
  <c r="R171"/>
  <c r="T171"/>
  <c r="V171"/>
  <c r="W171"/>
  <c r="X171"/>
  <c r="Y171"/>
  <c r="AA171"/>
  <c r="AB171"/>
  <c r="AC171"/>
  <c r="AD171"/>
  <c r="AE171"/>
  <c r="AF171"/>
  <c r="AG171"/>
  <c r="F172"/>
  <c r="G172"/>
  <c r="N171" l="1"/>
  <c r="S171"/>
  <c r="H172"/>
  <c r="J172"/>
  <c r="K172"/>
  <c r="I172"/>
  <c r="X172"/>
  <c r="O172"/>
  <c r="P172"/>
  <c r="Q172"/>
  <c r="R172"/>
  <c r="T172"/>
  <c r="V172"/>
  <c r="W172"/>
  <c r="Y172"/>
  <c r="AA172"/>
  <c r="AB172"/>
  <c r="AC172"/>
  <c r="AD172"/>
  <c r="AE172"/>
  <c r="AF172"/>
  <c r="AG172"/>
  <c r="F173"/>
  <c r="G173"/>
  <c r="S172" l="1"/>
  <c r="N172"/>
  <c r="H173"/>
  <c r="J173"/>
  <c r="K173"/>
  <c r="I173"/>
  <c r="X173"/>
  <c r="O173"/>
  <c r="P173"/>
  <c r="Q173"/>
  <c r="R173"/>
  <c r="T173"/>
  <c r="V173"/>
  <c r="W173"/>
  <c r="Y173"/>
  <c r="AA173"/>
  <c r="AB173"/>
  <c r="AC173"/>
  <c r="AD173"/>
  <c r="AE173"/>
  <c r="AF173"/>
  <c r="AG173"/>
  <c r="F174"/>
  <c r="G174"/>
  <c r="N173" l="1"/>
  <c r="S173"/>
  <c r="X174"/>
  <c r="N174" l="1"/>
  <c r="X178"/>
  <c r="F179"/>
  <c r="G179"/>
  <c r="S178" l="1"/>
  <c r="N178"/>
  <c r="H179"/>
  <c r="J179"/>
  <c r="K179"/>
  <c r="I179"/>
  <c r="X179"/>
  <c r="O179"/>
  <c r="P179"/>
  <c r="Q179"/>
  <c r="R179"/>
  <c r="T179"/>
  <c r="V179"/>
  <c r="W179"/>
  <c r="Y179"/>
  <c r="AA179"/>
  <c r="AB179"/>
  <c r="AC179"/>
  <c r="AD179"/>
  <c r="AE179"/>
  <c r="AF179"/>
  <c r="AG179"/>
  <c r="F180"/>
  <c r="G180"/>
  <c r="S179" l="1"/>
  <c r="N179"/>
  <c r="H180"/>
  <c r="J180"/>
  <c r="K180"/>
  <c r="I180"/>
  <c r="O180"/>
  <c r="P180"/>
  <c r="Q180"/>
  <c r="R180"/>
  <c r="T180"/>
  <c r="V180"/>
  <c r="W180"/>
  <c r="X180"/>
  <c r="Y180"/>
  <c r="AA180"/>
  <c r="AB180"/>
  <c r="AC180"/>
  <c r="AD180"/>
  <c r="AE180"/>
  <c r="AF180"/>
  <c r="AG180"/>
  <c r="F181"/>
  <c r="G181"/>
  <c r="N180" l="1"/>
  <c r="S180"/>
  <c r="H181"/>
  <c r="J181"/>
  <c r="K181"/>
  <c r="I181"/>
  <c r="O181"/>
  <c r="P181"/>
  <c r="Q181"/>
  <c r="R181"/>
  <c r="T181"/>
  <c r="V181"/>
  <c r="W181"/>
  <c r="X181"/>
  <c r="Y181"/>
  <c r="AA181"/>
  <c r="AB181"/>
  <c r="AC181"/>
  <c r="AD181"/>
  <c r="AE181"/>
  <c r="AF181"/>
  <c r="AG181"/>
  <c r="F182"/>
  <c r="G182"/>
  <c r="S181" l="1"/>
  <c r="N181"/>
  <c r="H182"/>
  <c r="J182"/>
  <c r="K182"/>
  <c r="I182"/>
  <c r="X182"/>
  <c r="O182"/>
  <c r="P182"/>
  <c r="Q182"/>
  <c r="R182"/>
  <c r="T182"/>
  <c r="V182"/>
  <c r="W182"/>
  <c r="Y182"/>
  <c r="AA182"/>
  <c r="AB182"/>
  <c r="AC182"/>
  <c r="AD182"/>
  <c r="AE182"/>
  <c r="AF182"/>
  <c r="AG182"/>
  <c r="F183"/>
  <c r="G183"/>
  <c r="N182" l="1"/>
  <c r="S182"/>
  <c r="H183"/>
  <c r="J183"/>
  <c r="K183"/>
  <c r="I183"/>
  <c r="O183"/>
  <c r="P183"/>
  <c r="Q183"/>
  <c r="R183"/>
  <c r="T183"/>
  <c r="V183"/>
  <c r="W183"/>
  <c r="X183"/>
  <c r="Y183"/>
  <c r="AA183"/>
  <c r="AB183"/>
  <c r="AC183"/>
  <c r="AD183"/>
  <c r="AE183"/>
  <c r="AF183"/>
  <c r="AG183"/>
  <c r="F184"/>
  <c r="G184"/>
  <c r="S183" l="1"/>
  <c r="N183"/>
  <c r="H184"/>
  <c r="J184"/>
  <c r="K184"/>
  <c r="I184"/>
  <c r="X184"/>
  <c r="O184"/>
  <c r="P184"/>
  <c r="Q184"/>
  <c r="R184"/>
  <c r="T184"/>
  <c r="V184"/>
  <c r="W184"/>
  <c r="Y184"/>
  <c r="AA184"/>
  <c r="AB184"/>
  <c r="AC184"/>
  <c r="AD184"/>
  <c r="AE184"/>
  <c r="AF184"/>
  <c r="AG184"/>
  <c r="F185"/>
  <c r="G185"/>
  <c r="N184" l="1"/>
  <c r="S184"/>
  <c r="H185"/>
  <c r="J185"/>
  <c r="K185"/>
  <c r="I185"/>
  <c r="O185"/>
  <c r="P185"/>
  <c r="Q185"/>
  <c r="R185"/>
  <c r="T185"/>
  <c r="V185"/>
  <c r="W185"/>
  <c r="X185"/>
  <c r="Y185"/>
  <c r="AA185"/>
  <c r="AB185"/>
  <c r="AC185"/>
  <c r="AD185"/>
  <c r="AE185"/>
  <c r="AF185"/>
  <c r="AG185"/>
  <c r="F186"/>
  <c r="G186"/>
  <c r="S185" l="1"/>
  <c r="N185"/>
  <c r="H186"/>
  <c r="J186"/>
  <c r="K186"/>
  <c r="I186"/>
  <c r="X186"/>
  <c r="O186"/>
  <c r="P186"/>
  <c r="Q186"/>
  <c r="R186"/>
  <c r="T186"/>
  <c r="V186"/>
  <c r="W186"/>
  <c r="Y186"/>
  <c r="AA186"/>
  <c r="AB186"/>
  <c r="AC186"/>
  <c r="AD186"/>
  <c r="AE186"/>
  <c r="AF186"/>
  <c r="AG186"/>
  <c r="F187"/>
  <c r="G187"/>
  <c r="N186" l="1"/>
  <c r="S186"/>
  <c r="H187"/>
  <c r="J187"/>
  <c r="K187"/>
  <c r="I187"/>
  <c r="O187"/>
  <c r="P187"/>
  <c r="Q187"/>
  <c r="R187"/>
  <c r="T187"/>
  <c r="V187"/>
  <c r="W187"/>
  <c r="X187"/>
  <c r="Y187"/>
  <c r="AA187"/>
  <c r="AB187"/>
  <c r="AC187"/>
  <c r="AD187"/>
  <c r="AE187"/>
  <c r="AF187"/>
  <c r="AG187"/>
  <c r="F188"/>
  <c r="G188"/>
  <c r="S187" l="1"/>
  <c r="N187"/>
  <c r="X188"/>
  <c r="G189"/>
  <c r="F189"/>
  <c r="N188" l="1"/>
  <c r="Q188"/>
  <c r="O188"/>
  <c r="S188" s="1"/>
  <c r="AC188" s="1"/>
  <c r="I188" s="1"/>
  <c r="Y188"/>
  <c r="P188"/>
  <c r="R188"/>
  <c r="T188"/>
  <c r="X189"/>
  <c r="F190"/>
  <c r="G190"/>
  <c r="S189" l="1"/>
  <c r="AC189" s="1"/>
  <c r="I189" s="1"/>
  <c r="N189"/>
  <c r="AD188"/>
  <c r="R189"/>
  <c r="P189"/>
  <c r="T189"/>
  <c r="Q189"/>
  <c r="O189"/>
  <c r="Y189"/>
  <c r="X190"/>
  <c r="F191"/>
  <c r="G191"/>
  <c r="N190" l="1"/>
  <c r="T190"/>
  <c r="Y190"/>
  <c r="P190"/>
  <c r="O190"/>
  <c r="R190"/>
  <c r="Q190"/>
  <c r="AD189"/>
  <c r="S190"/>
  <c r="AC190" s="1"/>
  <c r="I190" s="1"/>
  <c r="G192"/>
  <c r="F192"/>
  <c r="S191" l="1"/>
  <c r="N191"/>
  <c r="AD190"/>
  <c r="R191"/>
  <c r="Q191"/>
  <c r="X191" s="1"/>
  <c r="P191"/>
  <c r="Y191"/>
  <c r="T191"/>
  <c r="O191"/>
  <c r="F193"/>
  <c r="G193"/>
  <c r="N192" l="1"/>
  <c r="AC191"/>
  <c r="I191" s="1"/>
  <c r="X192"/>
  <c r="AD191"/>
  <c r="T192"/>
  <c r="Y192"/>
  <c r="P192"/>
  <c r="O192"/>
  <c r="R192"/>
  <c r="Q192"/>
  <c r="S192"/>
  <c r="AC192" s="1"/>
  <c r="I192" s="1"/>
  <c r="F194"/>
  <c r="G194"/>
  <c r="X193" l="1"/>
  <c r="S193"/>
  <c r="N193"/>
  <c r="AD192"/>
  <c r="T193"/>
  <c r="R193"/>
  <c r="P193"/>
  <c r="O193"/>
  <c r="Q193"/>
  <c r="Y193"/>
  <c r="X194"/>
  <c r="G195"/>
  <c r="F195"/>
  <c r="N194" l="1"/>
  <c r="AC193"/>
  <c r="I193" s="1"/>
  <c r="AD193"/>
  <c r="T194"/>
  <c r="Y194"/>
  <c r="P194"/>
  <c r="O194"/>
  <c r="S194" s="1"/>
  <c r="AC194" s="1"/>
  <c r="I194" s="1"/>
  <c r="R194"/>
  <c r="Q194"/>
  <c r="X195"/>
  <c r="F196"/>
  <c r="G196"/>
  <c r="S195" l="1"/>
  <c r="AC195" s="1"/>
  <c r="I195" s="1"/>
  <c r="N195"/>
  <c r="AD194"/>
  <c r="O195"/>
  <c r="P195"/>
  <c r="T195"/>
  <c r="R195"/>
  <c r="Q195"/>
  <c r="Y195"/>
  <c r="X196"/>
  <c r="G197"/>
  <c r="F197"/>
  <c r="N196" l="1"/>
  <c r="O196"/>
  <c r="S196" s="1"/>
  <c r="AC196" s="1"/>
  <c r="I196" s="1"/>
  <c r="P196"/>
  <c r="T196"/>
  <c r="R196"/>
  <c r="Q196"/>
  <c r="Y196"/>
  <c r="AD195"/>
  <c r="X197"/>
  <c r="S197" l="1"/>
  <c r="AC197" s="1"/>
  <c r="I197" s="1"/>
  <c r="N197"/>
  <c r="AD196"/>
  <c r="N198" l="1"/>
  <c r="G201"/>
  <c r="F201"/>
  <c r="N200" l="1"/>
  <c r="F202"/>
  <c r="G202"/>
  <c r="R201" l="1"/>
  <c r="Y201"/>
  <c r="O201"/>
  <c r="Q201"/>
  <c r="P201"/>
  <c r="T201"/>
  <c r="AD201" s="1"/>
  <c r="N201"/>
  <c r="S201"/>
  <c r="G203"/>
  <c r="F203"/>
  <c r="R202" l="1"/>
  <c r="T202"/>
  <c r="Q202"/>
  <c r="Y202"/>
  <c r="O202"/>
  <c r="P202"/>
  <c r="S202"/>
  <c r="N202"/>
  <c r="H203"/>
  <c r="J203"/>
  <c r="K203"/>
  <c r="I203"/>
  <c r="X203"/>
  <c r="O203"/>
  <c r="P203"/>
  <c r="Q203"/>
  <c r="R203"/>
  <c r="T203"/>
  <c r="V203"/>
  <c r="W203"/>
  <c r="Y203"/>
  <c r="AA203"/>
  <c r="AB203"/>
  <c r="AC203"/>
  <c r="AD203"/>
  <c r="AE203"/>
  <c r="AF203"/>
  <c r="AG203"/>
  <c r="F204"/>
  <c r="G204"/>
  <c r="AD202" l="1"/>
  <c r="N203"/>
  <c r="S203"/>
  <c r="H204"/>
  <c r="J204"/>
  <c r="K204"/>
  <c r="I204"/>
  <c r="O204"/>
  <c r="P204"/>
  <c r="Q204"/>
  <c r="R204"/>
  <c r="T204"/>
  <c r="V204"/>
  <c r="W204"/>
  <c r="X204"/>
  <c r="Y204"/>
  <c r="AA204"/>
  <c r="AB204"/>
  <c r="AC204"/>
  <c r="AD204"/>
  <c r="AE204"/>
  <c r="AF204"/>
  <c r="AG204"/>
  <c r="F205"/>
  <c r="G205"/>
  <c r="S204" l="1"/>
  <c r="N204"/>
  <c r="H205"/>
  <c r="J205"/>
  <c r="K205"/>
  <c r="I205"/>
  <c r="X205"/>
  <c r="O205"/>
  <c r="P205"/>
  <c r="Q205"/>
  <c r="R205"/>
  <c r="T205"/>
  <c r="V205"/>
  <c r="W205"/>
  <c r="Y205"/>
  <c r="AA205"/>
  <c r="AB205"/>
  <c r="AC205"/>
  <c r="AD205"/>
  <c r="AE205"/>
  <c r="AF205"/>
  <c r="AG205"/>
  <c r="F206"/>
  <c r="G206"/>
  <c r="N205" l="1"/>
  <c r="S205"/>
  <c r="H206"/>
  <c r="J206"/>
  <c r="K206"/>
  <c r="I206"/>
  <c r="O206"/>
  <c r="P206"/>
  <c r="Q206"/>
  <c r="R206"/>
  <c r="T206"/>
  <c r="V206"/>
  <c r="W206"/>
  <c r="X206"/>
  <c r="Y206"/>
  <c r="AA206"/>
  <c r="AB206"/>
  <c r="AC206"/>
  <c r="AD206"/>
  <c r="AE206"/>
  <c r="AF206"/>
  <c r="AG206"/>
  <c r="F207"/>
  <c r="G207"/>
  <c r="S206" l="1"/>
  <c r="N206"/>
  <c r="H207"/>
  <c r="J207"/>
  <c r="K207"/>
  <c r="I207"/>
  <c r="O207"/>
  <c r="P207"/>
  <c r="Q207"/>
  <c r="R207"/>
  <c r="T207"/>
  <c r="V207"/>
  <c r="W207"/>
  <c r="X207"/>
  <c r="Y207"/>
  <c r="AA207"/>
  <c r="AB207"/>
  <c r="AC207"/>
  <c r="AD207"/>
  <c r="AE207"/>
  <c r="AF207"/>
  <c r="AG207"/>
  <c r="F208"/>
  <c r="G208"/>
  <c r="N207" l="1"/>
  <c r="S207"/>
  <c r="H208"/>
  <c r="J208"/>
  <c r="K208"/>
  <c r="I208"/>
  <c r="O208"/>
  <c r="P208"/>
  <c r="Q208"/>
  <c r="R208"/>
  <c r="T208"/>
  <c r="V208"/>
  <c r="W208"/>
  <c r="X208"/>
  <c r="Y208"/>
  <c r="AA208"/>
  <c r="AB208"/>
  <c r="AC208"/>
  <c r="AD208"/>
  <c r="AE208"/>
  <c r="AF208"/>
  <c r="AG208"/>
  <c r="F209"/>
  <c r="G209"/>
  <c r="S208" l="1"/>
  <c r="N208"/>
  <c r="H209"/>
  <c r="J209"/>
  <c r="K209"/>
  <c r="I209"/>
  <c r="X209"/>
  <c r="O209"/>
  <c r="P209"/>
  <c r="Q209"/>
  <c r="R209"/>
  <c r="T209"/>
  <c r="V209"/>
  <c r="W209"/>
  <c r="Y209"/>
  <c r="AA209"/>
  <c r="AB209"/>
  <c r="AC209"/>
  <c r="AD209"/>
  <c r="AE209"/>
  <c r="AF209"/>
  <c r="AG209"/>
  <c r="F210"/>
  <c r="G210"/>
  <c r="N209" l="1"/>
  <c r="S209"/>
  <c r="H210"/>
  <c r="J210"/>
  <c r="K210"/>
  <c r="I210"/>
  <c r="O210"/>
  <c r="P210"/>
  <c r="Q210"/>
  <c r="R210"/>
  <c r="T210"/>
  <c r="V210"/>
  <c r="W210"/>
  <c r="X210"/>
  <c r="Y210"/>
  <c r="AA210"/>
  <c r="AB210"/>
  <c r="AC210"/>
  <c r="AD210"/>
  <c r="AE210"/>
  <c r="AF210"/>
  <c r="AG210"/>
  <c r="F211"/>
  <c r="G211"/>
  <c r="S210" l="1"/>
  <c r="N210"/>
  <c r="H211"/>
  <c r="J211"/>
  <c r="K211"/>
  <c r="I211"/>
  <c r="X211"/>
  <c r="O211"/>
  <c r="P211"/>
  <c r="Q211"/>
  <c r="R211"/>
  <c r="T211"/>
  <c r="V211"/>
  <c r="W211"/>
  <c r="Y211"/>
  <c r="AA211"/>
  <c r="AB211"/>
  <c r="AC211"/>
  <c r="AD211"/>
  <c r="AE211"/>
  <c r="AF211"/>
  <c r="AG211"/>
  <c r="F212"/>
  <c r="G212"/>
  <c r="N211" l="1"/>
  <c r="S211"/>
  <c r="H212"/>
  <c r="J212"/>
  <c r="K212"/>
  <c r="I212"/>
  <c r="O212"/>
  <c r="P212"/>
  <c r="Q212"/>
  <c r="R212"/>
  <c r="T212"/>
  <c r="V212"/>
  <c r="W212"/>
  <c r="X212"/>
  <c r="Y212"/>
  <c r="AA212"/>
  <c r="AB212"/>
  <c r="AC212"/>
  <c r="AD212"/>
  <c r="AE212"/>
  <c r="AF212"/>
  <c r="AG212"/>
  <c r="F213"/>
  <c r="G213"/>
  <c r="S212" l="1"/>
  <c r="N212"/>
  <c r="H213"/>
  <c r="J213"/>
  <c r="K213"/>
  <c r="I213"/>
  <c r="X213"/>
  <c r="O213"/>
  <c r="P213"/>
  <c r="Q213"/>
  <c r="R213"/>
  <c r="T213"/>
  <c r="V213"/>
  <c r="W213"/>
  <c r="Y213"/>
  <c r="AA213"/>
  <c r="AB213"/>
  <c r="AC213"/>
  <c r="AD213"/>
  <c r="AE213"/>
  <c r="AF213"/>
  <c r="AG213"/>
  <c r="F214"/>
  <c r="G214"/>
  <c r="N213" l="1"/>
  <c r="S213"/>
  <c r="H214"/>
  <c r="J214"/>
  <c r="K214"/>
  <c r="I214"/>
  <c r="O214"/>
  <c r="P214"/>
  <c r="Q214"/>
  <c r="R214"/>
  <c r="T214"/>
  <c r="V214"/>
  <c r="W214"/>
  <c r="X214"/>
  <c r="Y214"/>
  <c r="AA214"/>
  <c r="AB214"/>
  <c r="AC214"/>
  <c r="AD214"/>
  <c r="AE214"/>
  <c r="AF214"/>
  <c r="AG214"/>
  <c r="F215"/>
  <c r="G215"/>
  <c r="S214" l="1"/>
  <c r="N214"/>
  <c r="H215"/>
  <c r="J215"/>
  <c r="K215"/>
  <c r="I215"/>
  <c r="O215"/>
  <c r="P215"/>
  <c r="Q215"/>
  <c r="R215"/>
  <c r="T215"/>
  <c r="V215"/>
  <c r="W215"/>
  <c r="X215"/>
  <c r="Y215"/>
  <c r="AA215"/>
  <c r="AB215"/>
  <c r="AC215"/>
  <c r="AD215"/>
  <c r="AE215"/>
  <c r="AF215"/>
  <c r="AG215"/>
  <c r="F216"/>
  <c r="G216"/>
  <c r="N215" l="1"/>
  <c r="S215"/>
  <c r="H216"/>
  <c r="J216"/>
  <c r="K216"/>
  <c r="I216"/>
  <c r="O216"/>
  <c r="P216"/>
  <c r="Q216"/>
  <c r="R216"/>
  <c r="T216"/>
  <c r="V216"/>
  <c r="W216"/>
  <c r="X216"/>
  <c r="Y216"/>
  <c r="AA216"/>
  <c r="AB216"/>
  <c r="AC216"/>
  <c r="AD216"/>
  <c r="AE216"/>
  <c r="AF216"/>
  <c r="AG216"/>
  <c r="F217"/>
  <c r="G217"/>
  <c r="S216" l="1"/>
  <c r="N216"/>
  <c r="H217"/>
  <c r="J217"/>
  <c r="K217"/>
  <c r="I217"/>
  <c r="O217"/>
  <c r="P217"/>
  <c r="Q217"/>
  <c r="R217"/>
  <c r="T217"/>
  <c r="V217"/>
  <c r="W217"/>
  <c r="X217"/>
  <c r="Y217"/>
  <c r="AA217"/>
  <c r="AB217"/>
  <c r="AC217"/>
  <c r="AD217"/>
  <c r="AE217"/>
  <c r="AF217"/>
  <c r="AG217"/>
  <c r="F218"/>
  <c r="G218"/>
  <c r="N217" l="1"/>
  <c r="S217"/>
  <c r="H218"/>
  <c r="J218"/>
  <c r="K218"/>
  <c r="I218"/>
  <c r="O218"/>
  <c r="P218"/>
  <c r="Q218"/>
  <c r="R218"/>
  <c r="T218"/>
  <c r="V218"/>
  <c r="W218"/>
  <c r="X218"/>
  <c r="Y218"/>
  <c r="AA218"/>
  <c r="AB218"/>
  <c r="AC218"/>
  <c r="AD218"/>
  <c r="AE218"/>
  <c r="AF218"/>
  <c r="AG218"/>
  <c r="F219"/>
  <c r="G219"/>
  <c r="S218" l="1"/>
  <c r="N218"/>
  <c r="H219"/>
  <c r="J219"/>
  <c r="K219"/>
  <c r="I219"/>
  <c r="O219"/>
  <c r="P219"/>
  <c r="Q219"/>
  <c r="R219"/>
  <c r="T219"/>
  <c r="V219"/>
  <c r="W219"/>
  <c r="X219"/>
  <c r="Y219"/>
  <c r="AA219"/>
  <c r="AB219"/>
  <c r="AC219"/>
  <c r="AD219"/>
  <c r="AE219"/>
  <c r="AF219"/>
  <c r="AG219"/>
  <c r="F220"/>
  <c r="G220"/>
  <c r="N219" l="1"/>
  <c r="S219"/>
  <c r="H220"/>
  <c r="J220"/>
  <c r="K220"/>
  <c r="I220"/>
  <c r="O220"/>
  <c r="P220"/>
  <c r="Q220"/>
  <c r="R220"/>
  <c r="T220"/>
  <c r="V220"/>
  <c r="W220"/>
  <c r="X220"/>
  <c r="Y220"/>
  <c r="AA220"/>
  <c r="AB220"/>
  <c r="AC220"/>
  <c r="AD220"/>
  <c r="AE220"/>
  <c r="AF220"/>
  <c r="AG220"/>
  <c r="F221"/>
  <c r="G221"/>
  <c r="S220" l="1"/>
  <c r="N220"/>
  <c r="H221"/>
  <c r="J221"/>
  <c r="K221"/>
  <c r="I221"/>
  <c r="O221"/>
  <c r="P221"/>
  <c r="Q221"/>
  <c r="R221"/>
  <c r="T221"/>
  <c r="V221"/>
  <c r="W221"/>
  <c r="X221"/>
  <c r="Y221"/>
  <c r="AA221"/>
  <c r="AB221"/>
  <c r="AC221"/>
  <c r="AD221"/>
  <c r="AE221"/>
  <c r="AF221"/>
  <c r="AG221"/>
  <c r="F222"/>
  <c r="G222"/>
  <c r="N221" l="1"/>
  <c r="S221"/>
  <c r="H222"/>
  <c r="J222"/>
  <c r="K222"/>
  <c r="I222"/>
  <c r="O222"/>
  <c r="P222"/>
  <c r="Q222"/>
  <c r="R222"/>
  <c r="T222"/>
  <c r="V222"/>
  <c r="W222"/>
  <c r="X222"/>
  <c r="Y222"/>
  <c r="AA222"/>
  <c r="AB222"/>
  <c r="AC222"/>
  <c r="AD222"/>
  <c r="AE222"/>
  <c r="AF222"/>
  <c r="AG222"/>
  <c r="F223"/>
  <c r="G223"/>
  <c r="S222" l="1"/>
  <c r="N222"/>
  <c r="H223"/>
  <c r="J223"/>
  <c r="K223"/>
  <c r="I223"/>
  <c r="X223"/>
  <c r="O223"/>
  <c r="P223"/>
  <c r="Q223"/>
  <c r="R223"/>
  <c r="T223"/>
  <c r="V223"/>
  <c r="W223"/>
  <c r="Y223"/>
  <c r="AA223"/>
  <c r="AB223"/>
  <c r="AC223"/>
  <c r="AD223"/>
  <c r="AE223"/>
  <c r="AF223"/>
  <c r="AG223"/>
  <c r="F224"/>
  <c r="G224"/>
  <c r="N223" l="1"/>
  <c r="S223"/>
  <c r="H224"/>
  <c r="J224"/>
  <c r="K224"/>
  <c r="I224"/>
  <c r="O224"/>
  <c r="P224"/>
  <c r="Q224"/>
  <c r="R224"/>
  <c r="T224"/>
  <c r="V224"/>
  <c r="W224"/>
  <c r="X224"/>
  <c r="Y224"/>
  <c r="AA224"/>
  <c r="AB224"/>
  <c r="AC224"/>
  <c r="AD224"/>
  <c r="AE224"/>
  <c r="AF224"/>
  <c r="AG224"/>
  <c r="F225"/>
  <c r="G225"/>
  <c r="S224" l="1"/>
  <c r="N224"/>
  <c r="H225"/>
  <c r="J225"/>
  <c r="K225"/>
  <c r="I225"/>
  <c r="O225"/>
  <c r="P225"/>
  <c r="Q225"/>
  <c r="R225"/>
  <c r="T225"/>
  <c r="V225"/>
  <c r="W225"/>
  <c r="X225"/>
  <c r="Y225"/>
  <c r="AA225"/>
  <c r="AB225"/>
  <c r="AC225"/>
  <c r="AD225"/>
  <c r="AE225"/>
  <c r="AF225"/>
  <c r="AG225"/>
  <c r="F226"/>
  <c r="G226"/>
  <c r="N225" l="1"/>
  <c r="S225"/>
  <c r="H226"/>
  <c r="J226"/>
  <c r="K226"/>
  <c r="I226"/>
  <c r="O226"/>
  <c r="P226"/>
  <c r="Q226"/>
  <c r="R226"/>
  <c r="T226"/>
  <c r="V226"/>
  <c r="W226"/>
  <c r="X226"/>
  <c r="Y226"/>
  <c r="AA226"/>
  <c r="AB226"/>
  <c r="AC226"/>
  <c r="AD226"/>
  <c r="AE226"/>
  <c r="AF226"/>
  <c r="AG226"/>
  <c r="F227"/>
  <c r="G227"/>
  <c r="S226" l="1"/>
  <c r="N226"/>
  <c r="H227"/>
  <c r="J227"/>
  <c r="K227"/>
  <c r="I227"/>
  <c r="O227"/>
  <c r="P227"/>
  <c r="Q227"/>
  <c r="R227"/>
  <c r="T227"/>
  <c r="V227"/>
  <c r="W227"/>
  <c r="X227"/>
  <c r="Y227"/>
  <c r="AA227"/>
  <c r="AB227"/>
  <c r="AC227"/>
  <c r="AD227"/>
  <c r="AE227"/>
  <c r="AF227"/>
  <c r="AG227"/>
  <c r="F228"/>
  <c r="G228"/>
  <c r="N227" l="1"/>
  <c r="S227"/>
  <c r="H228"/>
  <c r="J228"/>
  <c r="K228"/>
  <c r="I228"/>
  <c r="O228"/>
  <c r="P228"/>
  <c r="Q228"/>
  <c r="R228"/>
  <c r="T228"/>
  <c r="V228"/>
  <c r="W228"/>
  <c r="X228"/>
  <c r="Y228"/>
  <c r="AA228"/>
  <c r="AB228"/>
  <c r="AC228"/>
  <c r="AD228"/>
  <c r="AE228"/>
  <c r="AF228"/>
  <c r="AG228"/>
  <c r="F229"/>
  <c r="G229"/>
  <c r="S228" l="1"/>
  <c r="N228"/>
  <c r="H229"/>
  <c r="J229"/>
  <c r="K229"/>
  <c r="I229"/>
  <c r="X229"/>
  <c r="O229"/>
  <c r="P229"/>
  <c r="Q229"/>
  <c r="R229"/>
  <c r="T229"/>
  <c r="V229"/>
  <c r="W229"/>
  <c r="Y229"/>
  <c r="AA229"/>
  <c r="AB229"/>
  <c r="AC229"/>
  <c r="AD229"/>
  <c r="AE229"/>
  <c r="AF229"/>
  <c r="AG229"/>
  <c r="F230"/>
  <c r="G230"/>
  <c r="N229" l="1"/>
  <c r="S229"/>
  <c r="H230"/>
  <c r="J230"/>
  <c r="K230"/>
  <c r="I230"/>
  <c r="O230"/>
  <c r="P230"/>
  <c r="Q230"/>
  <c r="R230"/>
  <c r="T230"/>
  <c r="V230"/>
  <c r="W230"/>
  <c r="X230"/>
  <c r="Y230"/>
  <c r="AA230"/>
  <c r="AB230"/>
  <c r="AC230"/>
  <c r="AD230"/>
  <c r="AE230"/>
  <c r="AF230"/>
  <c r="AG230"/>
  <c r="F231"/>
  <c r="G231"/>
  <c r="S230" l="1"/>
  <c r="N230"/>
  <c r="H231"/>
  <c r="J231"/>
  <c r="K231"/>
  <c r="I231"/>
  <c r="X231"/>
  <c r="O231"/>
  <c r="P231"/>
  <c r="Q231"/>
  <c r="R231"/>
  <c r="T231"/>
  <c r="V231"/>
  <c r="W231"/>
  <c r="Y231"/>
  <c r="AA231"/>
  <c r="AB231"/>
  <c r="AC231"/>
  <c r="AD231"/>
  <c r="AE231"/>
  <c r="AF231"/>
  <c r="AG231"/>
  <c r="F232"/>
  <c r="G232"/>
  <c r="N231" l="1"/>
  <c r="S231"/>
  <c r="H232"/>
  <c r="J232"/>
  <c r="K232"/>
  <c r="I232"/>
  <c r="O232"/>
  <c r="P232"/>
  <c r="Q232"/>
  <c r="R232"/>
  <c r="T232"/>
  <c r="V232"/>
  <c r="W232"/>
  <c r="X232"/>
  <c r="Y232"/>
  <c r="AA232"/>
  <c r="AB232"/>
  <c r="AC232"/>
  <c r="AD232"/>
  <c r="AE232"/>
  <c r="AF232"/>
  <c r="AG232"/>
  <c r="F233"/>
  <c r="G233"/>
  <c r="S232" l="1"/>
  <c r="N232"/>
  <c r="H233"/>
  <c r="J233"/>
  <c r="K233"/>
  <c r="I233"/>
  <c r="X233"/>
  <c r="O233"/>
  <c r="P233"/>
  <c r="Q233"/>
  <c r="R233"/>
  <c r="T233"/>
  <c r="V233"/>
  <c r="W233"/>
  <c r="Y233"/>
  <c r="AA233"/>
  <c r="AB233"/>
  <c r="AC233"/>
  <c r="AD233"/>
  <c r="AE233"/>
  <c r="AF233"/>
  <c r="AG233"/>
  <c r="F234"/>
  <c r="G234"/>
  <c r="N233" l="1"/>
  <c r="S233"/>
  <c r="H234"/>
  <c r="J234"/>
  <c r="K234"/>
  <c r="I234"/>
  <c r="O234"/>
  <c r="P234"/>
  <c r="Q234"/>
  <c r="R234"/>
  <c r="T234"/>
  <c r="V234"/>
  <c r="W234"/>
  <c r="X234"/>
  <c r="Y234"/>
  <c r="AA234"/>
  <c r="AB234"/>
  <c r="AC234"/>
  <c r="AD234"/>
  <c r="AE234"/>
  <c r="AF234"/>
  <c r="AG234"/>
  <c r="F235"/>
  <c r="G235"/>
  <c r="S234" l="1"/>
  <c r="N234"/>
  <c r="H235"/>
  <c r="J235"/>
  <c r="K235"/>
  <c r="I235"/>
  <c r="O235"/>
  <c r="P235"/>
  <c r="Q235"/>
  <c r="R235"/>
  <c r="T235"/>
  <c r="V235"/>
  <c r="W235"/>
  <c r="X235"/>
  <c r="Y235"/>
  <c r="AA235"/>
  <c r="AB235"/>
  <c r="AC235"/>
  <c r="AD235"/>
  <c r="AE235"/>
  <c r="AF235"/>
  <c r="AG235"/>
  <c r="F236"/>
  <c r="G236"/>
  <c r="N235" l="1"/>
  <c r="S235"/>
  <c r="H236"/>
  <c r="J236"/>
  <c r="K236"/>
  <c r="I236"/>
  <c r="O236"/>
  <c r="P236"/>
  <c r="Q236"/>
  <c r="R236"/>
  <c r="T236"/>
  <c r="V236"/>
  <c r="W236"/>
  <c r="X236"/>
  <c r="Y236"/>
  <c r="AA236"/>
  <c r="AB236"/>
  <c r="AC236"/>
  <c r="AD236"/>
  <c r="AE236"/>
  <c r="AF236"/>
  <c r="AG236"/>
  <c r="F237"/>
  <c r="G237"/>
  <c r="S236" l="1"/>
  <c r="N236"/>
  <c r="H237"/>
  <c r="J237"/>
  <c r="K237"/>
  <c r="I237"/>
  <c r="X237"/>
  <c r="O237"/>
  <c r="P237"/>
  <c r="Q237"/>
  <c r="R237"/>
  <c r="T237"/>
  <c r="V237"/>
  <c r="W237"/>
  <c r="Y237"/>
  <c r="AA237"/>
  <c r="AB237"/>
  <c r="AC237"/>
  <c r="AD237"/>
  <c r="AE237"/>
  <c r="AF237"/>
  <c r="AG237"/>
  <c r="F238"/>
  <c r="G238"/>
  <c r="N237" l="1"/>
  <c r="S237"/>
  <c r="H238"/>
  <c r="J238"/>
  <c r="K238"/>
  <c r="I238"/>
  <c r="O238"/>
  <c r="P238"/>
  <c r="Q238"/>
  <c r="R238"/>
  <c r="T238"/>
  <c r="V238"/>
  <c r="W238"/>
  <c r="X238"/>
  <c r="Y238"/>
  <c r="AA238"/>
  <c r="AB238"/>
  <c r="AC238"/>
  <c r="AD238"/>
  <c r="AE238"/>
  <c r="AF238"/>
  <c r="AG238"/>
  <c r="F239"/>
  <c r="G239"/>
  <c r="S238" l="1"/>
  <c r="N238"/>
  <c r="H239"/>
  <c r="J239"/>
  <c r="K239"/>
  <c r="I239"/>
  <c r="X239"/>
  <c r="O239"/>
  <c r="P239"/>
  <c r="Q239"/>
  <c r="R239"/>
  <c r="T239"/>
  <c r="V239"/>
  <c r="W239"/>
  <c r="Y239"/>
  <c r="AA239"/>
  <c r="AB239"/>
  <c r="AC239"/>
  <c r="AD239"/>
  <c r="AE239"/>
  <c r="AF239"/>
  <c r="AG239"/>
  <c r="F240"/>
  <c r="G240"/>
  <c r="N239" l="1"/>
  <c r="S239"/>
  <c r="H240"/>
  <c r="J240"/>
  <c r="K240"/>
  <c r="I240"/>
  <c r="O240"/>
  <c r="P240"/>
  <c r="Q240"/>
  <c r="R240"/>
  <c r="T240"/>
  <c r="V240"/>
  <c r="W240"/>
  <c r="X240"/>
  <c r="Y240"/>
  <c r="AA240"/>
  <c r="AB240"/>
  <c r="AC240"/>
  <c r="AD240"/>
  <c r="AE240"/>
  <c r="AF240"/>
  <c r="AG240"/>
  <c r="F241"/>
  <c r="G241"/>
  <c r="S240" l="1"/>
  <c r="N240"/>
  <c r="H241"/>
  <c r="J241"/>
  <c r="K241"/>
  <c r="I241"/>
  <c r="O241"/>
  <c r="P241"/>
  <c r="Q241"/>
  <c r="R241"/>
  <c r="T241"/>
  <c r="V241"/>
  <c r="W241"/>
  <c r="X241"/>
  <c r="Y241"/>
  <c r="AA241"/>
  <c r="AB241"/>
  <c r="AC241"/>
  <c r="AD241"/>
  <c r="AE241"/>
  <c r="AF241"/>
  <c r="AG241"/>
  <c r="F242"/>
  <c r="G242"/>
  <c r="N241" l="1"/>
  <c r="S241"/>
  <c r="H242"/>
  <c r="J242"/>
  <c r="K242"/>
  <c r="I242"/>
  <c r="O242"/>
  <c r="P242"/>
  <c r="Q242"/>
  <c r="R242"/>
  <c r="T242"/>
  <c r="V242"/>
  <c r="W242"/>
  <c r="X242"/>
  <c r="Y242"/>
  <c r="AA242"/>
  <c r="AB242"/>
  <c r="AC242"/>
  <c r="AD242"/>
  <c r="AE242"/>
  <c r="AF242"/>
  <c r="AG242"/>
  <c r="F243"/>
  <c r="G243"/>
  <c r="S242" l="1"/>
  <c r="N242"/>
  <c r="H243"/>
  <c r="J243"/>
  <c r="K243"/>
  <c r="I243"/>
  <c r="X243"/>
  <c r="O243"/>
  <c r="P243"/>
  <c r="Q243"/>
  <c r="R243"/>
  <c r="T243"/>
  <c r="V243"/>
  <c r="W243"/>
  <c r="Y243"/>
  <c r="AA243"/>
  <c r="AB243"/>
  <c r="AC243"/>
  <c r="AD243"/>
  <c r="AE243"/>
  <c r="AF243"/>
  <c r="AG243"/>
  <c r="F244"/>
  <c r="G244"/>
  <c r="N243" l="1"/>
  <c r="S243"/>
  <c r="H244"/>
  <c r="J244"/>
  <c r="K244"/>
  <c r="I244"/>
  <c r="O244"/>
  <c r="P244"/>
  <c r="Q244"/>
  <c r="R244"/>
  <c r="T244"/>
  <c r="V244"/>
  <c r="W244"/>
  <c r="X244"/>
  <c r="Y244"/>
  <c r="AA244"/>
  <c r="AB244"/>
  <c r="AC244"/>
  <c r="AD244"/>
  <c r="AE244"/>
  <c r="AF244"/>
  <c r="AG244"/>
  <c r="F245"/>
  <c r="G245"/>
  <c r="S244" l="1"/>
  <c r="N244"/>
  <c r="H245"/>
  <c r="J245"/>
  <c r="K245"/>
  <c r="I245"/>
  <c r="O245"/>
  <c r="P245"/>
  <c r="Q245"/>
  <c r="R245"/>
  <c r="T245"/>
  <c r="V245"/>
  <c r="W245"/>
  <c r="X245"/>
  <c r="Y245"/>
  <c r="AA245"/>
  <c r="AB245"/>
  <c r="AC245"/>
  <c r="AD245"/>
  <c r="AE245"/>
  <c r="AF245"/>
  <c r="AG245"/>
  <c r="F246"/>
  <c r="G246"/>
  <c r="N245" l="1"/>
  <c r="S245"/>
  <c r="H246"/>
  <c r="J246"/>
  <c r="K246"/>
  <c r="I246"/>
  <c r="O246"/>
  <c r="P246"/>
  <c r="Q246"/>
  <c r="R246"/>
  <c r="T246"/>
  <c r="V246"/>
  <c r="W246"/>
  <c r="X246"/>
  <c r="Y246"/>
  <c r="AA246"/>
  <c r="AB246"/>
  <c r="AC246"/>
  <c r="AD246"/>
  <c r="AE246"/>
  <c r="AF246"/>
  <c r="AG246"/>
  <c r="F247"/>
  <c r="G247"/>
  <c r="S246" l="1"/>
  <c r="N246"/>
  <c r="H247"/>
  <c r="J247"/>
  <c r="K247"/>
  <c r="I247"/>
  <c r="O247"/>
  <c r="P247"/>
  <c r="Q247"/>
  <c r="R247"/>
  <c r="T247"/>
  <c r="V247"/>
  <c r="W247"/>
  <c r="X247"/>
  <c r="Y247"/>
  <c r="AA247"/>
  <c r="AB247"/>
  <c r="AC247"/>
  <c r="AD247"/>
  <c r="AE247"/>
  <c r="AF247"/>
  <c r="AG247"/>
  <c r="F248"/>
  <c r="G248"/>
  <c r="N247" l="1"/>
  <c r="S247"/>
  <c r="H248"/>
  <c r="J248"/>
  <c r="K248"/>
  <c r="I248"/>
  <c r="O248"/>
  <c r="P248"/>
  <c r="Q248"/>
  <c r="R248"/>
  <c r="T248"/>
  <c r="V248"/>
  <c r="W248"/>
  <c r="X248"/>
  <c r="Y248"/>
  <c r="AA248"/>
  <c r="AB248"/>
  <c r="AC248"/>
  <c r="AD248"/>
  <c r="AE248"/>
  <c r="AF248"/>
  <c r="AG248"/>
  <c r="F249"/>
  <c r="G249"/>
  <c r="S248" l="1"/>
  <c r="N248"/>
  <c r="H249"/>
  <c r="J249"/>
  <c r="K249"/>
  <c r="I249"/>
  <c r="O249"/>
  <c r="P249"/>
  <c r="Q249"/>
  <c r="R249"/>
  <c r="T249"/>
  <c r="V249"/>
  <c r="W249"/>
  <c r="X249"/>
  <c r="Y249"/>
  <c r="AA249"/>
  <c r="AB249"/>
  <c r="AC249"/>
  <c r="AD249"/>
  <c r="AE249"/>
  <c r="AF249"/>
  <c r="AG249"/>
  <c r="F250"/>
  <c r="G250"/>
  <c r="N249" l="1"/>
  <c r="S249"/>
  <c r="H250"/>
  <c r="J250"/>
  <c r="K250"/>
  <c r="I250"/>
  <c r="O250"/>
  <c r="P250"/>
  <c r="Q250"/>
  <c r="R250"/>
  <c r="T250"/>
  <c r="V250"/>
  <c r="W250"/>
  <c r="X250"/>
  <c r="Y250"/>
  <c r="AA250"/>
  <c r="AB250"/>
  <c r="AC250"/>
  <c r="AD250"/>
  <c r="AE250"/>
  <c r="AF250"/>
  <c r="AG250"/>
  <c r="F251"/>
  <c r="G251"/>
  <c r="S250" l="1"/>
  <c r="N250"/>
  <c r="H251"/>
  <c r="J251"/>
  <c r="K251"/>
  <c r="I251"/>
  <c r="O251"/>
  <c r="P251"/>
  <c r="Q251"/>
  <c r="R251"/>
  <c r="T251"/>
  <c r="V251"/>
  <c r="W251"/>
  <c r="X251"/>
  <c r="Y251"/>
  <c r="AA251"/>
  <c r="AB251"/>
  <c r="AC251"/>
  <c r="AD251"/>
  <c r="AE251"/>
  <c r="AF251"/>
  <c r="AG251"/>
  <c r="F252"/>
  <c r="G252"/>
  <c r="N251" l="1"/>
  <c r="S251"/>
  <c r="H252"/>
  <c r="J252"/>
  <c r="K252"/>
  <c r="I252"/>
  <c r="O252"/>
  <c r="P252"/>
  <c r="Q252"/>
  <c r="R252"/>
  <c r="T252"/>
  <c r="V252"/>
  <c r="W252"/>
  <c r="X252"/>
  <c r="Y252"/>
  <c r="AA252"/>
  <c r="AB252"/>
  <c r="AC252"/>
  <c r="AD252"/>
  <c r="AE252"/>
  <c r="AF252"/>
  <c r="AG252"/>
  <c r="F253"/>
  <c r="G253"/>
  <c r="S252" l="1"/>
  <c r="N252"/>
  <c r="H253"/>
  <c r="J253"/>
  <c r="K253"/>
  <c r="I253"/>
  <c r="O253"/>
  <c r="P253"/>
  <c r="Q253"/>
  <c r="R253"/>
  <c r="T253"/>
  <c r="V253"/>
  <c r="W253"/>
  <c r="X253"/>
  <c r="Y253"/>
  <c r="AA253"/>
  <c r="AB253"/>
  <c r="AC253"/>
  <c r="AD253"/>
  <c r="AE253"/>
  <c r="AF253"/>
  <c r="AG253"/>
  <c r="F254"/>
  <c r="G254"/>
  <c r="N253" l="1"/>
  <c r="S253"/>
  <c r="H254"/>
  <c r="J254"/>
  <c r="K254"/>
  <c r="I254"/>
  <c r="O254"/>
  <c r="P254"/>
  <c r="Q254"/>
  <c r="R254"/>
  <c r="T254"/>
  <c r="V254"/>
  <c r="W254"/>
  <c r="X254"/>
  <c r="Y254"/>
  <c r="AA254"/>
  <c r="AB254"/>
  <c r="AC254"/>
  <c r="AD254"/>
  <c r="AE254"/>
  <c r="AF254"/>
  <c r="AG254"/>
  <c r="F255"/>
  <c r="G255"/>
  <c r="S254" l="1"/>
  <c r="N254"/>
  <c r="H255"/>
  <c r="J255"/>
  <c r="K255"/>
  <c r="I255"/>
  <c r="X255"/>
  <c r="O255"/>
  <c r="P255"/>
  <c r="Q255"/>
  <c r="R255"/>
  <c r="T255"/>
  <c r="V255"/>
  <c r="W255"/>
  <c r="Y255"/>
  <c r="AA255"/>
  <c r="AB255"/>
  <c r="AC255"/>
  <c r="AD255"/>
  <c r="AE255"/>
  <c r="AF255"/>
  <c r="AG255"/>
  <c r="F256"/>
  <c r="G256"/>
  <c r="N255" l="1"/>
  <c r="S255"/>
  <c r="H256"/>
  <c r="J256"/>
  <c r="K256"/>
  <c r="I256"/>
  <c r="O256"/>
  <c r="P256"/>
  <c r="Q256"/>
  <c r="R256"/>
  <c r="T256"/>
  <c r="V256"/>
  <c r="W256"/>
  <c r="X256"/>
  <c r="Y256"/>
  <c r="AA256"/>
  <c r="AB256"/>
  <c r="AC256"/>
  <c r="AD256"/>
  <c r="AE256"/>
  <c r="AF256"/>
  <c r="AG256"/>
  <c r="G7"/>
  <c r="F7"/>
  <c r="S256" l="1"/>
  <c r="N256"/>
  <c r="AD7"/>
  <c r="V7"/>
  <c r="R7"/>
  <c r="K7"/>
  <c r="P7"/>
  <c r="H7"/>
  <c r="AG7"/>
  <c r="AC7"/>
  <c r="Y7"/>
  <c r="Q7"/>
  <c r="AE7"/>
  <c r="AA7"/>
  <c r="W7"/>
  <c r="O7"/>
  <c r="I7"/>
  <c r="AF7"/>
  <c r="AB7"/>
  <c r="T7"/>
  <c r="J7"/>
  <c r="X7"/>
  <c r="G6"/>
  <c r="F6"/>
  <c r="N7" l="1"/>
  <c r="N6"/>
  <c r="X6"/>
  <c r="AG6"/>
  <c r="AC6"/>
  <c r="Y6"/>
  <c r="Q6"/>
  <c r="J6"/>
  <c r="AE6"/>
  <c r="AA6"/>
  <c r="I6"/>
  <c r="AF6"/>
  <c r="P6"/>
  <c r="H6"/>
  <c r="AD6"/>
  <c r="V6"/>
  <c r="R6"/>
  <c r="K6"/>
  <c r="W6"/>
  <c r="O6"/>
  <c r="AB6"/>
  <c r="T6"/>
  <c r="S6"/>
  <c r="Z5"/>
  <c r="Z6" s="1"/>
  <c r="Z7" s="1"/>
  <c r="X5"/>
  <c r="U5"/>
  <c r="U6" s="1"/>
  <c r="U7" s="1"/>
  <c r="G5"/>
  <c r="F5"/>
  <c r="N5" l="1"/>
  <c r="S7"/>
  <c r="AG5"/>
  <c r="AC5"/>
  <c r="Y5"/>
  <c r="Q5"/>
  <c r="J5"/>
  <c r="V5"/>
  <c r="R5"/>
  <c r="W5"/>
  <c r="I5"/>
  <c r="AF5"/>
  <c r="AB5"/>
  <c r="T5"/>
  <c r="AD5"/>
  <c r="K5"/>
  <c r="AE5"/>
  <c r="AA5"/>
  <c r="O5"/>
  <c r="P5"/>
  <c r="H5"/>
  <c r="S5"/>
  <c r="Z8" l="1"/>
  <c r="Z9" s="1"/>
  <c r="Z10" s="1"/>
  <c r="U8"/>
  <c r="U9" s="1"/>
  <c r="U10" l="1"/>
  <c r="F1" l="1"/>
  <c r="D1"/>
  <c r="E3"/>
  <c r="H2" i="41" s="1"/>
  <c r="M8" i="128" l="1"/>
  <c r="M9" s="1"/>
  <c r="M10" s="1"/>
  <c r="L8"/>
  <c r="X199"/>
  <c r="C21" i="54"/>
  <c r="V4" i="128"/>
  <c r="V3"/>
  <c r="AF4"/>
  <c r="AF3"/>
  <c r="AA4"/>
  <c r="AA3"/>
  <c r="M11" l="1"/>
  <c r="M12" s="1"/>
  <c r="M13" s="1"/>
  <c r="M14" s="1"/>
  <c r="M15" s="1"/>
  <c r="M16" s="1"/>
  <c r="M17" s="1"/>
  <c r="M18" s="1"/>
  <c r="M19" s="1"/>
  <c r="M20" s="1"/>
  <c r="M21" s="1"/>
  <c r="M22" s="1"/>
  <c r="M23" s="1"/>
  <c r="X10"/>
  <c r="L9"/>
  <c r="N8"/>
  <c r="N176"/>
  <c r="N175"/>
  <c r="N177"/>
  <c r="N199"/>
  <c r="X177"/>
  <c r="S177"/>
  <c r="A256"/>
  <c r="B256" s="1"/>
  <c r="A255"/>
  <c r="B255" s="1"/>
  <c r="A254"/>
  <c r="B254" s="1"/>
  <c r="A253"/>
  <c r="B253" s="1"/>
  <c r="A252"/>
  <c r="B252" s="1"/>
  <c r="A251"/>
  <c r="B251" s="1"/>
  <c r="A250"/>
  <c r="B250" s="1"/>
  <c r="A249"/>
  <c r="B249" s="1"/>
  <c r="A248"/>
  <c r="B248" s="1"/>
  <c r="A247"/>
  <c r="B247" s="1"/>
  <c r="A246"/>
  <c r="B246" s="1"/>
  <c r="A245"/>
  <c r="B245" s="1"/>
  <c r="A244"/>
  <c r="B244" s="1"/>
  <c r="A243"/>
  <c r="B243" s="1"/>
  <c r="A242"/>
  <c r="B242" s="1"/>
  <c r="A241"/>
  <c r="B241" s="1"/>
  <c r="A240"/>
  <c r="B240" s="1"/>
  <c r="A239"/>
  <c r="B239" s="1"/>
  <c r="A238"/>
  <c r="B238" s="1"/>
  <c r="A237"/>
  <c r="B237" s="1"/>
  <c r="A236"/>
  <c r="B236" s="1"/>
  <c r="A235"/>
  <c r="B235" s="1"/>
  <c r="A234"/>
  <c r="B234" s="1"/>
  <c r="A233"/>
  <c r="B233" s="1"/>
  <c r="A232"/>
  <c r="B232" s="1"/>
  <c r="A231"/>
  <c r="B231" s="1"/>
  <c r="A230"/>
  <c r="B230" s="1"/>
  <c r="A229"/>
  <c r="B229" s="1"/>
  <c r="A228"/>
  <c r="B228" s="1"/>
  <c r="A227"/>
  <c r="B227" s="1"/>
  <c r="A226"/>
  <c r="B226" s="1"/>
  <c r="A225"/>
  <c r="B225" s="1"/>
  <c r="A224"/>
  <c r="B224" s="1"/>
  <c r="A223"/>
  <c r="B223" s="1"/>
  <c r="A222"/>
  <c r="B222" s="1"/>
  <c r="A221"/>
  <c r="B221" s="1"/>
  <c r="A220"/>
  <c r="B220" s="1"/>
  <c r="A219"/>
  <c r="B219" s="1"/>
  <c r="A218"/>
  <c r="B218" s="1"/>
  <c r="A217"/>
  <c r="B217" s="1"/>
  <c r="A216"/>
  <c r="B216" s="1"/>
  <c r="A215"/>
  <c r="B215" s="1"/>
  <c r="A214"/>
  <c r="B214" s="1"/>
  <c r="A213"/>
  <c r="B213" s="1"/>
  <c r="A212"/>
  <c r="B212" s="1"/>
  <c r="A211"/>
  <c r="B211" s="1"/>
  <c r="A210"/>
  <c r="B210" s="1"/>
  <c r="A209"/>
  <c r="B209" s="1"/>
  <c r="A208"/>
  <c r="B208" s="1"/>
  <c r="A207"/>
  <c r="B207" s="1"/>
  <c r="A206"/>
  <c r="B206" s="1"/>
  <c r="A205"/>
  <c r="B205" s="1"/>
  <c r="A204"/>
  <c r="B204" s="1"/>
  <c r="A203"/>
  <c r="B203" s="1"/>
  <c r="A202"/>
  <c r="B202" s="1"/>
  <c r="A201"/>
  <c r="B201" s="1"/>
  <c r="A200"/>
  <c r="A199"/>
  <c r="A198"/>
  <c r="A197"/>
  <c r="B197" s="1"/>
  <c r="A196"/>
  <c r="B196" s="1"/>
  <c r="A195"/>
  <c r="B195" s="1"/>
  <c r="A194"/>
  <c r="B194" s="1"/>
  <c r="A193"/>
  <c r="B193" s="1"/>
  <c r="A192"/>
  <c r="B192" s="1"/>
  <c r="A191"/>
  <c r="B191" s="1"/>
  <c r="A190"/>
  <c r="B190" s="1"/>
  <c r="A189"/>
  <c r="B189" s="1"/>
  <c r="A188"/>
  <c r="B188" s="1"/>
  <c r="A187"/>
  <c r="B187" s="1"/>
  <c r="A186"/>
  <c r="B186" s="1"/>
  <c r="A185"/>
  <c r="B185" s="1"/>
  <c r="A184"/>
  <c r="B184" s="1"/>
  <c r="A183"/>
  <c r="B183" s="1"/>
  <c r="A182"/>
  <c r="B182" s="1"/>
  <c r="A181"/>
  <c r="B181" s="1"/>
  <c r="A180"/>
  <c r="B180" s="1"/>
  <c r="A179"/>
  <c r="B179" s="1"/>
  <c r="A178"/>
  <c r="A177"/>
  <c r="A176"/>
  <c r="A175"/>
  <c r="A174"/>
  <c r="B174" s="1"/>
  <c r="A173"/>
  <c r="B173" s="1"/>
  <c r="A172"/>
  <c r="B172" s="1"/>
  <c r="A171"/>
  <c r="B171" s="1"/>
  <c r="A170"/>
  <c r="B170" s="1"/>
  <c r="A169"/>
  <c r="B169" s="1"/>
  <c r="A168"/>
  <c r="B168" s="1"/>
  <c r="A167"/>
  <c r="B167" s="1"/>
  <c r="A166"/>
  <c r="B166" s="1"/>
  <c r="A165"/>
  <c r="B165" s="1"/>
  <c r="A164"/>
  <c r="B164" s="1"/>
  <c r="A163"/>
  <c r="B163" s="1"/>
  <c r="A162"/>
  <c r="B162" s="1"/>
  <c r="A161"/>
  <c r="B161" s="1"/>
  <c r="A160"/>
  <c r="B160" s="1"/>
  <c r="A159"/>
  <c r="B159" s="1"/>
  <c r="A158"/>
  <c r="B158" s="1"/>
  <c r="A157"/>
  <c r="B157" s="1"/>
  <c r="A156"/>
  <c r="B156" s="1"/>
  <c r="A155"/>
  <c r="B155" s="1"/>
  <c r="A154"/>
  <c r="B154" s="1"/>
  <c r="A153"/>
  <c r="B153" s="1"/>
  <c r="A152"/>
  <c r="B152" s="1"/>
  <c r="A151"/>
  <c r="B151" s="1"/>
  <c r="A150"/>
  <c r="B150" s="1"/>
  <c r="A149"/>
  <c r="B149" s="1"/>
  <c r="A148"/>
  <c r="B148" s="1"/>
  <c r="A147"/>
  <c r="B147" s="1"/>
  <c r="A146"/>
  <c r="B146" s="1"/>
  <c r="A145"/>
  <c r="B145" s="1"/>
  <c r="A144"/>
  <c r="B144" s="1"/>
  <c r="A143"/>
  <c r="B143" s="1"/>
  <c r="A142"/>
  <c r="B142" s="1"/>
  <c r="A141"/>
  <c r="B141" s="1"/>
  <c r="A140"/>
  <c r="B140" s="1"/>
  <c r="A139"/>
  <c r="B139" s="1"/>
  <c r="A138"/>
  <c r="B138" s="1"/>
  <c r="A137"/>
  <c r="B137" s="1"/>
  <c r="A136"/>
  <c r="B136" s="1"/>
  <c r="A135"/>
  <c r="B135" s="1"/>
  <c r="A134"/>
  <c r="B134" s="1"/>
  <c r="A133"/>
  <c r="B133" s="1"/>
  <c r="A132"/>
  <c r="B132" s="1"/>
  <c r="A131"/>
  <c r="B131" s="1"/>
  <c r="A130"/>
  <c r="B130" s="1"/>
  <c r="A129"/>
  <c r="B129" s="1"/>
  <c r="A128"/>
  <c r="B128" s="1"/>
  <c r="A127"/>
  <c r="B127" s="1"/>
  <c r="A126"/>
  <c r="B126" s="1"/>
  <c r="A125"/>
  <c r="B125" s="1"/>
  <c r="A124"/>
  <c r="B124" s="1"/>
  <c r="A123"/>
  <c r="B123" s="1"/>
  <c r="A122"/>
  <c r="B122" s="1"/>
  <c r="A121"/>
  <c r="B121" s="1"/>
  <c r="A120"/>
  <c r="B120" s="1"/>
  <c r="A119"/>
  <c r="B119" s="1"/>
  <c r="A118"/>
  <c r="B118" s="1"/>
  <c r="A117"/>
  <c r="B117" s="1"/>
  <c r="A116"/>
  <c r="B116" s="1"/>
  <c r="A115"/>
  <c r="B115" s="1"/>
  <c r="A114"/>
  <c r="B114" s="1"/>
  <c r="A113"/>
  <c r="B113" s="1"/>
  <c r="A112"/>
  <c r="B112" s="1"/>
  <c r="A111"/>
  <c r="B111" s="1"/>
  <c r="A110"/>
  <c r="B110" s="1"/>
  <c r="A109"/>
  <c r="B109" s="1"/>
  <c r="A108"/>
  <c r="B108" s="1"/>
  <c r="A107"/>
  <c r="B107" s="1"/>
  <c r="A106"/>
  <c r="B106" s="1"/>
  <c r="A105"/>
  <c r="B105" s="1"/>
  <c r="A104"/>
  <c r="B104" s="1"/>
  <c r="A103"/>
  <c r="B103" s="1"/>
  <c r="A102"/>
  <c r="B102" s="1"/>
  <c r="A101"/>
  <c r="B101" s="1"/>
  <c r="A100"/>
  <c r="B100" s="1"/>
  <c r="A99"/>
  <c r="B99" s="1"/>
  <c r="A98"/>
  <c r="B98" s="1"/>
  <c r="A97"/>
  <c r="B97" s="1"/>
  <c r="A96"/>
  <c r="B96" s="1"/>
  <c r="A95"/>
  <c r="B95" s="1"/>
  <c r="A94"/>
  <c r="B94" s="1"/>
  <c r="A93"/>
  <c r="B93" s="1"/>
  <c r="A92"/>
  <c r="B92" s="1"/>
  <c r="A91"/>
  <c r="B91" s="1"/>
  <c r="A90"/>
  <c r="B90" s="1"/>
  <c r="A89"/>
  <c r="B89" s="1"/>
  <c r="A88"/>
  <c r="B88" s="1"/>
  <c r="A87"/>
  <c r="B87" s="1"/>
  <c r="A86"/>
  <c r="B86" s="1"/>
  <c r="A85"/>
  <c r="B85" s="1"/>
  <c r="A84"/>
  <c r="B84" s="1"/>
  <c r="A83"/>
  <c r="B83" s="1"/>
  <c r="A82"/>
  <c r="B82" s="1"/>
  <c r="A81"/>
  <c r="B81" s="1"/>
  <c r="A80"/>
  <c r="B80" s="1"/>
  <c r="A79"/>
  <c r="B79" s="1"/>
  <c r="A78"/>
  <c r="B78" s="1"/>
  <c r="A77"/>
  <c r="B77" s="1"/>
  <c r="A76"/>
  <c r="B76" s="1"/>
  <c r="A75"/>
  <c r="B75" s="1"/>
  <c r="A74"/>
  <c r="B74" s="1"/>
  <c r="A73"/>
  <c r="B73" s="1"/>
  <c r="A72"/>
  <c r="B72" s="1"/>
  <c r="A71"/>
  <c r="B71" s="1"/>
  <c r="A70"/>
  <c r="B70" s="1"/>
  <c r="A69"/>
  <c r="B69" s="1"/>
  <c r="A68"/>
  <c r="B68" s="1"/>
  <c r="A67"/>
  <c r="B67" s="1"/>
  <c r="A66"/>
  <c r="B66" s="1"/>
  <c r="A65"/>
  <c r="B65" s="1"/>
  <c r="A64"/>
  <c r="B64" s="1"/>
  <c r="A63"/>
  <c r="B63" s="1"/>
  <c r="A62"/>
  <c r="B62" s="1"/>
  <c r="A61"/>
  <c r="B61" s="1"/>
  <c r="A60"/>
  <c r="B60" s="1"/>
  <c r="A59"/>
  <c r="B59" s="1"/>
  <c r="A58"/>
  <c r="B58" s="1"/>
  <c r="A57"/>
  <c r="B57" s="1"/>
  <c r="A56"/>
  <c r="B56" s="1"/>
  <c r="A55"/>
  <c r="B55" s="1"/>
  <c r="A54"/>
  <c r="B54" s="1"/>
  <c r="A53"/>
  <c r="B53" s="1"/>
  <c r="A52"/>
  <c r="B52" s="1"/>
  <c r="A51"/>
  <c r="B51" s="1"/>
  <c r="A50"/>
  <c r="B50" s="1"/>
  <c r="A49"/>
  <c r="B49" s="1"/>
  <c r="A48"/>
  <c r="B48" s="1"/>
  <c r="A47"/>
  <c r="B47" s="1"/>
  <c r="A46"/>
  <c r="B46" s="1"/>
  <c r="A45"/>
  <c r="B45" s="1"/>
  <c r="A44"/>
  <c r="B44" s="1"/>
  <c r="A43"/>
  <c r="B43" s="1"/>
  <c r="A42"/>
  <c r="B42" s="1"/>
  <c r="A41"/>
  <c r="B41" s="1"/>
  <c r="A40"/>
  <c r="B40" s="1"/>
  <c r="A39"/>
  <c r="B39" s="1"/>
  <c r="A38"/>
  <c r="B38" s="1"/>
  <c r="A37"/>
  <c r="B37" s="1"/>
  <c r="A36"/>
  <c r="B36" s="1"/>
  <c r="A35"/>
  <c r="B35" s="1"/>
  <c r="A34"/>
  <c r="B34" s="1"/>
  <c r="A33"/>
  <c r="B33" s="1"/>
  <c r="A32"/>
  <c r="B32" s="1"/>
  <c r="A31"/>
  <c r="B31" s="1"/>
  <c r="A30"/>
  <c r="B30" s="1"/>
  <c r="A29"/>
  <c r="B29" s="1"/>
  <c r="A28"/>
  <c r="B28" s="1"/>
  <c r="A27"/>
  <c r="B27" s="1"/>
  <c r="A26"/>
  <c r="B26" s="1"/>
  <c r="A25"/>
  <c r="B25" s="1"/>
  <c r="A24"/>
  <c r="B24" s="1"/>
  <c r="A23"/>
  <c r="B23" s="1"/>
  <c r="A22"/>
  <c r="B22" s="1"/>
  <c r="A21"/>
  <c r="B21" s="1"/>
  <c r="A20"/>
  <c r="B20" s="1"/>
  <c r="A19"/>
  <c r="B19" s="1"/>
  <c r="A18"/>
  <c r="B18" s="1"/>
  <c r="A17"/>
  <c r="B17" s="1"/>
  <c r="A16"/>
  <c r="B16" s="1"/>
  <c r="A15"/>
  <c r="B15" s="1"/>
  <c r="A14"/>
  <c r="B14" s="1"/>
  <c r="A13"/>
  <c r="A12"/>
  <c r="A11"/>
  <c r="A10"/>
  <c r="A9"/>
  <c r="G178"/>
  <c r="F178"/>
  <c r="F198"/>
  <c r="F176"/>
  <c r="G177"/>
  <c r="G198"/>
  <c r="G200"/>
  <c r="F200"/>
  <c r="F175"/>
  <c r="G175"/>
  <c r="F199"/>
  <c r="F177"/>
  <c r="G199"/>
  <c r="G176"/>
  <c r="G13"/>
  <c r="F13"/>
  <c r="G12"/>
  <c r="F12"/>
  <c r="G11"/>
  <c r="F11"/>
  <c r="G10"/>
  <c r="F10"/>
  <c r="F9"/>
  <c r="G9"/>
  <c r="L10" l="1"/>
  <c r="N9"/>
  <c r="R14"/>
  <c r="Q14"/>
  <c r="Y14"/>
  <c r="Q10"/>
  <c r="AE10"/>
  <c r="Y10"/>
  <c r="R10"/>
  <c r="Q12"/>
  <c r="X12" s="1"/>
  <c r="Y12"/>
  <c r="R12"/>
  <c r="R11"/>
  <c r="Y11"/>
  <c r="Q11"/>
  <c r="X11" s="1"/>
  <c r="T9"/>
  <c r="O9"/>
  <c r="AE9"/>
  <c r="R9"/>
  <c r="Q9"/>
  <c r="X9" s="1"/>
  <c r="P9"/>
  <c r="Y9"/>
  <c r="Y13"/>
  <c r="R13"/>
  <c r="Q13"/>
  <c r="X13" s="1"/>
  <c r="B10"/>
  <c r="B12"/>
  <c r="B11"/>
  <c r="B9"/>
  <c r="B13"/>
  <c r="R197"/>
  <c r="Q197"/>
  <c r="Y197"/>
  <c r="T197"/>
  <c r="O197"/>
  <c r="P197"/>
  <c r="R174"/>
  <c r="Y174"/>
  <c r="P174"/>
  <c r="T174"/>
  <c r="Q174"/>
  <c r="O174"/>
  <c r="S174" s="1"/>
  <c r="AC174" s="1"/>
  <c r="I174" s="1"/>
  <c r="T175"/>
  <c r="Q175"/>
  <c r="X175" s="1"/>
  <c r="O175"/>
  <c r="P175"/>
  <c r="R175"/>
  <c r="Y175"/>
  <c r="Q199"/>
  <c r="R199"/>
  <c r="T199"/>
  <c r="Y199"/>
  <c r="O199"/>
  <c r="P199"/>
  <c r="Q177"/>
  <c r="T177"/>
  <c r="Y177"/>
  <c r="R177"/>
  <c r="O177"/>
  <c r="P177"/>
  <c r="O176"/>
  <c r="P176"/>
  <c r="T176"/>
  <c r="Q176"/>
  <c r="X176" s="1"/>
  <c r="R176"/>
  <c r="Y176"/>
  <c r="T200"/>
  <c r="Y200"/>
  <c r="P200"/>
  <c r="O200"/>
  <c r="R200"/>
  <c r="Q200"/>
  <c r="X200" s="1"/>
  <c r="X201" s="1"/>
  <c r="I178"/>
  <c r="P178"/>
  <c r="V178"/>
  <c r="AA178"/>
  <c r="AE178"/>
  <c r="T178"/>
  <c r="Y178"/>
  <c r="J178"/>
  <c r="AC178"/>
  <c r="H178"/>
  <c r="Q178"/>
  <c r="AB178"/>
  <c r="K178"/>
  <c r="O178"/>
  <c r="AD178"/>
  <c r="R178"/>
  <c r="AG178"/>
  <c r="W178"/>
  <c r="AF178"/>
  <c r="O198"/>
  <c r="S198" s="1"/>
  <c r="P198"/>
  <c r="Q198"/>
  <c r="X198" s="1"/>
  <c r="Y198"/>
  <c r="T198"/>
  <c r="R198"/>
  <c r="B175"/>
  <c r="B199"/>
  <c r="B177"/>
  <c r="B176"/>
  <c r="B200"/>
  <c r="B178"/>
  <c r="B198"/>
  <c r="AC177"/>
  <c r="I177" s="1"/>
  <c r="A8"/>
  <c r="A7"/>
  <c r="B7" s="1"/>
  <c r="A6"/>
  <c r="B6" s="1"/>
  <c r="A5"/>
  <c r="B5" s="1"/>
  <c r="G8"/>
  <c r="F8"/>
  <c r="L11" l="1"/>
  <c r="N10"/>
  <c r="O10"/>
  <c r="P10"/>
  <c r="T10"/>
  <c r="AD10" s="1"/>
  <c r="X14"/>
  <c r="Q15"/>
  <c r="X15" s="1"/>
  <c r="R15"/>
  <c r="Y15"/>
  <c r="AD9"/>
  <c r="AC201"/>
  <c r="X202"/>
  <c r="AC202" s="1"/>
  <c r="AC198"/>
  <c r="I198" s="1"/>
  <c r="S175"/>
  <c r="AC175" s="1"/>
  <c r="I175" s="1"/>
  <c r="AD197"/>
  <c r="AD198"/>
  <c r="AD200"/>
  <c r="AD199"/>
  <c r="AD174"/>
  <c r="AD175"/>
  <c r="AD177"/>
  <c r="AD176"/>
  <c r="Y8"/>
  <c r="P8"/>
  <c r="T8"/>
  <c r="O8"/>
  <c r="AE8"/>
  <c r="Q8"/>
  <c r="R8"/>
  <c r="B8"/>
  <c r="S199"/>
  <c r="S200" s="1"/>
  <c r="AC200" s="1"/>
  <c r="S176"/>
  <c r="AC176" s="1"/>
  <c r="X8"/>
  <c r="L12" l="1"/>
  <c r="N11"/>
  <c r="P11"/>
  <c r="O11"/>
  <c r="T11"/>
  <c r="AD11" s="1"/>
  <c r="R16"/>
  <c r="Y16"/>
  <c r="Q16"/>
  <c r="X16" s="1"/>
  <c r="AA15"/>
  <c r="AA67"/>
  <c r="AA13"/>
  <c r="V67"/>
  <c r="V65"/>
  <c r="AF65" s="1"/>
  <c r="V66"/>
  <c r="AA65"/>
  <c r="AA66"/>
  <c r="V63"/>
  <c r="V64"/>
  <c r="AA63"/>
  <c r="AA64"/>
  <c r="AA61"/>
  <c r="AA62"/>
  <c r="V61"/>
  <c r="V62"/>
  <c r="AB61"/>
  <c r="K61" s="1"/>
  <c r="AA59"/>
  <c r="AA60"/>
  <c r="V59"/>
  <c r="V60"/>
  <c r="AA57"/>
  <c r="AA58"/>
  <c r="V57"/>
  <c r="V58"/>
  <c r="AA55"/>
  <c r="AB55" s="1"/>
  <c r="K55" s="1"/>
  <c r="AA56"/>
  <c r="V55"/>
  <c r="V56"/>
  <c r="V53"/>
  <c r="V54"/>
  <c r="AA53"/>
  <c r="AB53" s="1"/>
  <c r="K53" s="1"/>
  <c r="AA54"/>
  <c r="V51"/>
  <c r="V52"/>
  <c r="AA51"/>
  <c r="AB51" s="1"/>
  <c r="K51" s="1"/>
  <c r="AA52"/>
  <c r="V49"/>
  <c r="V50"/>
  <c r="AA49"/>
  <c r="AA50"/>
  <c r="AA47"/>
  <c r="AA48"/>
  <c r="V47"/>
  <c r="V48"/>
  <c r="V45"/>
  <c r="V46"/>
  <c r="AA45"/>
  <c r="AA46"/>
  <c r="V43"/>
  <c r="V44"/>
  <c r="AA43"/>
  <c r="AA44"/>
  <c r="V41"/>
  <c r="V42"/>
  <c r="AA41"/>
  <c r="AB41" s="1"/>
  <c r="K41" s="1"/>
  <c r="AA42"/>
  <c r="AA40"/>
  <c r="V40"/>
  <c r="AA14"/>
  <c r="I201"/>
  <c r="I202" s="1"/>
  <c r="V201"/>
  <c r="AA202"/>
  <c r="AA201"/>
  <c r="V202"/>
  <c r="S8"/>
  <c r="V9"/>
  <c r="AA9"/>
  <c r="AB9" s="1"/>
  <c r="K9" s="1"/>
  <c r="V10"/>
  <c r="U11" s="1"/>
  <c r="AA10"/>
  <c r="I176"/>
  <c r="AA12"/>
  <c r="AA197"/>
  <c r="AA11"/>
  <c r="AA196"/>
  <c r="AD8"/>
  <c r="V197"/>
  <c r="V196"/>
  <c r="AA194"/>
  <c r="AA195"/>
  <c r="V195"/>
  <c r="V194"/>
  <c r="AA192"/>
  <c r="AA193"/>
  <c r="V193"/>
  <c r="V192"/>
  <c r="AA190"/>
  <c r="AA191"/>
  <c r="V191"/>
  <c r="V190"/>
  <c r="AA188"/>
  <c r="V188"/>
  <c r="V189"/>
  <c r="AA174"/>
  <c r="AA189"/>
  <c r="V174"/>
  <c r="AA199"/>
  <c r="AC199"/>
  <c r="I199" s="1"/>
  <c r="I200" s="1"/>
  <c r="AA200"/>
  <c r="AA8"/>
  <c r="AB8" s="1"/>
  <c r="V8"/>
  <c r="AA176"/>
  <c r="AA198"/>
  <c r="AA177"/>
  <c r="AA175"/>
  <c r="V200"/>
  <c r="V175"/>
  <c r="V198"/>
  <c r="V177"/>
  <c r="V199"/>
  <c r="V176"/>
  <c r="L13" l="1"/>
  <c r="N12"/>
  <c r="O12"/>
  <c r="T12"/>
  <c r="AD12" s="1"/>
  <c r="P12"/>
  <c r="V11"/>
  <c r="W11" s="1"/>
  <c r="J11" s="1"/>
  <c r="U12"/>
  <c r="Q17"/>
  <c r="R17"/>
  <c r="Y17"/>
  <c r="AA16"/>
  <c r="AB10"/>
  <c r="K10" s="1"/>
  <c r="Z11"/>
  <c r="Z12" s="1"/>
  <c r="Z13" s="1"/>
  <c r="Z14" s="1"/>
  <c r="Z15" s="1"/>
  <c r="Z16" s="1"/>
  <c r="Z17" s="1"/>
  <c r="Z18" s="1"/>
  <c r="AC8"/>
  <c r="I8" s="1"/>
  <c r="S9"/>
  <c r="AF67"/>
  <c r="AB67"/>
  <c r="K67" s="1"/>
  <c r="AF66"/>
  <c r="AF63"/>
  <c r="AB66"/>
  <c r="K66" s="1"/>
  <c r="AB65"/>
  <c r="K65" s="1"/>
  <c r="AF64"/>
  <c r="AB64"/>
  <c r="K64" s="1"/>
  <c r="AF59"/>
  <c r="AB63"/>
  <c r="K63" s="1"/>
  <c r="AF61"/>
  <c r="AB62"/>
  <c r="K62" s="1"/>
  <c r="AF62"/>
  <c r="AF60"/>
  <c r="AB60"/>
  <c r="K60" s="1"/>
  <c r="AF57"/>
  <c r="AB59"/>
  <c r="K59" s="1"/>
  <c r="AB58"/>
  <c r="K58" s="1"/>
  <c r="AF58"/>
  <c r="AB57"/>
  <c r="K57" s="1"/>
  <c r="AF55"/>
  <c r="AB56"/>
  <c r="K56" s="1"/>
  <c r="AF56"/>
  <c r="AF53"/>
  <c r="AF54"/>
  <c r="AB54"/>
  <c r="K54" s="1"/>
  <c r="AF49"/>
  <c r="AF51"/>
  <c r="AF52"/>
  <c r="AB52"/>
  <c r="K52" s="1"/>
  <c r="AF50"/>
  <c r="AF47"/>
  <c r="AB50"/>
  <c r="K50" s="1"/>
  <c r="AB49"/>
  <c r="K49" s="1"/>
  <c r="AF48"/>
  <c r="AB48"/>
  <c r="K48" s="1"/>
  <c r="AB47"/>
  <c r="K47" s="1"/>
  <c r="AF45"/>
  <c r="AF46"/>
  <c r="AF43"/>
  <c r="AB46"/>
  <c r="K46" s="1"/>
  <c r="AB45"/>
  <c r="K45" s="1"/>
  <c r="AF44"/>
  <c r="AB44"/>
  <c r="K44" s="1"/>
  <c r="AB43"/>
  <c r="K43" s="1"/>
  <c r="AF41"/>
  <c r="AF42"/>
  <c r="AB42"/>
  <c r="K42" s="1"/>
  <c r="AF40"/>
  <c r="AB40"/>
  <c r="K40" s="1"/>
  <c r="AF201"/>
  <c r="AF202"/>
  <c r="W9"/>
  <c r="AF9"/>
  <c r="AF10"/>
  <c r="W10"/>
  <c r="AF197"/>
  <c r="AF196"/>
  <c r="AF195"/>
  <c r="AF194"/>
  <c r="AF193"/>
  <c r="AB176"/>
  <c r="K176" s="1"/>
  <c r="AF192"/>
  <c r="AF191"/>
  <c r="AF190"/>
  <c r="AF188"/>
  <c r="AF189"/>
  <c r="AF174"/>
  <c r="W174"/>
  <c r="AF175"/>
  <c r="AB174"/>
  <c r="K174" s="1"/>
  <c r="AF199"/>
  <c r="AF176"/>
  <c r="W177"/>
  <c r="AE174"/>
  <c r="AF8"/>
  <c r="AF200"/>
  <c r="W8"/>
  <c r="AG8" s="1"/>
  <c r="AF177"/>
  <c r="W175"/>
  <c r="J175" s="1"/>
  <c r="AF198"/>
  <c r="AB175"/>
  <c r="AE176"/>
  <c r="W176"/>
  <c r="AE175"/>
  <c r="J177"/>
  <c r="C30" i="54"/>
  <c r="C29"/>
  <c r="C28"/>
  <c r="C27"/>
  <c r="C26"/>
  <c r="C25"/>
  <c r="C24"/>
  <c r="C23"/>
  <c r="C22"/>
  <c r="C9"/>
  <c r="C14" s="1"/>
  <c r="E16" s="1"/>
  <c r="X17" i="128" l="1"/>
  <c r="AF11"/>
  <c r="L14"/>
  <c r="N13"/>
  <c r="T13"/>
  <c r="AD13" s="1"/>
  <c r="O13"/>
  <c r="P13"/>
  <c r="V12"/>
  <c r="AF12" s="1"/>
  <c r="AC9"/>
  <c r="I9" s="1"/>
  <c r="S10"/>
  <c r="AB13"/>
  <c r="K13" s="1"/>
  <c r="AB12"/>
  <c r="U13"/>
  <c r="AE12"/>
  <c r="AE11"/>
  <c r="AB11"/>
  <c r="K11" s="1"/>
  <c r="AA17"/>
  <c r="AB17" s="1"/>
  <c r="K17" s="1"/>
  <c r="X18"/>
  <c r="Y18"/>
  <c r="Q18"/>
  <c r="R18"/>
  <c r="AB16"/>
  <c r="K16" s="1"/>
  <c r="AB15"/>
  <c r="K15" s="1"/>
  <c r="AB14"/>
  <c r="J9"/>
  <c r="AG9"/>
  <c r="H9" s="1"/>
  <c r="AG10"/>
  <c r="H10" s="1"/>
  <c r="J10"/>
  <c r="AG176"/>
  <c r="H176" s="1"/>
  <c r="W188"/>
  <c r="J174"/>
  <c r="AG174"/>
  <c r="H174" s="1"/>
  <c r="J176"/>
  <c r="AG177"/>
  <c r="H177" s="1"/>
  <c r="AE177"/>
  <c r="K175"/>
  <c r="AG175"/>
  <c r="H175" s="1"/>
  <c r="V13" l="1"/>
  <c r="AF13" s="1"/>
  <c r="L15"/>
  <c r="P14"/>
  <c r="N14"/>
  <c r="T14"/>
  <c r="AD14" s="1"/>
  <c r="O14"/>
  <c r="W12"/>
  <c r="J12" s="1"/>
  <c r="AC10"/>
  <c r="I10" s="1"/>
  <c r="S11"/>
  <c r="AG11"/>
  <c r="H11" s="1"/>
  <c r="K12"/>
  <c r="U14"/>
  <c r="AE13"/>
  <c r="AA18"/>
  <c r="Q19"/>
  <c r="X19" s="1"/>
  <c r="Y19"/>
  <c r="R19"/>
  <c r="K14"/>
  <c r="E2" i="41"/>
  <c r="D14" i="54"/>
  <c r="G2" i="41" s="1"/>
  <c r="AB189" i="128"/>
  <c r="K189" s="1"/>
  <c r="AE188"/>
  <c r="AB188"/>
  <c r="K188" s="1"/>
  <c r="AE189"/>
  <c r="J188"/>
  <c r="C15" i="54"/>
  <c r="J2" i="41"/>
  <c r="W13" i="128" l="1"/>
  <c r="V14"/>
  <c r="AF14" s="1"/>
  <c r="AG12"/>
  <c r="H12" s="1"/>
  <c r="L16"/>
  <c r="N15"/>
  <c r="O15"/>
  <c r="P15"/>
  <c r="T15"/>
  <c r="AD15" s="1"/>
  <c r="AC11"/>
  <c r="I11" s="1"/>
  <c r="S12"/>
  <c r="AB18"/>
  <c r="K18" s="1"/>
  <c r="Z19"/>
  <c r="Z20" s="1"/>
  <c r="Z21" s="1"/>
  <c r="Z22" s="1"/>
  <c r="Z23" s="1"/>
  <c r="Z24" s="1"/>
  <c r="Z25" s="1"/>
  <c r="Z26" s="1"/>
  <c r="Z27" s="1"/>
  <c r="Z28" s="1"/>
  <c r="Z29" s="1"/>
  <c r="Z30" s="1"/>
  <c r="Z31" s="1"/>
  <c r="Z32" s="1"/>
  <c r="Z33" s="1"/>
  <c r="Z34" s="1"/>
  <c r="Z35" s="1"/>
  <c r="Z36" s="1"/>
  <c r="Z37" s="1"/>
  <c r="Z38" s="1"/>
  <c r="Z39" s="1"/>
  <c r="Z40" s="1"/>
  <c r="Z41" s="1"/>
  <c r="Z42" s="1"/>
  <c r="Z43" s="1"/>
  <c r="Z44" s="1"/>
  <c r="Z45" s="1"/>
  <c r="Z46" s="1"/>
  <c r="Z47" s="1"/>
  <c r="Z48" s="1"/>
  <c r="Z49" s="1"/>
  <c r="Z50" s="1"/>
  <c r="Z51" s="1"/>
  <c r="Z52" s="1"/>
  <c r="Z53" s="1"/>
  <c r="Z54" s="1"/>
  <c r="Z55" s="1"/>
  <c r="Z56" s="1"/>
  <c r="Z57" s="1"/>
  <c r="Z58" s="1"/>
  <c r="Z59" s="1"/>
  <c r="Z60" s="1"/>
  <c r="Z61" s="1"/>
  <c r="Z62" s="1"/>
  <c r="Z63" s="1"/>
  <c r="Z64" s="1"/>
  <c r="Z65" s="1"/>
  <c r="Z66" s="1"/>
  <c r="Z67" s="1"/>
  <c r="Z68" s="1"/>
  <c r="Z69" s="1"/>
  <c r="Z70" s="1"/>
  <c r="Z71" s="1"/>
  <c r="Z72" s="1"/>
  <c r="Z73" s="1"/>
  <c r="Z74" s="1"/>
  <c r="Z75" s="1"/>
  <c r="Z76" s="1"/>
  <c r="Z77" s="1"/>
  <c r="Z78" s="1"/>
  <c r="Z79" s="1"/>
  <c r="Z80" s="1"/>
  <c r="Z81" s="1"/>
  <c r="Z82" s="1"/>
  <c r="Z83" s="1"/>
  <c r="Z84" s="1"/>
  <c r="Z85" s="1"/>
  <c r="Z86" s="1"/>
  <c r="Z87" s="1"/>
  <c r="Z88" s="1"/>
  <c r="Z89" s="1"/>
  <c r="Z90" s="1"/>
  <c r="Z91" s="1"/>
  <c r="Z92" s="1"/>
  <c r="Z93" s="1"/>
  <c r="Z94" s="1"/>
  <c r="Z95" s="1"/>
  <c r="Z96" s="1"/>
  <c r="Z97" s="1"/>
  <c r="Z98" s="1"/>
  <c r="Z99" s="1"/>
  <c r="Z100" s="1"/>
  <c r="Z101" s="1"/>
  <c r="Z102" s="1"/>
  <c r="Z103" s="1"/>
  <c r="Z104" s="1"/>
  <c r="Z105" s="1"/>
  <c r="Z106" s="1"/>
  <c r="Z107" s="1"/>
  <c r="Z108" s="1"/>
  <c r="Z109" s="1"/>
  <c r="Z110" s="1"/>
  <c r="Z111" s="1"/>
  <c r="Z112" s="1"/>
  <c r="Z113" s="1"/>
  <c r="Z114" s="1"/>
  <c r="Z115" s="1"/>
  <c r="Z116" s="1"/>
  <c r="Z117" s="1"/>
  <c r="Z118" s="1"/>
  <c r="Z119" s="1"/>
  <c r="Z120" s="1"/>
  <c r="Z121" s="1"/>
  <c r="Z122" s="1"/>
  <c r="Z123" s="1"/>
  <c r="Z124" s="1"/>
  <c r="Z125" s="1"/>
  <c r="Z126" s="1"/>
  <c r="Z127" s="1"/>
  <c r="Z128" s="1"/>
  <c r="Z129" s="1"/>
  <c r="Z130" s="1"/>
  <c r="Z131" s="1"/>
  <c r="Z132" s="1"/>
  <c r="Z133" s="1"/>
  <c r="Z134" s="1"/>
  <c r="Z135" s="1"/>
  <c r="Z136" s="1"/>
  <c r="Z137" s="1"/>
  <c r="Z138" s="1"/>
  <c r="Z139" s="1"/>
  <c r="Z140" s="1"/>
  <c r="Z141" s="1"/>
  <c r="Z142" s="1"/>
  <c r="Z143" s="1"/>
  <c r="Z144" s="1"/>
  <c r="Z145" s="1"/>
  <c r="Z146" s="1"/>
  <c r="Z147" s="1"/>
  <c r="Z148" s="1"/>
  <c r="Z149" s="1"/>
  <c r="Z150" s="1"/>
  <c r="Z151" s="1"/>
  <c r="Z152" s="1"/>
  <c r="Z153" s="1"/>
  <c r="Z154" s="1"/>
  <c r="Z155" s="1"/>
  <c r="Z156" s="1"/>
  <c r="Z157" s="1"/>
  <c r="Z158" s="1"/>
  <c r="Z159" s="1"/>
  <c r="Z160" s="1"/>
  <c r="Z161" s="1"/>
  <c r="Z162" s="1"/>
  <c r="Z163" s="1"/>
  <c r="Z164" s="1"/>
  <c r="Z165" s="1"/>
  <c r="Z166" s="1"/>
  <c r="Z167" s="1"/>
  <c r="Z168" s="1"/>
  <c r="Z169" s="1"/>
  <c r="Z170" s="1"/>
  <c r="Z171" s="1"/>
  <c r="Z172" s="1"/>
  <c r="Z173" s="1"/>
  <c r="Z174" s="1"/>
  <c r="Z175" s="1"/>
  <c r="Z176" s="1"/>
  <c r="Z177" s="1"/>
  <c r="U15"/>
  <c r="W14"/>
  <c r="AE14"/>
  <c r="AG13"/>
  <c r="H13" s="1"/>
  <c r="J13"/>
  <c r="AA19"/>
  <c r="X20"/>
  <c r="R20"/>
  <c r="Q20"/>
  <c r="Y20"/>
  <c r="B2" i="41"/>
  <c r="AE190" i="128"/>
  <c r="W190"/>
  <c r="AB190"/>
  <c r="K190" s="1"/>
  <c r="AG189"/>
  <c r="H189" s="1"/>
  <c r="AG188"/>
  <c r="H188" s="1"/>
  <c r="I1"/>
  <c r="L17" l="1"/>
  <c r="P16"/>
  <c r="O16"/>
  <c r="T16"/>
  <c r="AD16" s="1"/>
  <c r="N16"/>
  <c r="V15"/>
  <c r="AF15" s="1"/>
  <c r="AB19"/>
  <c r="K19" s="1"/>
  <c r="S13"/>
  <c r="AC12"/>
  <c r="I12" s="1"/>
  <c r="AB177"/>
  <c r="K177" s="1"/>
  <c r="Z178"/>
  <c r="Z179" s="1"/>
  <c r="Z180" s="1"/>
  <c r="Z181" s="1"/>
  <c r="Z182" s="1"/>
  <c r="Z183" s="1"/>
  <c r="Z184" s="1"/>
  <c r="Z185" s="1"/>
  <c r="Z186" s="1"/>
  <c r="Z187" s="1"/>
  <c r="Z188" s="1"/>
  <c r="Z189" s="1"/>
  <c r="Z190" s="1"/>
  <c r="Z191" s="1"/>
  <c r="Z192" s="1"/>
  <c r="U16"/>
  <c r="AE15"/>
  <c r="J14"/>
  <c r="AG14"/>
  <c r="H14" s="1"/>
  <c r="X21"/>
  <c r="Q21"/>
  <c r="R21"/>
  <c r="Y21"/>
  <c r="AA20"/>
  <c r="AB20" s="1"/>
  <c r="K20" s="1"/>
  <c r="AE191"/>
  <c r="W191"/>
  <c r="AB191"/>
  <c r="K191" s="1"/>
  <c r="AG190"/>
  <c r="H190" s="1"/>
  <c r="J190"/>
  <c r="K8"/>
  <c r="W15" l="1"/>
  <c r="V16"/>
  <c r="AF16" s="1"/>
  <c r="L18"/>
  <c r="T17"/>
  <c r="AD17" s="1"/>
  <c r="N17"/>
  <c r="P17"/>
  <c r="O17"/>
  <c r="S14"/>
  <c r="AC13"/>
  <c r="I13" s="1"/>
  <c r="U17"/>
  <c r="AE16"/>
  <c r="AA21"/>
  <c r="AB21" s="1"/>
  <c r="K21" s="1"/>
  <c r="X22"/>
  <c r="R22"/>
  <c r="Q22"/>
  <c r="Y22"/>
  <c r="AE192"/>
  <c r="W192"/>
  <c r="Z193"/>
  <c r="AB192"/>
  <c r="K192" s="1"/>
  <c r="AG191"/>
  <c r="H191" s="1"/>
  <c r="J191"/>
  <c r="B241" i="41"/>
  <c r="C241" s="1"/>
  <c r="B225"/>
  <c r="C225" s="1"/>
  <c r="B209"/>
  <c r="B242"/>
  <c r="C242" s="1"/>
  <c r="B226"/>
  <c r="C226" s="1"/>
  <c r="B210"/>
  <c r="B231"/>
  <c r="C231" s="1"/>
  <c r="B236"/>
  <c r="C236" s="1"/>
  <c r="B204"/>
  <c r="B188"/>
  <c r="B240"/>
  <c r="C240" s="1"/>
  <c r="B197"/>
  <c r="B178"/>
  <c r="B165"/>
  <c r="B149"/>
  <c r="B138"/>
  <c r="B134"/>
  <c r="B130"/>
  <c r="B126"/>
  <c r="B122"/>
  <c r="B118"/>
  <c r="B114"/>
  <c r="B203"/>
  <c r="B177"/>
  <c r="B162"/>
  <c r="B146"/>
  <c r="B201"/>
  <c r="B164"/>
  <c r="B110"/>
  <c r="B189"/>
  <c r="B219"/>
  <c r="C219" s="1"/>
  <c r="B159"/>
  <c r="B211"/>
  <c r="B179"/>
  <c r="B144"/>
  <c r="B232"/>
  <c r="C232" s="1"/>
  <c r="B147"/>
  <c r="B100"/>
  <c r="B84"/>
  <c r="B68"/>
  <c r="B58"/>
  <c r="B50"/>
  <c r="B98"/>
  <c r="B57"/>
  <c r="B103"/>
  <c r="B87"/>
  <c r="B71"/>
  <c r="B90"/>
  <c r="B66"/>
  <c r="B51"/>
  <c r="B101"/>
  <c r="B85"/>
  <c r="B69"/>
  <c r="B24"/>
  <c r="B13"/>
  <c r="B27"/>
  <c r="B40"/>
  <c r="B32"/>
  <c r="B12"/>
  <c r="B33"/>
  <c r="B10"/>
  <c r="B7"/>
  <c r="B249"/>
  <c r="C249" s="1"/>
  <c r="B233"/>
  <c r="C233" s="1"/>
  <c r="B250"/>
  <c r="C250" s="1"/>
  <c r="B218"/>
  <c r="C218" s="1"/>
  <c r="B247"/>
  <c r="C247" s="1"/>
  <c r="B220"/>
  <c r="C220" s="1"/>
  <c r="B180"/>
  <c r="B191"/>
  <c r="B157"/>
  <c r="B136"/>
  <c r="B128"/>
  <c r="B120"/>
  <c r="B227"/>
  <c r="C227" s="1"/>
  <c r="B170"/>
  <c r="B235"/>
  <c r="C235" s="1"/>
  <c r="B148"/>
  <c r="B108"/>
  <c r="B186"/>
  <c r="B198"/>
  <c r="B112"/>
  <c r="B105"/>
  <c r="B76"/>
  <c r="B54"/>
  <c r="B70"/>
  <c r="B95"/>
  <c r="B102"/>
  <c r="B59"/>
  <c r="B93"/>
  <c r="B19"/>
  <c r="B35"/>
  <c r="B36"/>
  <c r="B39"/>
  <c r="B6"/>
  <c r="B237"/>
  <c r="C237" s="1"/>
  <c r="B254"/>
  <c r="C254" s="1"/>
  <c r="B222"/>
  <c r="C222" s="1"/>
  <c r="B223"/>
  <c r="C223" s="1"/>
  <c r="B200"/>
  <c r="B224"/>
  <c r="C224" s="1"/>
  <c r="B161"/>
  <c r="B137"/>
  <c r="B133"/>
  <c r="B125"/>
  <c r="B117"/>
  <c r="B193"/>
  <c r="B158"/>
  <c r="B195"/>
  <c r="B109"/>
  <c r="B199"/>
  <c r="B205"/>
  <c r="B113"/>
  <c r="B106"/>
  <c r="B80"/>
  <c r="B56"/>
  <c r="B74"/>
  <c r="B99"/>
  <c r="B67"/>
  <c r="B63"/>
  <c r="B97"/>
  <c r="B23"/>
  <c r="B41"/>
  <c r="B38"/>
  <c r="B17"/>
  <c r="B11"/>
  <c r="B245"/>
  <c r="C245" s="1"/>
  <c r="B229"/>
  <c r="C229" s="1"/>
  <c r="B213"/>
  <c r="B246"/>
  <c r="C246" s="1"/>
  <c r="B230"/>
  <c r="C230" s="1"/>
  <c r="B214"/>
  <c r="B239"/>
  <c r="B244"/>
  <c r="C244" s="1"/>
  <c r="B212"/>
  <c r="B192"/>
  <c r="B176"/>
  <c r="B207"/>
  <c r="B181"/>
  <c r="B169"/>
  <c r="B153"/>
  <c r="B139"/>
  <c r="B135"/>
  <c r="B131"/>
  <c r="B127"/>
  <c r="B123"/>
  <c r="B119"/>
  <c r="B115"/>
  <c r="B208"/>
  <c r="B187"/>
  <c r="B166"/>
  <c r="B150"/>
  <c r="B215"/>
  <c r="B172"/>
  <c r="B140"/>
  <c r="B107"/>
  <c r="B248"/>
  <c r="C248" s="1"/>
  <c r="B167"/>
  <c r="B251"/>
  <c r="C251" s="1"/>
  <c r="B185"/>
  <c r="B152"/>
  <c r="B111"/>
  <c r="B163"/>
  <c r="B104"/>
  <c r="B88"/>
  <c r="B72"/>
  <c r="B60"/>
  <c r="B52"/>
  <c r="B44"/>
  <c r="B61"/>
  <c r="B65"/>
  <c r="B91"/>
  <c r="B75"/>
  <c r="B94"/>
  <c r="B78"/>
  <c r="B55"/>
  <c r="B43"/>
  <c r="B89"/>
  <c r="B73"/>
  <c r="B15"/>
  <c r="B21"/>
  <c r="B31"/>
  <c r="B42"/>
  <c r="B34"/>
  <c r="B26"/>
  <c r="B37"/>
  <c r="B18"/>
  <c r="B9"/>
  <c r="B217"/>
  <c r="C217" s="1"/>
  <c r="B234"/>
  <c r="C234" s="1"/>
  <c r="B252"/>
  <c r="C252" s="1"/>
  <c r="B196"/>
  <c r="B216"/>
  <c r="C216" s="1"/>
  <c r="B173"/>
  <c r="B141"/>
  <c r="B132"/>
  <c r="B124"/>
  <c r="B116"/>
  <c r="B190"/>
  <c r="B154"/>
  <c r="B182"/>
  <c r="B155"/>
  <c r="B143"/>
  <c r="B160"/>
  <c r="B171"/>
  <c r="B92"/>
  <c r="B62"/>
  <c r="B46"/>
  <c r="B49"/>
  <c r="B79"/>
  <c r="B82"/>
  <c r="B45"/>
  <c r="B77"/>
  <c r="B16"/>
  <c r="B14"/>
  <c r="B28"/>
  <c r="B25"/>
  <c r="B8"/>
  <c r="B253"/>
  <c r="C253" s="1"/>
  <c r="B221"/>
  <c r="C221" s="1"/>
  <c r="B238"/>
  <c r="B206"/>
  <c r="B228"/>
  <c r="C228" s="1"/>
  <c r="B184"/>
  <c r="B194"/>
  <c r="B175"/>
  <c r="B145"/>
  <c r="B129"/>
  <c r="B121"/>
  <c r="B243"/>
  <c r="C243" s="1"/>
  <c r="B174"/>
  <c r="B142"/>
  <c r="B156"/>
  <c r="B183"/>
  <c r="B151"/>
  <c r="B168"/>
  <c r="B202"/>
  <c r="B96"/>
  <c r="B64"/>
  <c r="B48"/>
  <c r="B53"/>
  <c r="B83"/>
  <c r="B86"/>
  <c r="B47"/>
  <c r="B81"/>
  <c r="B20"/>
  <c r="B22"/>
  <c r="B30"/>
  <c r="B29"/>
  <c r="B5"/>
  <c r="C239"/>
  <c r="C238"/>
  <c r="C10"/>
  <c r="C158"/>
  <c r="C26"/>
  <c r="C215"/>
  <c r="C197"/>
  <c r="C138"/>
  <c r="C129"/>
  <c r="C213"/>
  <c r="C171"/>
  <c r="C164"/>
  <c r="C21"/>
  <c r="C178"/>
  <c r="C160"/>
  <c r="C169"/>
  <c r="C152"/>
  <c r="C90"/>
  <c r="C180"/>
  <c r="C168"/>
  <c r="C28"/>
  <c r="C154"/>
  <c r="C131"/>
  <c r="C76"/>
  <c r="C128"/>
  <c r="C52"/>
  <c r="C33"/>
  <c r="C110"/>
  <c r="C159"/>
  <c r="C74"/>
  <c r="C66"/>
  <c r="C63"/>
  <c r="C43"/>
  <c r="C82"/>
  <c r="C80"/>
  <c r="C203"/>
  <c r="C15"/>
  <c r="C163"/>
  <c r="C170"/>
  <c r="C150"/>
  <c r="C157"/>
  <c r="C147"/>
  <c r="C18"/>
  <c r="C184"/>
  <c r="C208"/>
  <c r="C95"/>
  <c r="C59"/>
  <c r="C64"/>
  <c r="C211"/>
  <c r="C9"/>
  <c r="C141"/>
  <c r="C27"/>
  <c r="C75"/>
  <c r="C88"/>
  <c r="C98"/>
  <c r="C54"/>
  <c r="C81"/>
  <c r="C108"/>
  <c r="C30"/>
  <c r="C22"/>
  <c r="C206"/>
  <c r="C102"/>
  <c r="C186"/>
  <c r="C214"/>
  <c r="C107"/>
  <c r="C136"/>
  <c r="C91"/>
  <c r="C142"/>
  <c r="C132"/>
  <c r="C55"/>
  <c r="C32"/>
  <c r="C199"/>
  <c r="C103"/>
  <c r="C19"/>
  <c r="C205"/>
  <c r="C139"/>
  <c r="C70"/>
  <c r="C96"/>
  <c r="C57"/>
  <c r="C202"/>
  <c r="C118"/>
  <c r="C204"/>
  <c r="C53"/>
  <c r="C113"/>
  <c r="C162"/>
  <c r="C200"/>
  <c r="C68"/>
  <c r="C133"/>
  <c r="C35"/>
  <c r="C48"/>
  <c r="C56"/>
  <c r="C46"/>
  <c r="C198"/>
  <c r="C177"/>
  <c r="C34"/>
  <c r="C156"/>
  <c r="C195"/>
  <c r="C134"/>
  <c r="C182"/>
  <c r="C58"/>
  <c r="C190"/>
  <c r="C176"/>
  <c r="C174"/>
  <c r="C69"/>
  <c r="C193"/>
  <c r="C97"/>
  <c r="C49"/>
  <c r="C196"/>
  <c r="C38"/>
  <c r="C42"/>
  <c r="C14"/>
  <c r="C194"/>
  <c r="C40"/>
  <c r="C29"/>
  <c r="C78"/>
  <c r="C45"/>
  <c r="C104"/>
  <c r="C71"/>
  <c r="C144"/>
  <c r="C44"/>
  <c r="C47"/>
  <c r="C115"/>
  <c r="C119"/>
  <c r="C17"/>
  <c r="C122"/>
  <c r="C25"/>
  <c r="C79"/>
  <c r="C125"/>
  <c r="C210"/>
  <c r="C212"/>
  <c r="C36"/>
  <c r="C121"/>
  <c r="C124"/>
  <c r="C127"/>
  <c r="C6"/>
  <c r="C85"/>
  <c r="C185"/>
  <c r="C77"/>
  <c r="C87"/>
  <c r="C192"/>
  <c r="C31"/>
  <c r="C151"/>
  <c r="C153"/>
  <c r="C191"/>
  <c r="C114"/>
  <c r="C123"/>
  <c r="C137"/>
  <c r="C181"/>
  <c r="C140"/>
  <c r="C65"/>
  <c r="C143"/>
  <c r="C165"/>
  <c r="C146"/>
  <c r="C179"/>
  <c r="C50"/>
  <c r="C24"/>
  <c r="C148"/>
  <c r="C93"/>
  <c r="C161"/>
  <c r="C109"/>
  <c r="C99"/>
  <c r="C11"/>
  <c r="C207"/>
  <c r="C167"/>
  <c r="C72"/>
  <c r="C94"/>
  <c r="C173"/>
  <c r="C155"/>
  <c r="C8"/>
  <c r="C175"/>
  <c r="C83"/>
  <c r="C5"/>
  <c r="C209"/>
  <c r="C149"/>
  <c r="C126"/>
  <c r="C201"/>
  <c r="C84"/>
  <c r="C101"/>
  <c r="C13"/>
  <c r="C12"/>
  <c r="C105"/>
  <c r="C67"/>
  <c r="C41"/>
  <c r="C135"/>
  <c r="C166"/>
  <c r="C60"/>
  <c r="C73"/>
  <c r="C62"/>
  <c r="C145"/>
  <c r="C86"/>
  <c r="C188"/>
  <c r="C130"/>
  <c r="C189"/>
  <c r="C100"/>
  <c r="C51"/>
  <c r="C7"/>
  <c r="C120"/>
  <c r="C112"/>
  <c r="C39"/>
  <c r="C117"/>
  <c r="C106"/>
  <c r="C23"/>
  <c r="C187"/>
  <c r="C172"/>
  <c r="C111"/>
  <c r="C61"/>
  <c r="C89"/>
  <c r="C37"/>
  <c r="C116"/>
  <c r="C92"/>
  <c r="C16"/>
  <c r="C183"/>
  <c r="C20"/>
  <c r="AG15" i="128" l="1"/>
  <c r="H15" s="1"/>
  <c r="J15"/>
  <c r="W16"/>
  <c r="AG16" s="1"/>
  <c r="H16" s="1"/>
  <c r="L19"/>
  <c r="N18"/>
  <c r="T18"/>
  <c r="AD18" s="1"/>
  <c r="P18"/>
  <c r="O18"/>
  <c r="V17"/>
  <c r="AF17" s="1"/>
  <c r="L2" i="41"/>
  <c r="S15" i="128"/>
  <c r="AC14"/>
  <c r="I14" s="1"/>
  <c r="U18"/>
  <c r="AE17"/>
  <c r="Y23"/>
  <c r="R23"/>
  <c r="Q23"/>
  <c r="X23" s="1"/>
  <c r="AA22"/>
  <c r="AB22" s="1"/>
  <c r="K22" s="1"/>
  <c r="AE193"/>
  <c r="W193"/>
  <c r="Z194"/>
  <c r="AB193"/>
  <c r="K193" s="1"/>
  <c r="AG192"/>
  <c r="H192" s="1"/>
  <c r="J192"/>
  <c r="H8"/>
  <c r="J8"/>
  <c r="U175" i="41"/>
  <c r="U54"/>
  <c r="U30"/>
  <c r="U83"/>
  <c r="U176"/>
  <c r="U38"/>
  <c r="U179"/>
  <c r="U65"/>
  <c r="U173"/>
  <c r="U128"/>
  <c r="U174"/>
  <c r="U152"/>
  <c r="U42"/>
  <c r="U66"/>
  <c r="U12"/>
  <c r="U62"/>
  <c r="U108"/>
  <c r="U69"/>
  <c r="U44"/>
  <c r="U125"/>
  <c r="U103"/>
  <c r="U58"/>
  <c r="U76"/>
  <c r="U150"/>
  <c r="U177"/>
  <c r="U35"/>
  <c r="U97"/>
  <c r="U67"/>
  <c r="U21"/>
  <c r="U10"/>
  <c r="U168"/>
  <c r="E229"/>
  <c r="E232"/>
  <c r="E238"/>
  <c r="E217"/>
  <c r="E215"/>
  <c r="E213"/>
  <c r="E254"/>
  <c r="F250"/>
  <c r="F226"/>
  <c r="F253"/>
  <c r="E251"/>
  <c r="F249"/>
  <c r="E240"/>
  <c r="F214"/>
  <c r="F237"/>
  <c r="F233"/>
  <c r="F236"/>
  <c r="D234"/>
  <c r="E212"/>
  <c r="F223"/>
  <c r="E247"/>
  <c r="G238"/>
  <c r="G217"/>
  <c r="G215"/>
  <c r="G213"/>
  <c r="G254"/>
  <c r="G250"/>
  <c r="G226"/>
  <c r="G228"/>
  <c r="D230"/>
  <c r="E252"/>
  <c r="D251"/>
  <c r="D237"/>
  <c r="D236"/>
  <c r="G229"/>
  <c r="G232"/>
  <c r="D238"/>
  <c r="D215"/>
  <c r="D254"/>
  <c r="D226"/>
  <c r="D223"/>
  <c r="D240"/>
  <c r="E231"/>
  <c r="G223"/>
  <c r="F212"/>
  <c r="F240"/>
  <c r="G249"/>
  <c r="G243"/>
  <c r="E222"/>
  <c r="F218"/>
  <c r="G225"/>
  <c r="F234"/>
  <c r="G244"/>
  <c r="D244"/>
  <c r="E219"/>
  <c r="D239"/>
  <c r="D241"/>
  <c r="E253"/>
  <c r="F245"/>
  <c r="E246"/>
  <c r="D243"/>
  <c r="E214"/>
  <c r="E233"/>
  <c r="F216"/>
  <c r="E248"/>
  <c r="F239"/>
  <c r="F224"/>
  <c r="E250"/>
  <c r="E226"/>
  <c r="F254"/>
  <c r="G227"/>
  <c r="G240"/>
  <c r="D249"/>
  <c r="D229"/>
  <c r="D232"/>
  <c r="G214"/>
  <c r="G233"/>
  <c r="D221"/>
  <c r="D248"/>
  <c r="D224"/>
  <c r="D211"/>
  <c r="D252"/>
  <c r="D212"/>
  <c r="E249"/>
  <c r="G247"/>
  <c r="F251"/>
  <c r="F247"/>
  <c r="G230"/>
  <c r="F243"/>
  <c r="G246"/>
  <c r="E218"/>
  <c r="F225"/>
  <c r="E234"/>
  <c r="F244"/>
  <c r="D246"/>
  <c r="G236"/>
  <c r="G251"/>
  <c r="G219"/>
  <c r="G218"/>
  <c r="D222"/>
  <c r="F221"/>
  <c r="E220"/>
  <c r="E242"/>
  <c r="E216"/>
  <c r="F248"/>
  <c r="E239"/>
  <c r="E224"/>
  <c r="E235"/>
  <c r="E211"/>
  <c r="F241"/>
  <c r="F252"/>
  <c r="F230"/>
  <c r="F219"/>
  <c r="G221"/>
  <c r="F229"/>
  <c r="F220"/>
  <c r="F232"/>
  <c r="F242"/>
  <c r="E228"/>
  <c r="E245"/>
  <c r="E227"/>
  <c r="F231"/>
  <c r="G216"/>
  <c r="G248"/>
  <c r="G239"/>
  <c r="G224"/>
  <c r="G235"/>
  <c r="G211"/>
  <c r="G241"/>
  <c r="E223"/>
  <c r="G212"/>
  <c r="D253"/>
  <c r="D214"/>
  <c r="D233"/>
  <c r="E221"/>
  <c r="G220"/>
  <c r="G242"/>
  <c r="D217"/>
  <c r="D213"/>
  <c r="D250"/>
  <c r="D227"/>
  <c r="D228"/>
  <c r="E230"/>
  <c r="G245"/>
  <c r="F228"/>
  <c r="F227"/>
  <c r="G252"/>
  <c r="E243"/>
  <c r="F246"/>
  <c r="G222"/>
  <c r="E225"/>
  <c r="D225"/>
  <c r="E244"/>
  <c r="D218"/>
  <c r="E237"/>
  <c r="E236"/>
  <c r="F238"/>
  <c r="F217"/>
  <c r="F215"/>
  <c r="F213"/>
  <c r="F235"/>
  <c r="F211"/>
  <c r="E241"/>
  <c r="D231"/>
  <c r="D245"/>
  <c r="D247"/>
  <c r="D220"/>
  <c r="D242"/>
  <c r="G237"/>
  <c r="D216"/>
  <c r="D235"/>
  <c r="D219"/>
  <c r="G231"/>
  <c r="G253"/>
  <c r="F222"/>
  <c r="G234"/>
  <c r="E206"/>
  <c r="F207"/>
  <c r="D210"/>
  <c r="E205"/>
  <c r="D208"/>
  <c r="F203"/>
  <c r="F204"/>
  <c r="F209"/>
  <c r="D205"/>
  <c r="F208"/>
  <c r="E204"/>
  <c r="D209"/>
  <c r="G205"/>
  <c r="G208"/>
  <c r="G204"/>
  <c r="G209"/>
  <c r="D206"/>
  <c r="E207"/>
  <c r="F210"/>
  <c r="F205"/>
  <c r="E208"/>
  <c r="E203"/>
  <c r="D204"/>
  <c r="E209"/>
  <c r="F206"/>
  <c r="D207"/>
  <c r="E210"/>
  <c r="D203"/>
  <c r="G206"/>
  <c r="G207"/>
  <c r="G210"/>
  <c r="G203"/>
  <c r="G202"/>
  <c r="D202"/>
  <c r="E202"/>
  <c r="F202"/>
  <c r="E201"/>
  <c r="F201"/>
  <c r="G201"/>
  <c r="D201"/>
  <c r="G200"/>
  <c r="D200"/>
  <c r="F200"/>
  <c r="E200"/>
  <c r="D199"/>
  <c r="G199"/>
  <c r="E199"/>
  <c r="F199"/>
  <c r="F198"/>
  <c r="D198"/>
  <c r="G198"/>
  <c r="E198"/>
  <c r="D197"/>
  <c r="G197"/>
  <c r="F197"/>
  <c r="E197"/>
  <c r="F196"/>
  <c r="G196"/>
  <c r="D196"/>
  <c r="E196"/>
  <c r="E195"/>
  <c r="D195"/>
  <c r="G195"/>
  <c r="F195"/>
  <c r="E194"/>
  <c r="F194"/>
  <c r="D194"/>
  <c r="G194"/>
  <c r="D193"/>
  <c r="F193"/>
  <c r="E193"/>
  <c r="G193"/>
  <c r="D192"/>
  <c r="F192"/>
  <c r="E192"/>
  <c r="G192"/>
  <c r="E191"/>
  <c r="D191"/>
  <c r="F191"/>
  <c r="G191"/>
  <c r="E190"/>
  <c r="G190"/>
  <c r="F190"/>
  <c r="D190"/>
  <c r="E189"/>
  <c r="F189"/>
  <c r="G189"/>
  <c r="D189"/>
  <c r="F188"/>
  <c r="G188"/>
  <c r="D188"/>
  <c r="E188"/>
  <c r="D187"/>
  <c r="F187"/>
  <c r="E187"/>
  <c r="G187"/>
  <c r="F186"/>
  <c r="G186"/>
  <c r="E186"/>
  <c r="D186"/>
  <c r="G185"/>
  <c r="F185"/>
  <c r="E185"/>
  <c r="D185"/>
  <c r="E68"/>
  <c r="D64"/>
  <c r="D10"/>
  <c r="E124"/>
  <c r="D84"/>
  <c r="G94"/>
  <c r="G119"/>
  <c r="D45"/>
  <c r="G129"/>
  <c r="G27"/>
  <c r="F100"/>
  <c r="D76"/>
  <c r="D139"/>
  <c r="F139"/>
  <c r="E119"/>
  <c r="F26"/>
  <c r="E175"/>
  <c r="E15"/>
  <c r="D24"/>
  <c r="F86"/>
  <c r="E64"/>
  <c r="E10"/>
  <c r="G168"/>
  <c r="G114"/>
  <c r="F90"/>
  <c r="F52"/>
  <c r="F56"/>
  <c r="D40"/>
  <c r="D50"/>
  <c r="F37"/>
  <c r="E29"/>
  <c r="D17"/>
  <c r="D107"/>
  <c r="F123"/>
  <c r="E59"/>
  <c r="D163"/>
  <c r="D19"/>
  <c r="E8"/>
  <c r="G147"/>
  <c r="D141"/>
  <c r="D33"/>
  <c r="G91"/>
  <c r="F113"/>
  <c r="E107"/>
  <c r="G66"/>
  <c r="D25"/>
  <c r="F135"/>
  <c r="E55"/>
  <c r="G39"/>
  <c r="D35"/>
  <c r="E85"/>
  <c r="E181"/>
  <c r="G24"/>
  <c r="E153"/>
  <c r="G134"/>
  <c r="F119"/>
  <c r="F91"/>
  <c r="G79"/>
  <c r="E121"/>
  <c r="E183"/>
  <c r="F131"/>
  <c r="G155"/>
  <c r="D169"/>
  <c r="E164"/>
  <c r="D44"/>
  <c r="D98"/>
  <c r="F97"/>
  <c r="D112"/>
  <c r="D152"/>
  <c r="G120"/>
  <c r="E77"/>
  <c r="F177"/>
  <c r="G139"/>
  <c r="G72"/>
  <c r="G180"/>
  <c r="G55"/>
  <c r="E33"/>
  <c r="F73"/>
  <c r="F61"/>
  <c r="F178"/>
  <c r="E117"/>
  <c r="E16"/>
  <c r="F6"/>
  <c r="E44"/>
  <c r="E98"/>
  <c r="D46"/>
  <c r="D66"/>
  <c r="G182"/>
  <c r="G75"/>
  <c r="G9"/>
  <c r="G62"/>
  <c r="F108"/>
  <c r="G61"/>
  <c r="E173"/>
  <c r="E166"/>
  <c r="D89"/>
  <c r="G68"/>
  <c r="E49"/>
  <c r="D23"/>
  <c r="D73"/>
  <c r="G14"/>
  <c r="G103"/>
  <c r="E137"/>
  <c r="E159"/>
  <c r="D21"/>
  <c r="E169"/>
  <c r="E147"/>
  <c r="G38"/>
  <c r="E50"/>
  <c r="G57"/>
  <c r="D142"/>
  <c r="F149"/>
  <c r="D32"/>
  <c r="G102"/>
  <c r="G151"/>
  <c r="E27"/>
  <c r="F126"/>
  <c r="G149"/>
  <c r="D7"/>
  <c r="F95"/>
  <c r="F133"/>
  <c r="D67"/>
  <c r="G156"/>
  <c r="G178"/>
  <c r="F41"/>
  <c r="G95"/>
  <c r="F25"/>
  <c r="F13"/>
  <c r="E36"/>
  <c r="F169"/>
  <c r="F36"/>
  <c r="E41"/>
  <c r="F127"/>
  <c r="E66"/>
  <c r="E158"/>
  <c r="G21"/>
  <c r="E114"/>
  <c r="E56"/>
  <c r="D165"/>
  <c r="F164"/>
  <c r="E67"/>
  <c r="D9"/>
  <c r="D28"/>
  <c r="F145"/>
  <c r="G88"/>
  <c r="D148"/>
  <c r="D99"/>
  <c r="G112"/>
  <c r="E69"/>
  <c r="F66"/>
  <c r="F14"/>
  <c r="D51"/>
  <c r="D86"/>
  <c r="G50"/>
  <c r="D26"/>
  <c r="D63"/>
  <c r="G6"/>
  <c r="G104"/>
  <c r="G89"/>
  <c r="G143"/>
  <c r="E130"/>
  <c r="F94"/>
  <c r="E90"/>
  <c r="D115"/>
  <c r="G15"/>
  <c r="F60"/>
  <c r="E110"/>
  <c r="D126"/>
  <c r="G45"/>
  <c r="E35"/>
  <c r="D178"/>
  <c r="E104"/>
  <c r="F180"/>
  <c r="D167"/>
  <c r="G107"/>
  <c r="E58"/>
  <c r="F27"/>
  <c r="E184"/>
  <c r="E53"/>
  <c r="G162"/>
  <c r="G60"/>
  <c r="E143"/>
  <c r="F107"/>
  <c r="F154"/>
  <c r="D82"/>
  <c r="G64"/>
  <c r="E154"/>
  <c r="F103"/>
  <c r="G111"/>
  <c r="F55"/>
  <c r="G181"/>
  <c r="D153"/>
  <c r="E32"/>
  <c r="G169"/>
  <c r="G28"/>
  <c r="D68"/>
  <c r="E167"/>
  <c r="D159"/>
  <c r="G84"/>
  <c r="G176"/>
  <c r="D93"/>
  <c r="E74"/>
  <c r="G16"/>
  <c r="G184"/>
  <c r="F31"/>
  <c r="D144"/>
  <c r="F43"/>
  <c r="G157"/>
  <c r="E60"/>
  <c r="G177"/>
  <c r="G123"/>
  <c r="D72"/>
  <c r="G71"/>
  <c r="G161"/>
  <c r="G125"/>
  <c r="E92"/>
  <c r="E84"/>
  <c r="D77"/>
  <c r="F71"/>
  <c r="D61"/>
  <c r="D59"/>
  <c r="G164"/>
  <c r="G46"/>
  <c r="E145"/>
  <c r="F170"/>
  <c r="D29"/>
  <c r="D27"/>
  <c r="F160"/>
  <c r="G137"/>
  <c r="D54"/>
  <c r="F84"/>
  <c r="E103"/>
  <c r="E163"/>
  <c r="F182"/>
  <c r="G32"/>
  <c r="F38"/>
  <c r="D171"/>
  <c r="F106"/>
  <c r="E83"/>
  <c r="F150"/>
  <c r="F48"/>
  <c r="F121"/>
  <c r="F45"/>
  <c r="F82"/>
  <c r="F146"/>
  <c r="E113"/>
  <c r="G150"/>
  <c r="F87"/>
  <c r="G154"/>
  <c r="F124"/>
  <c r="D149"/>
  <c r="D31"/>
  <c r="G74"/>
  <c r="E179"/>
  <c r="D8"/>
  <c r="F101"/>
  <c r="F46"/>
  <c r="E150"/>
  <c r="E47"/>
  <c r="D164"/>
  <c r="E176"/>
  <c r="E22"/>
  <c r="D96"/>
  <c r="F128"/>
  <c r="G133"/>
  <c r="F171"/>
  <c r="F174"/>
  <c r="D15"/>
  <c r="F136"/>
  <c r="F184"/>
  <c r="D16"/>
  <c r="D127"/>
  <c r="G124"/>
  <c r="F72"/>
  <c r="E34"/>
  <c r="F63"/>
  <c r="F140"/>
  <c r="F75"/>
  <c r="F114"/>
  <c r="E174"/>
  <c r="D91"/>
  <c r="D38"/>
  <c r="G17"/>
  <c r="G96"/>
  <c r="G100"/>
  <c r="G158"/>
  <c r="D14"/>
  <c r="F104"/>
  <c r="E7"/>
  <c r="F167"/>
  <c r="F21"/>
  <c r="E70"/>
  <c r="E132"/>
  <c r="D150"/>
  <c r="D122"/>
  <c r="G22"/>
  <c r="G13"/>
  <c r="F153"/>
  <c r="D140"/>
  <c r="D119"/>
  <c r="G122"/>
  <c r="D65"/>
  <c r="D177"/>
  <c r="D74"/>
  <c r="E43"/>
  <c r="F158"/>
  <c r="D95"/>
  <c r="E120"/>
  <c r="F89"/>
  <c r="F76"/>
  <c r="D143"/>
  <c r="F77"/>
  <c r="E28"/>
  <c r="F165"/>
  <c r="D6"/>
  <c r="F22"/>
  <c r="D5"/>
  <c r="D182"/>
  <c r="F79"/>
  <c r="F115"/>
  <c r="F57"/>
  <c r="E76"/>
  <c r="E80"/>
  <c r="F156"/>
  <c r="E21"/>
  <c r="E180"/>
  <c r="D102"/>
  <c r="D55"/>
  <c r="G80"/>
  <c r="G35"/>
  <c r="E42"/>
  <c r="D88"/>
  <c r="G82"/>
  <c r="E177"/>
  <c r="G81"/>
  <c r="F109"/>
  <c r="G99"/>
  <c r="G148"/>
  <c r="G183"/>
  <c r="G40"/>
  <c r="F54"/>
  <c r="G109"/>
  <c r="E128"/>
  <c r="D160"/>
  <c r="D106"/>
  <c r="F5"/>
  <c r="E57"/>
  <c r="E86"/>
  <c r="G19"/>
  <c r="D104"/>
  <c r="F15"/>
  <c r="F141"/>
  <c r="F93"/>
  <c r="E146"/>
  <c r="F10"/>
  <c r="E165"/>
  <c r="E94"/>
  <c r="D12"/>
  <c r="G115"/>
  <c r="G121"/>
  <c r="F59"/>
  <c r="E38"/>
  <c r="F162"/>
  <c r="F173"/>
  <c r="F163"/>
  <c r="F74"/>
  <c r="G132"/>
  <c r="E127"/>
  <c r="D174"/>
  <c r="G140"/>
  <c r="E135"/>
  <c r="F68"/>
  <c r="G92"/>
  <c r="G138"/>
  <c r="D87"/>
  <c r="G58"/>
  <c r="G18"/>
  <c r="E133"/>
  <c r="D79"/>
  <c r="F183"/>
  <c r="G98"/>
  <c r="E25"/>
  <c r="D85"/>
  <c r="D170"/>
  <c r="F181"/>
  <c r="G90"/>
  <c r="D172"/>
  <c r="D92"/>
  <c r="D145"/>
  <c r="D180"/>
  <c r="G142"/>
  <c r="F29"/>
  <c r="E112"/>
  <c r="F47"/>
  <c r="F81"/>
  <c r="F142"/>
  <c r="F17"/>
  <c r="E79"/>
  <c r="D183"/>
  <c r="E91"/>
  <c r="D134"/>
  <c r="G175"/>
  <c r="G85"/>
  <c r="F137"/>
  <c r="D81"/>
  <c r="G20"/>
  <c r="D100"/>
  <c r="F110"/>
  <c r="E46"/>
  <c r="E71"/>
  <c r="G51"/>
  <c r="E155"/>
  <c r="D118"/>
  <c r="D53"/>
  <c r="E136"/>
  <c r="G26"/>
  <c r="F83"/>
  <c r="E54"/>
  <c r="G165"/>
  <c r="F92"/>
  <c r="D151"/>
  <c r="E11"/>
  <c r="D109"/>
  <c r="E182"/>
  <c r="E12"/>
  <c r="E75"/>
  <c r="D11"/>
  <c r="G118"/>
  <c r="E109"/>
  <c r="D37"/>
  <c r="E149"/>
  <c r="F19"/>
  <c r="G78"/>
  <c r="G93"/>
  <c r="D58"/>
  <c r="G44"/>
  <c r="E148"/>
  <c r="E161"/>
  <c r="F33"/>
  <c r="E126"/>
  <c r="D97"/>
  <c r="E102"/>
  <c r="G130"/>
  <c r="E139"/>
  <c r="F161"/>
  <c r="E65"/>
  <c r="F11"/>
  <c r="E39"/>
  <c r="E151"/>
  <c r="F9"/>
  <c r="D137"/>
  <c r="D57"/>
  <c r="F99"/>
  <c r="F111"/>
  <c r="D123"/>
  <c r="G77"/>
  <c r="D20"/>
  <c r="E106"/>
  <c r="D103"/>
  <c r="E52"/>
  <c r="G76"/>
  <c r="F102"/>
  <c r="D39"/>
  <c r="E111"/>
  <c r="E142"/>
  <c r="F134"/>
  <c r="F80"/>
  <c r="G106"/>
  <c r="E89"/>
  <c r="G110"/>
  <c r="D94"/>
  <c r="D175"/>
  <c r="F44"/>
  <c r="G31"/>
  <c r="G141"/>
  <c r="D83"/>
  <c r="E172"/>
  <c r="G54"/>
  <c r="F143"/>
  <c r="G131"/>
  <c r="G30"/>
  <c r="D69"/>
  <c r="D117"/>
  <c r="G83"/>
  <c r="F152"/>
  <c r="E19"/>
  <c r="E6"/>
  <c r="G126"/>
  <c r="E170"/>
  <c r="G170"/>
  <c r="F116"/>
  <c r="E93"/>
  <c r="D173"/>
  <c r="E118"/>
  <c r="D162"/>
  <c r="F147"/>
  <c r="F70"/>
  <c r="E140"/>
  <c r="D80"/>
  <c r="G152"/>
  <c r="F49"/>
  <c r="F32"/>
  <c r="E5"/>
  <c r="D135"/>
  <c r="F122"/>
  <c r="D133"/>
  <c r="E125"/>
  <c r="F159"/>
  <c r="F130"/>
  <c r="D130"/>
  <c r="E129"/>
  <c r="G65"/>
  <c r="D184"/>
  <c r="G23"/>
  <c r="G144"/>
  <c r="D101"/>
  <c r="E108"/>
  <c r="D34"/>
  <c r="G63"/>
  <c r="E31"/>
  <c r="G33"/>
  <c r="G53"/>
  <c r="G171"/>
  <c r="F175"/>
  <c r="F176"/>
  <c r="E157"/>
  <c r="D90"/>
  <c r="E88"/>
  <c r="F168"/>
  <c r="E123"/>
  <c r="G34"/>
  <c r="D13"/>
  <c r="G116"/>
  <c r="F39"/>
  <c r="G49"/>
  <c r="E45"/>
  <c r="E9"/>
  <c r="E156"/>
  <c r="G136"/>
  <c r="G87"/>
  <c r="E152"/>
  <c r="G48"/>
  <c r="G52"/>
  <c r="F18"/>
  <c r="F144"/>
  <c r="E17"/>
  <c r="D60"/>
  <c r="F172"/>
  <c r="D157"/>
  <c r="F30"/>
  <c r="D116"/>
  <c r="G7"/>
  <c r="F69"/>
  <c r="E171"/>
  <c r="G172"/>
  <c r="E144"/>
  <c r="D155"/>
  <c r="G67"/>
  <c r="G42"/>
  <c r="D111"/>
  <c r="E101"/>
  <c r="F62"/>
  <c r="E96"/>
  <c r="G179"/>
  <c r="F105"/>
  <c r="D70"/>
  <c r="D43"/>
  <c r="G163"/>
  <c r="E95"/>
  <c r="D62"/>
  <c r="D166"/>
  <c r="D18"/>
  <c r="D42"/>
  <c r="E87"/>
  <c r="D41"/>
  <c r="D181"/>
  <c r="F42"/>
  <c r="F40"/>
  <c r="E168"/>
  <c r="D161"/>
  <c r="G117"/>
  <c r="E63"/>
  <c r="E99"/>
  <c r="G153"/>
  <c r="E82"/>
  <c r="F7"/>
  <c r="G12"/>
  <c r="D71"/>
  <c r="F151"/>
  <c r="G174"/>
  <c r="D30"/>
  <c r="E24"/>
  <c r="D179"/>
  <c r="E97"/>
  <c r="F51"/>
  <c r="D56"/>
  <c r="E61"/>
  <c r="D136"/>
  <c r="D120"/>
  <c r="G47"/>
  <c r="E134"/>
  <c r="G56"/>
  <c r="G59"/>
  <c r="E23"/>
  <c r="E51"/>
  <c r="D131"/>
  <c r="E141"/>
  <c r="E138"/>
  <c r="F53"/>
  <c r="G128"/>
  <c r="G43"/>
  <c r="E131"/>
  <c r="G146"/>
  <c r="D156"/>
  <c r="G160"/>
  <c r="G10"/>
  <c r="G36"/>
  <c r="G108"/>
  <c r="E20"/>
  <c r="D114"/>
  <c r="D168"/>
  <c r="G105"/>
  <c r="F50"/>
  <c r="D176"/>
  <c r="F67"/>
  <c r="F16"/>
  <c r="E162"/>
  <c r="F96"/>
  <c r="D105"/>
  <c r="D132"/>
  <c r="G8"/>
  <c r="D147"/>
  <c r="E105"/>
  <c r="G29"/>
  <c r="F24"/>
  <c r="G135"/>
  <c r="G5"/>
  <c r="F35"/>
  <c r="D158"/>
  <c r="E100"/>
  <c r="D47"/>
  <c r="F112"/>
  <c r="F138"/>
  <c r="D49"/>
  <c r="G167"/>
  <c r="F129"/>
  <c r="E13"/>
  <c r="E81"/>
  <c r="E78"/>
  <c r="F120"/>
  <c r="D78"/>
  <c r="F85"/>
  <c r="E73"/>
  <c r="E26"/>
  <c r="E72"/>
  <c r="E178"/>
  <c r="G73"/>
  <c r="G145"/>
  <c r="D36"/>
  <c r="F64"/>
  <c r="F20"/>
  <c r="G113"/>
  <c r="F34"/>
  <c r="F23"/>
  <c r="D52"/>
  <c r="E40"/>
  <c r="D128"/>
  <c r="D108"/>
  <c r="E62"/>
  <c r="G97"/>
  <c r="F148"/>
  <c r="D138"/>
  <c r="F166"/>
  <c r="D22"/>
  <c r="E30"/>
  <c r="G166"/>
  <c r="F8"/>
  <c r="D125"/>
  <c r="E122"/>
  <c r="E116"/>
  <c r="D129"/>
  <c r="G69"/>
  <c r="D75"/>
  <c r="E160"/>
  <c r="G101"/>
  <c r="D146"/>
  <c r="F117"/>
  <c r="F98"/>
  <c r="D113"/>
  <c r="F132"/>
  <c r="F65"/>
  <c r="D110"/>
  <c r="E115"/>
  <c r="G159"/>
  <c r="G37"/>
  <c r="E37"/>
  <c r="D121"/>
  <c r="D154"/>
  <c r="F28"/>
  <c r="E14"/>
  <c r="G86"/>
  <c r="F125"/>
  <c r="F118"/>
  <c r="E18"/>
  <c r="F179"/>
  <c r="G11"/>
  <c r="F78"/>
  <c r="F157"/>
  <c r="G173"/>
  <c r="G41"/>
  <c r="G25"/>
  <c r="F155"/>
  <c r="F88"/>
  <c r="E48"/>
  <c r="F58"/>
  <c r="F12"/>
  <c r="D48"/>
  <c r="G127"/>
  <c r="D124"/>
  <c r="G70"/>
  <c r="W17" i="128" l="1"/>
  <c r="J17" s="1"/>
  <c r="J16"/>
  <c r="L20"/>
  <c r="P19"/>
  <c r="T19"/>
  <c r="AD19" s="1"/>
  <c r="O19"/>
  <c r="N19"/>
  <c r="V18"/>
  <c r="AF18" s="1"/>
  <c r="J224" i="41"/>
  <c r="J239"/>
  <c r="J218"/>
  <c r="L216"/>
  <c r="K250"/>
  <c r="J212"/>
  <c r="K252"/>
  <c r="J228"/>
  <c r="K254"/>
  <c r="J214"/>
  <c r="K243"/>
  <c r="K212"/>
  <c r="K244"/>
  <c r="J230"/>
  <c r="L234"/>
  <c r="L212"/>
  <c r="K251"/>
  <c r="J211"/>
  <c r="K220"/>
  <c r="L230"/>
  <c r="K216"/>
  <c r="L226"/>
  <c r="K238"/>
  <c r="J241"/>
  <c r="L221"/>
  <c r="L220"/>
  <c r="K249"/>
  <c r="J234"/>
  <c r="K214"/>
  <c r="K242"/>
  <c r="J217"/>
  <c r="K228"/>
  <c r="K246"/>
  <c r="K221"/>
  <c r="L218"/>
  <c r="L225"/>
  <c r="L223"/>
  <c r="K232"/>
  <c r="K213"/>
  <c r="J232"/>
  <c r="L253"/>
  <c r="L229"/>
  <c r="L244"/>
  <c r="K239"/>
  <c r="L213"/>
  <c r="K229"/>
  <c r="J227"/>
  <c r="L235"/>
  <c r="L224"/>
  <c r="J235"/>
  <c r="K231"/>
  <c r="L236"/>
  <c r="L232"/>
  <c r="L214"/>
  <c r="K218"/>
  <c r="L222"/>
  <c r="K222"/>
  <c r="L241"/>
  <c r="K219"/>
  <c r="L240"/>
  <c r="L219"/>
  <c r="J221"/>
  <c r="L237"/>
  <c r="K241"/>
  <c r="J219"/>
  <c r="L239"/>
  <c r="K233"/>
  <c r="J213"/>
  <c r="K253"/>
  <c r="L242"/>
  <c r="J240"/>
  <c r="K248"/>
  <c r="L227"/>
  <c r="J225"/>
  <c r="L245"/>
  <c r="L211"/>
  <c r="L215"/>
  <c r="J226"/>
  <c r="K215"/>
  <c r="K225"/>
  <c r="K237"/>
  <c r="L247"/>
  <c r="K224"/>
  <c r="J242"/>
  <c r="K234"/>
  <c r="L228"/>
  <c r="K245"/>
  <c r="L217"/>
  <c r="J216"/>
  <c r="L250"/>
  <c r="J231"/>
  <c r="J233"/>
  <c r="J243"/>
  <c r="K247"/>
  <c r="J223"/>
  <c r="L254"/>
  <c r="J237"/>
  <c r="L246"/>
  <c r="J222"/>
  <c r="L243"/>
  <c r="L238"/>
  <c r="L252"/>
  <c r="L249"/>
  <c r="J220"/>
  <c r="K240"/>
  <c r="J215"/>
  <c r="L251"/>
  <c r="K230"/>
  <c r="L231"/>
  <c r="K217"/>
  <c r="K223"/>
  <c r="K235"/>
  <c r="K236"/>
  <c r="L233"/>
  <c r="L248"/>
  <c r="J229"/>
  <c r="K226"/>
  <c r="K227"/>
  <c r="J236"/>
  <c r="K211"/>
  <c r="J238"/>
  <c r="J252"/>
  <c r="I212"/>
  <c r="J245"/>
  <c r="I216"/>
  <c r="J253"/>
  <c r="I213"/>
  <c r="I222"/>
  <c r="J251"/>
  <c r="I211"/>
  <c r="I215"/>
  <c r="I219"/>
  <c r="I229"/>
  <c r="H214"/>
  <c r="I226"/>
  <c r="H211"/>
  <c r="I225"/>
  <c r="J247"/>
  <c r="I228"/>
  <c r="H213"/>
  <c r="O213" s="1"/>
  <c r="I218"/>
  <c r="I221"/>
  <c r="I223"/>
  <c r="I220"/>
  <c r="I217"/>
  <c r="I227"/>
  <c r="H212"/>
  <c r="J249"/>
  <c r="I224"/>
  <c r="J250"/>
  <c r="J246"/>
  <c r="J244"/>
  <c r="I214"/>
  <c r="J254"/>
  <c r="J248"/>
  <c r="I253"/>
  <c r="H238"/>
  <c r="O238" s="1"/>
  <c r="H235"/>
  <c r="I250"/>
  <c r="H241"/>
  <c r="O241" s="1"/>
  <c r="I241"/>
  <c r="H226"/>
  <c r="H249"/>
  <c r="O249" s="1"/>
  <c r="H246"/>
  <c r="H224"/>
  <c r="I239"/>
  <c r="I231"/>
  <c r="H216"/>
  <c r="O216" s="1"/>
  <c r="H245"/>
  <c r="O245" s="1"/>
  <c r="I230"/>
  <c r="H215"/>
  <c r="O215" s="1"/>
  <c r="H239"/>
  <c r="I254"/>
  <c r="I243"/>
  <c r="H228"/>
  <c r="H243"/>
  <c r="H252"/>
  <c r="O252" s="1"/>
  <c r="H220"/>
  <c r="I235"/>
  <c r="I240"/>
  <c r="H225"/>
  <c r="O225" s="1"/>
  <c r="I237"/>
  <c r="H222"/>
  <c r="I238"/>
  <c r="H223"/>
  <c r="O223" s="1"/>
  <c r="H240"/>
  <c r="H250"/>
  <c r="O250" s="1"/>
  <c r="I249"/>
  <c r="H234"/>
  <c r="O234" s="1"/>
  <c r="H251"/>
  <c r="I252"/>
  <c r="H237"/>
  <c r="I233"/>
  <c r="H218"/>
  <c r="H244"/>
  <c r="I246"/>
  <c r="H231"/>
  <c r="O231" s="1"/>
  <c r="H248"/>
  <c r="I244"/>
  <c r="H229"/>
  <c r="O229" s="1"/>
  <c r="H247"/>
  <c r="O247" s="1"/>
  <c r="H253"/>
  <c r="I242"/>
  <c r="H227"/>
  <c r="O227" s="1"/>
  <c r="H236"/>
  <c r="O236" s="1"/>
  <c r="I251"/>
  <c r="H233"/>
  <c r="O233" s="1"/>
  <c r="I248"/>
  <c r="I247"/>
  <c r="H232"/>
  <c r="H230"/>
  <c r="I245"/>
  <c r="H254"/>
  <c r="O254" s="1"/>
  <c r="H217"/>
  <c r="I232"/>
  <c r="H219"/>
  <c r="O219" s="1"/>
  <c r="I234"/>
  <c r="I236"/>
  <c r="H221"/>
  <c r="O221" s="1"/>
  <c r="H242"/>
  <c r="O242" s="1"/>
  <c r="L208"/>
  <c r="I199"/>
  <c r="J210"/>
  <c r="J203"/>
  <c r="J204"/>
  <c r="L206"/>
  <c r="L209"/>
  <c r="J198"/>
  <c r="I201"/>
  <c r="J209"/>
  <c r="I194"/>
  <c r="L204"/>
  <c r="J202"/>
  <c r="J206"/>
  <c r="K202"/>
  <c r="K201"/>
  <c r="J199"/>
  <c r="K209"/>
  <c r="K208"/>
  <c r="I195"/>
  <c r="K203"/>
  <c r="L207"/>
  <c r="L205"/>
  <c r="J201"/>
  <c r="K199"/>
  <c r="I200"/>
  <c r="J208"/>
  <c r="K194"/>
  <c r="J197"/>
  <c r="I202"/>
  <c r="J194"/>
  <c r="K200"/>
  <c r="J205"/>
  <c r="K197"/>
  <c r="K204"/>
  <c r="I203"/>
  <c r="K205"/>
  <c r="J207"/>
  <c r="K207"/>
  <c r="I197"/>
  <c r="K195"/>
  <c r="K206"/>
  <c r="K198"/>
  <c r="J200"/>
  <c r="K196"/>
  <c r="L210"/>
  <c r="J195"/>
  <c r="J196"/>
  <c r="K210"/>
  <c r="I196"/>
  <c r="I198"/>
  <c r="H197"/>
  <c r="I205"/>
  <c r="H201"/>
  <c r="H198"/>
  <c r="H207"/>
  <c r="H196"/>
  <c r="H200"/>
  <c r="H204"/>
  <c r="H210"/>
  <c r="I207"/>
  <c r="H203"/>
  <c r="H206"/>
  <c r="H208"/>
  <c r="O208" s="1"/>
  <c r="H205"/>
  <c r="H202"/>
  <c r="H194"/>
  <c r="I209"/>
  <c r="H209"/>
  <c r="H195"/>
  <c r="I210"/>
  <c r="I206"/>
  <c r="I204"/>
  <c r="H199"/>
  <c r="I208"/>
  <c r="Q193"/>
  <c r="AI193" s="1"/>
  <c r="Q195"/>
  <c r="AI195" s="1"/>
  <c r="Q201"/>
  <c r="AI201" s="1"/>
  <c r="Q203"/>
  <c r="AI203" s="1"/>
  <c r="Q205"/>
  <c r="AI205" s="1"/>
  <c r="Q207"/>
  <c r="AI207" s="1"/>
  <c r="Q209"/>
  <c r="AI209" s="1"/>
  <c r="Q211"/>
  <c r="AI211" s="1"/>
  <c r="Q213"/>
  <c r="AI213" s="1"/>
  <c r="Q215"/>
  <c r="AI215" s="1"/>
  <c r="Q217"/>
  <c r="AI217" s="1"/>
  <c r="Q219"/>
  <c r="AI219" s="1"/>
  <c r="Q221"/>
  <c r="AI221" s="1"/>
  <c r="Q223"/>
  <c r="AI223" s="1"/>
  <c r="Q225"/>
  <c r="AI225" s="1"/>
  <c r="Q227"/>
  <c r="AI227" s="1"/>
  <c r="Q229"/>
  <c r="AI229" s="1"/>
  <c r="Q231"/>
  <c r="AI231" s="1"/>
  <c r="Q233"/>
  <c r="AI233" s="1"/>
  <c r="Q235"/>
  <c r="AI235" s="1"/>
  <c r="Q237"/>
  <c r="AI237" s="1"/>
  <c r="Q239"/>
  <c r="AI239" s="1"/>
  <c r="Q241"/>
  <c r="AI241" s="1"/>
  <c r="Q243"/>
  <c r="AI243" s="1"/>
  <c r="Q245"/>
  <c r="AI245" s="1"/>
  <c r="Q247"/>
  <c r="AI247" s="1"/>
  <c r="Q249"/>
  <c r="AI249" s="1"/>
  <c r="Q251"/>
  <c r="AI251" s="1"/>
  <c r="Q253"/>
  <c r="AI253" s="1"/>
  <c r="P193"/>
  <c r="AH193" s="1"/>
  <c r="P195"/>
  <c r="AH195" s="1"/>
  <c r="P201"/>
  <c r="AH201" s="1"/>
  <c r="P203"/>
  <c r="AH203" s="1"/>
  <c r="P205"/>
  <c r="AH205" s="1"/>
  <c r="P207"/>
  <c r="AH207" s="1"/>
  <c r="P209"/>
  <c r="AH209" s="1"/>
  <c r="P211"/>
  <c r="AH211" s="1"/>
  <c r="P213"/>
  <c r="AH213" s="1"/>
  <c r="P215"/>
  <c r="AH215" s="1"/>
  <c r="P217"/>
  <c r="AH217" s="1"/>
  <c r="P219"/>
  <c r="AH219" s="1"/>
  <c r="P221"/>
  <c r="AH221" s="1"/>
  <c r="P223"/>
  <c r="AH223" s="1"/>
  <c r="P225"/>
  <c r="AH225" s="1"/>
  <c r="P227"/>
  <c r="AH227" s="1"/>
  <c r="P229"/>
  <c r="AH229" s="1"/>
  <c r="P231"/>
  <c r="AH231" s="1"/>
  <c r="P233"/>
  <c r="AH233" s="1"/>
  <c r="P235"/>
  <c r="AH235" s="1"/>
  <c r="P237"/>
  <c r="AH237" s="1"/>
  <c r="P239"/>
  <c r="AH239" s="1"/>
  <c r="P241"/>
  <c r="AH241" s="1"/>
  <c r="P243"/>
  <c r="AH243" s="1"/>
  <c r="P245"/>
  <c r="AH245" s="1"/>
  <c r="P247"/>
  <c r="AH247" s="1"/>
  <c r="P249"/>
  <c r="AH249" s="1"/>
  <c r="P251"/>
  <c r="AH251" s="1"/>
  <c r="P253"/>
  <c r="AH253" s="1"/>
  <c r="Q192"/>
  <c r="AI192" s="1"/>
  <c r="Q194"/>
  <c r="AI194" s="1"/>
  <c r="Q196"/>
  <c r="AI196" s="1"/>
  <c r="Q202"/>
  <c r="AI202" s="1"/>
  <c r="Q204"/>
  <c r="AI204" s="1"/>
  <c r="Q206"/>
  <c r="AI206" s="1"/>
  <c r="Q208"/>
  <c r="AI208" s="1"/>
  <c r="Q210"/>
  <c r="AI210" s="1"/>
  <c r="Q212"/>
  <c r="AI212" s="1"/>
  <c r="Q214"/>
  <c r="AI214" s="1"/>
  <c r="Q216"/>
  <c r="AI216" s="1"/>
  <c r="Q218"/>
  <c r="AI218" s="1"/>
  <c r="Q220"/>
  <c r="AI220" s="1"/>
  <c r="Q222"/>
  <c r="AI222" s="1"/>
  <c r="Q224"/>
  <c r="AI224" s="1"/>
  <c r="Q226"/>
  <c r="AI226" s="1"/>
  <c r="Q228"/>
  <c r="AI228" s="1"/>
  <c r="Q230"/>
  <c r="AI230" s="1"/>
  <c r="Q232"/>
  <c r="AI232" s="1"/>
  <c r="Q234"/>
  <c r="AI234" s="1"/>
  <c r="Q236"/>
  <c r="AI236" s="1"/>
  <c r="Q238"/>
  <c r="AI238" s="1"/>
  <c r="Q240"/>
  <c r="AI240" s="1"/>
  <c r="Q242"/>
  <c r="AI242" s="1"/>
  <c r="Q244"/>
  <c r="AI244" s="1"/>
  <c r="Q246"/>
  <c r="AI246" s="1"/>
  <c r="Q248"/>
  <c r="AI248" s="1"/>
  <c r="Q250"/>
  <c r="AI250" s="1"/>
  <c r="Q252"/>
  <c r="AI252" s="1"/>
  <c r="Q254"/>
  <c r="AI254" s="1"/>
  <c r="P192"/>
  <c r="AH192" s="1"/>
  <c r="P194"/>
  <c r="AH194" s="1"/>
  <c r="P196"/>
  <c r="AH196" s="1"/>
  <c r="P202"/>
  <c r="AH202" s="1"/>
  <c r="P204"/>
  <c r="AH204" s="1"/>
  <c r="P206"/>
  <c r="AH206" s="1"/>
  <c r="P208"/>
  <c r="AH208" s="1"/>
  <c r="P210"/>
  <c r="AH210" s="1"/>
  <c r="P212"/>
  <c r="AH212" s="1"/>
  <c r="P214"/>
  <c r="AH214" s="1"/>
  <c r="P216"/>
  <c r="AH216" s="1"/>
  <c r="P218"/>
  <c r="AH218" s="1"/>
  <c r="P220"/>
  <c r="AH220" s="1"/>
  <c r="P222"/>
  <c r="AH222" s="1"/>
  <c r="P224"/>
  <c r="AH224" s="1"/>
  <c r="P226"/>
  <c r="AH226" s="1"/>
  <c r="P228"/>
  <c r="AH228" s="1"/>
  <c r="P230"/>
  <c r="AH230" s="1"/>
  <c r="P232"/>
  <c r="AH232" s="1"/>
  <c r="P234"/>
  <c r="AH234" s="1"/>
  <c r="P236"/>
  <c r="AH236" s="1"/>
  <c r="P238"/>
  <c r="AH238" s="1"/>
  <c r="P240"/>
  <c r="AH240" s="1"/>
  <c r="P242"/>
  <c r="AH242" s="1"/>
  <c r="P244"/>
  <c r="AH244" s="1"/>
  <c r="P246"/>
  <c r="AH246" s="1"/>
  <c r="P248"/>
  <c r="AH248" s="1"/>
  <c r="P250"/>
  <c r="AH250" s="1"/>
  <c r="P252"/>
  <c r="AH252" s="1"/>
  <c r="P254"/>
  <c r="AH254" s="1"/>
  <c r="Q6"/>
  <c r="AI6" s="1"/>
  <c r="Q8"/>
  <c r="AI8" s="1"/>
  <c r="Q10"/>
  <c r="AI10" s="1"/>
  <c r="Q12"/>
  <c r="AI12" s="1"/>
  <c r="Q14"/>
  <c r="AI14" s="1"/>
  <c r="Q16"/>
  <c r="AI16" s="1"/>
  <c r="Q18"/>
  <c r="AI18" s="1"/>
  <c r="Q20"/>
  <c r="AI20" s="1"/>
  <c r="Q22"/>
  <c r="AI22" s="1"/>
  <c r="Q24"/>
  <c r="AI24" s="1"/>
  <c r="Q26"/>
  <c r="AI26" s="1"/>
  <c r="Q28"/>
  <c r="AI28" s="1"/>
  <c r="Q30"/>
  <c r="AI30" s="1"/>
  <c r="Q32"/>
  <c r="AI32" s="1"/>
  <c r="Q34"/>
  <c r="AI34" s="1"/>
  <c r="Q36"/>
  <c r="AI36" s="1"/>
  <c r="Q38"/>
  <c r="AI38" s="1"/>
  <c r="Q40"/>
  <c r="AI40" s="1"/>
  <c r="Q42"/>
  <c r="AI42" s="1"/>
  <c r="Q44"/>
  <c r="AI44" s="1"/>
  <c r="Q46"/>
  <c r="AI46" s="1"/>
  <c r="Q48"/>
  <c r="AI48" s="1"/>
  <c r="Q50"/>
  <c r="AI50" s="1"/>
  <c r="Q52"/>
  <c r="AI52" s="1"/>
  <c r="Q54"/>
  <c r="AI54" s="1"/>
  <c r="Q56"/>
  <c r="AI56" s="1"/>
  <c r="Q58"/>
  <c r="AI58" s="1"/>
  <c r="Q60"/>
  <c r="AI60" s="1"/>
  <c r="Q62"/>
  <c r="AI62" s="1"/>
  <c r="Q64"/>
  <c r="AI64" s="1"/>
  <c r="Q66"/>
  <c r="AI66" s="1"/>
  <c r="Q68"/>
  <c r="AI68" s="1"/>
  <c r="Q70"/>
  <c r="AI70" s="1"/>
  <c r="Q72"/>
  <c r="AI72" s="1"/>
  <c r="Q74"/>
  <c r="AI74" s="1"/>
  <c r="Q76"/>
  <c r="AI76" s="1"/>
  <c r="Q78"/>
  <c r="AI78" s="1"/>
  <c r="Q80"/>
  <c r="AI80" s="1"/>
  <c r="Q82"/>
  <c r="AI82" s="1"/>
  <c r="Q84"/>
  <c r="AI84" s="1"/>
  <c r="Q86"/>
  <c r="AI86" s="1"/>
  <c r="Q88"/>
  <c r="AI88" s="1"/>
  <c r="Q90"/>
  <c r="AI90" s="1"/>
  <c r="Q92"/>
  <c r="AI92" s="1"/>
  <c r="Q94"/>
  <c r="AI94" s="1"/>
  <c r="Q96"/>
  <c r="AI96" s="1"/>
  <c r="Q98"/>
  <c r="AI98" s="1"/>
  <c r="Q100"/>
  <c r="AI100" s="1"/>
  <c r="Q102"/>
  <c r="AI102" s="1"/>
  <c r="Q104"/>
  <c r="AI104" s="1"/>
  <c r="Q106"/>
  <c r="AI106" s="1"/>
  <c r="Q108"/>
  <c r="AI108" s="1"/>
  <c r="Q110"/>
  <c r="AI110" s="1"/>
  <c r="Q112"/>
  <c r="AI112" s="1"/>
  <c r="Q114"/>
  <c r="AI114" s="1"/>
  <c r="Q116"/>
  <c r="AI116" s="1"/>
  <c r="Q118"/>
  <c r="AI118" s="1"/>
  <c r="Q120"/>
  <c r="AI120" s="1"/>
  <c r="Q122"/>
  <c r="AI122" s="1"/>
  <c r="Q124"/>
  <c r="AI124" s="1"/>
  <c r="Q126"/>
  <c r="AI126" s="1"/>
  <c r="Q128"/>
  <c r="AI128" s="1"/>
  <c r="Q130"/>
  <c r="AI130" s="1"/>
  <c r="Q132"/>
  <c r="AI132" s="1"/>
  <c r="Q134"/>
  <c r="AI134" s="1"/>
  <c r="Q136"/>
  <c r="AI136" s="1"/>
  <c r="Q138"/>
  <c r="AI138" s="1"/>
  <c r="Q140"/>
  <c r="AI140" s="1"/>
  <c r="Q142"/>
  <c r="AI142" s="1"/>
  <c r="Q144"/>
  <c r="AI144" s="1"/>
  <c r="Q146"/>
  <c r="AI146" s="1"/>
  <c r="Q148"/>
  <c r="AI148" s="1"/>
  <c r="Q150"/>
  <c r="AI150" s="1"/>
  <c r="Q152"/>
  <c r="AI152" s="1"/>
  <c r="Q154"/>
  <c r="AI154" s="1"/>
  <c r="Q156"/>
  <c r="AI156" s="1"/>
  <c r="Q158"/>
  <c r="AI158" s="1"/>
  <c r="Q160"/>
  <c r="AI160" s="1"/>
  <c r="Q162"/>
  <c r="AI162" s="1"/>
  <c r="Q164"/>
  <c r="AI164" s="1"/>
  <c r="Q166"/>
  <c r="AI166" s="1"/>
  <c r="Q168"/>
  <c r="AI168" s="1"/>
  <c r="Q170"/>
  <c r="AI170" s="1"/>
  <c r="Q172"/>
  <c r="AI172" s="1"/>
  <c r="Q174"/>
  <c r="AI174" s="1"/>
  <c r="Q176"/>
  <c r="AI176" s="1"/>
  <c r="Q178"/>
  <c r="AI178" s="1"/>
  <c r="Q180"/>
  <c r="AI180" s="1"/>
  <c r="Q182"/>
  <c r="AI182" s="1"/>
  <c r="Q184"/>
  <c r="AI184" s="1"/>
  <c r="Q5"/>
  <c r="AI5" s="1"/>
  <c r="Q7"/>
  <c r="AI7" s="1"/>
  <c r="Q9"/>
  <c r="AI9" s="1"/>
  <c r="Q11"/>
  <c r="AI11" s="1"/>
  <c r="Q13"/>
  <c r="AI13" s="1"/>
  <c r="Q15"/>
  <c r="AI15" s="1"/>
  <c r="Q17"/>
  <c r="AI17" s="1"/>
  <c r="Q19"/>
  <c r="AI19" s="1"/>
  <c r="Q21"/>
  <c r="AI21" s="1"/>
  <c r="Q23"/>
  <c r="AI23" s="1"/>
  <c r="Q25"/>
  <c r="AI25" s="1"/>
  <c r="Q27"/>
  <c r="AI27" s="1"/>
  <c r="Q29"/>
  <c r="AI29" s="1"/>
  <c r="Q31"/>
  <c r="AI31" s="1"/>
  <c r="Q33"/>
  <c r="AI33" s="1"/>
  <c r="Q35"/>
  <c r="AI35" s="1"/>
  <c r="Q37"/>
  <c r="AI37" s="1"/>
  <c r="Q39"/>
  <c r="AI39" s="1"/>
  <c r="Q41"/>
  <c r="AI41" s="1"/>
  <c r="Q43"/>
  <c r="AI43" s="1"/>
  <c r="Q45"/>
  <c r="AI45" s="1"/>
  <c r="Q47"/>
  <c r="AI47" s="1"/>
  <c r="Q49"/>
  <c r="AI49" s="1"/>
  <c r="Q51"/>
  <c r="AI51" s="1"/>
  <c r="Q53"/>
  <c r="AI53" s="1"/>
  <c r="Q55"/>
  <c r="AI55" s="1"/>
  <c r="Q57"/>
  <c r="AI57" s="1"/>
  <c r="Q59"/>
  <c r="AI59" s="1"/>
  <c r="Q61"/>
  <c r="AI61" s="1"/>
  <c r="Q63"/>
  <c r="AI63" s="1"/>
  <c r="Q65"/>
  <c r="AI65" s="1"/>
  <c r="Q67"/>
  <c r="AI67" s="1"/>
  <c r="Q69"/>
  <c r="AI69" s="1"/>
  <c r="Q71"/>
  <c r="AI71" s="1"/>
  <c r="Q73"/>
  <c r="AI73" s="1"/>
  <c r="Q75"/>
  <c r="AI75" s="1"/>
  <c r="Q77"/>
  <c r="AI77" s="1"/>
  <c r="Q79"/>
  <c r="AI79" s="1"/>
  <c r="Q81"/>
  <c r="AI81" s="1"/>
  <c r="Q83"/>
  <c r="AI83" s="1"/>
  <c r="Q85"/>
  <c r="AI85" s="1"/>
  <c r="Q87"/>
  <c r="AI87" s="1"/>
  <c r="Q89"/>
  <c r="AI89" s="1"/>
  <c r="Q91"/>
  <c r="AI91" s="1"/>
  <c r="Q93"/>
  <c r="AI93" s="1"/>
  <c r="Q95"/>
  <c r="AI95" s="1"/>
  <c r="Q97"/>
  <c r="AI97" s="1"/>
  <c r="Q99"/>
  <c r="AI99" s="1"/>
  <c r="Q101"/>
  <c r="AI101" s="1"/>
  <c r="Q103"/>
  <c r="AI103" s="1"/>
  <c r="Q105"/>
  <c r="AI105" s="1"/>
  <c r="Q107"/>
  <c r="AI107" s="1"/>
  <c r="Q109"/>
  <c r="AI109" s="1"/>
  <c r="Q111"/>
  <c r="AI111" s="1"/>
  <c r="Q113"/>
  <c r="AI113" s="1"/>
  <c r="Q115"/>
  <c r="AI115" s="1"/>
  <c r="Q117"/>
  <c r="AI117" s="1"/>
  <c r="Q119"/>
  <c r="AI119" s="1"/>
  <c r="Q121"/>
  <c r="AI121" s="1"/>
  <c r="Q123"/>
  <c r="AI123" s="1"/>
  <c r="Q125"/>
  <c r="AI125" s="1"/>
  <c r="Q129"/>
  <c r="AI129" s="1"/>
  <c r="Q131"/>
  <c r="AI131" s="1"/>
  <c r="Q133"/>
  <c r="AI133" s="1"/>
  <c r="Q135"/>
  <c r="AI135" s="1"/>
  <c r="Q137"/>
  <c r="AI137" s="1"/>
  <c r="Q139"/>
  <c r="AI139" s="1"/>
  <c r="Q141"/>
  <c r="AI141" s="1"/>
  <c r="Q143"/>
  <c r="AI143" s="1"/>
  <c r="Q145"/>
  <c r="AI145" s="1"/>
  <c r="Q149"/>
  <c r="AI149" s="1"/>
  <c r="Q153"/>
  <c r="AI153" s="1"/>
  <c r="Q157"/>
  <c r="AI157" s="1"/>
  <c r="Q161"/>
  <c r="AI161" s="1"/>
  <c r="Q165"/>
  <c r="AI165" s="1"/>
  <c r="Q169"/>
  <c r="AI169" s="1"/>
  <c r="Q173"/>
  <c r="AI173" s="1"/>
  <c r="Q179"/>
  <c r="AI179" s="1"/>
  <c r="Q181"/>
  <c r="AI181" s="1"/>
  <c r="Q185"/>
  <c r="AI185" s="1"/>
  <c r="P7"/>
  <c r="AH7" s="1"/>
  <c r="P11"/>
  <c r="AH11" s="1"/>
  <c r="P13"/>
  <c r="AH13" s="1"/>
  <c r="P17"/>
  <c r="AH17" s="1"/>
  <c r="P21"/>
  <c r="AH21" s="1"/>
  <c r="P25"/>
  <c r="AH25" s="1"/>
  <c r="P29"/>
  <c r="AH29" s="1"/>
  <c r="P33"/>
  <c r="AH33" s="1"/>
  <c r="P37"/>
  <c r="AH37" s="1"/>
  <c r="P41"/>
  <c r="AH41" s="1"/>
  <c r="P45"/>
  <c r="AH45" s="1"/>
  <c r="P49"/>
  <c r="AH49" s="1"/>
  <c r="P51"/>
  <c r="AH51" s="1"/>
  <c r="P55"/>
  <c r="AH55" s="1"/>
  <c r="P59"/>
  <c r="AH59" s="1"/>
  <c r="P61"/>
  <c r="AH61" s="1"/>
  <c r="P65"/>
  <c r="AH65" s="1"/>
  <c r="P69"/>
  <c r="AH69" s="1"/>
  <c r="P71"/>
  <c r="AH71" s="1"/>
  <c r="P75"/>
  <c r="AH75" s="1"/>
  <c r="P79"/>
  <c r="AH79" s="1"/>
  <c r="P81"/>
  <c r="AH81" s="1"/>
  <c r="P85"/>
  <c r="AH85" s="1"/>
  <c r="P89"/>
  <c r="AH89" s="1"/>
  <c r="P93"/>
  <c r="AH93" s="1"/>
  <c r="P95"/>
  <c r="AH95" s="1"/>
  <c r="P99"/>
  <c r="AH99" s="1"/>
  <c r="P103"/>
  <c r="AH103" s="1"/>
  <c r="P107"/>
  <c r="AH107" s="1"/>
  <c r="P109"/>
  <c r="AH109" s="1"/>
  <c r="P113"/>
  <c r="AH113" s="1"/>
  <c r="P119"/>
  <c r="AH119" s="1"/>
  <c r="P123"/>
  <c r="AH123" s="1"/>
  <c r="P125"/>
  <c r="AH125" s="1"/>
  <c r="P129"/>
  <c r="AH129" s="1"/>
  <c r="P133"/>
  <c r="AH133" s="1"/>
  <c r="P135"/>
  <c r="AH135" s="1"/>
  <c r="P139"/>
  <c r="AH139" s="1"/>
  <c r="P143"/>
  <c r="AH143" s="1"/>
  <c r="P147"/>
  <c r="AH147" s="1"/>
  <c r="P151"/>
  <c r="AH151" s="1"/>
  <c r="P155"/>
  <c r="AH155" s="1"/>
  <c r="P159"/>
  <c r="AH159" s="1"/>
  <c r="P163"/>
  <c r="AH163" s="1"/>
  <c r="P165"/>
  <c r="AH165" s="1"/>
  <c r="P169"/>
  <c r="AH169" s="1"/>
  <c r="P173"/>
  <c r="AH173" s="1"/>
  <c r="P177"/>
  <c r="AH177" s="1"/>
  <c r="P181"/>
  <c r="AH181" s="1"/>
  <c r="P185"/>
  <c r="AH185" s="1"/>
  <c r="P6"/>
  <c r="AH6" s="1"/>
  <c r="P8"/>
  <c r="AH8" s="1"/>
  <c r="P10"/>
  <c r="AH10" s="1"/>
  <c r="P12"/>
  <c r="AH12" s="1"/>
  <c r="P14"/>
  <c r="AH14" s="1"/>
  <c r="P16"/>
  <c r="AH16" s="1"/>
  <c r="P18"/>
  <c r="AH18" s="1"/>
  <c r="P20"/>
  <c r="AH20" s="1"/>
  <c r="P22"/>
  <c r="AH22" s="1"/>
  <c r="P24"/>
  <c r="AH24" s="1"/>
  <c r="P26"/>
  <c r="AH26" s="1"/>
  <c r="P28"/>
  <c r="AH28" s="1"/>
  <c r="P30"/>
  <c r="AH30" s="1"/>
  <c r="P32"/>
  <c r="AH32" s="1"/>
  <c r="P34"/>
  <c r="AH34" s="1"/>
  <c r="P36"/>
  <c r="AH36" s="1"/>
  <c r="P38"/>
  <c r="AH38" s="1"/>
  <c r="P40"/>
  <c r="AH40" s="1"/>
  <c r="P42"/>
  <c r="AH42" s="1"/>
  <c r="P44"/>
  <c r="AH44" s="1"/>
  <c r="P46"/>
  <c r="AH46" s="1"/>
  <c r="P48"/>
  <c r="AH48" s="1"/>
  <c r="P50"/>
  <c r="AH50" s="1"/>
  <c r="P52"/>
  <c r="AH52" s="1"/>
  <c r="P54"/>
  <c r="AH54" s="1"/>
  <c r="P56"/>
  <c r="AH56" s="1"/>
  <c r="P58"/>
  <c r="AH58" s="1"/>
  <c r="P60"/>
  <c r="AH60" s="1"/>
  <c r="P62"/>
  <c r="AH62" s="1"/>
  <c r="P64"/>
  <c r="AH64" s="1"/>
  <c r="P66"/>
  <c r="AH66" s="1"/>
  <c r="P68"/>
  <c r="AH68" s="1"/>
  <c r="P70"/>
  <c r="AH70" s="1"/>
  <c r="P72"/>
  <c r="AH72" s="1"/>
  <c r="P74"/>
  <c r="AH74" s="1"/>
  <c r="P76"/>
  <c r="AH76" s="1"/>
  <c r="P78"/>
  <c r="AH78" s="1"/>
  <c r="P80"/>
  <c r="AH80" s="1"/>
  <c r="P82"/>
  <c r="AH82" s="1"/>
  <c r="P84"/>
  <c r="AH84" s="1"/>
  <c r="P86"/>
  <c r="AH86" s="1"/>
  <c r="P88"/>
  <c r="AH88" s="1"/>
  <c r="P90"/>
  <c r="AH90" s="1"/>
  <c r="P92"/>
  <c r="AH92" s="1"/>
  <c r="P94"/>
  <c r="AH94" s="1"/>
  <c r="P96"/>
  <c r="AH96" s="1"/>
  <c r="P98"/>
  <c r="AH98" s="1"/>
  <c r="P100"/>
  <c r="AH100" s="1"/>
  <c r="P102"/>
  <c r="AH102" s="1"/>
  <c r="P104"/>
  <c r="AH104" s="1"/>
  <c r="P106"/>
  <c r="AH106" s="1"/>
  <c r="P108"/>
  <c r="AH108" s="1"/>
  <c r="P110"/>
  <c r="AH110" s="1"/>
  <c r="P112"/>
  <c r="AH112" s="1"/>
  <c r="P114"/>
  <c r="AH114" s="1"/>
  <c r="P116"/>
  <c r="AH116" s="1"/>
  <c r="P118"/>
  <c r="AH118" s="1"/>
  <c r="P120"/>
  <c r="AH120" s="1"/>
  <c r="P122"/>
  <c r="AH122" s="1"/>
  <c r="P124"/>
  <c r="AH124" s="1"/>
  <c r="P126"/>
  <c r="AH126" s="1"/>
  <c r="P128"/>
  <c r="AH128" s="1"/>
  <c r="P130"/>
  <c r="AH130" s="1"/>
  <c r="P132"/>
  <c r="AH132" s="1"/>
  <c r="P134"/>
  <c r="AH134" s="1"/>
  <c r="P136"/>
  <c r="AH136" s="1"/>
  <c r="P138"/>
  <c r="AH138" s="1"/>
  <c r="P140"/>
  <c r="AH140" s="1"/>
  <c r="P142"/>
  <c r="AH142" s="1"/>
  <c r="P144"/>
  <c r="AH144" s="1"/>
  <c r="P146"/>
  <c r="AH146" s="1"/>
  <c r="P148"/>
  <c r="AH148" s="1"/>
  <c r="P150"/>
  <c r="AH150" s="1"/>
  <c r="P152"/>
  <c r="AH152" s="1"/>
  <c r="P154"/>
  <c r="AH154" s="1"/>
  <c r="P156"/>
  <c r="AH156" s="1"/>
  <c r="P158"/>
  <c r="AH158" s="1"/>
  <c r="P160"/>
  <c r="AH160" s="1"/>
  <c r="P162"/>
  <c r="AH162" s="1"/>
  <c r="P164"/>
  <c r="AH164" s="1"/>
  <c r="P166"/>
  <c r="AH166" s="1"/>
  <c r="P168"/>
  <c r="AH168" s="1"/>
  <c r="P170"/>
  <c r="AH170" s="1"/>
  <c r="P172"/>
  <c r="AH172" s="1"/>
  <c r="P174"/>
  <c r="AH174" s="1"/>
  <c r="P176"/>
  <c r="AH176" s="1"/>
  <c r="P178"/>
  <c r="AH178" s="1"/>
  <c r="P180"/>
  <c r="AH180" s="1"/>
  <c r="P182"/>
  <c r="AH182" s="1"/>
  <c r="P184"/>
  <c r="AH184" s="1"/>
  <c r="Q127"/>
  <c r="AI127" s="1"/>
  <c r="Q147"/>
  <c r="AI147" s="1"/>
  <c r="Q151"/>
  <c r="AI151" s="1"/>
  <c r="Q155"/>
  <c r="AI155" s="1"/>
  <c r="Q159"/>
  <c r="AI159" s="1"/>
  <c r="Q163"/>
  <c r="AI163" s="1"/>
  <c r="Q167"/>
  <c r="AI167" s="1"/>
  <c r="Q171"/>
  <c r="AI171" s="1"/>
  <c r="Q175"/>
  <c r="AI175" s="1"/>
  <c r="Q177"/>
  <c r="AI177" s="1"/>
  <c r="Q183"/>
  <c r="AI183" s="1"/>
  <c r="P5"/>
  <c r="AH5" s="1"/>
  <c r="P9"/>
  <c r="AH9" s="1"/>
  <c r="P15"/>
  <c r="AH15" s="1"/>
  <c r="P19"/>
  <c r="AH19" s="1"/>
  <c r="P23"/>
  <c r="AH23" s="1"/>
  <c r="P27"/>
  <c r="AH27" s="1"/>
  <c r="P31"/>
  <c r="AH31" s="1"/>
  <c r="P35"/>
  <c r="AH35" s="1"/>
  <c r="P39"/>
  <c r="AH39" s="1"/>
  <c r="P43"/>
  <c r="AH43" s="1"/>
  <c r="P47"/>
  <c r="AH47" s="1"/>
  <c r="P53"/>
  <c r="AH53" s="1"/>
  <c r="P57"/>
  <c r="AH57" s="1"/>
  <c r="P63"/>
  <c r="AH63" s="1"/>
  <c r="P67"/>
  <c r="AH67" s="1"/>
  <c r="P73"/>
  <c r="AH73" s="1"/>
  <c r="P77"/>
  <c r="AH77" s="1"/>
  <c r="P83"/>
  <c r="AH83" s="1"/>
  <c r="P87"/>
  <c r="AH87" s="1"/>
  <c r="P91"/>
  <c r="AH91" s="1"/>
  <c r="P97"/>
  <c r="AH97" s="1"/>
  <c r="P101"/>
  <c r="AH101" s="1"/>
  <c r="P105"/>
  <c r="AH105" s="1"/>
  <c r="P111"/>
  <c r="AH111" s="1"/>
  <c r="P115"/>
  <c r="AH115" s="1"/>
  <c r="P117"/>
  <c r="AH117" s="1"/>
  <c r="P121"/>
  <c r="AH121" s="1"/>
  <c r="P127"/>
  <c r="AH127" s="1"/>
  <c r="P131"/>
  <c r="AH131" s="1"/>
  <c r="P137"/>
  <c r="AH137" s="1"/>
  <c r="P141"/>
  <c r="AH141" s="1"/>
  <c r="P145"/>
  <c r="AH145" s="1"/>
  <c r="P149"/>
  <c r="AH149" s="1"/>
  <c r="P153"/>
  <c r="AH153" s="1"/>
  <c r="P157"/>
  <c r="AH157" s="1"/>
  <c r="P161"/>
  <c r="AH161" s="1"/>
  <c r="P167"/>
  <c r="AH167" s="1"/>
  <c r="P171"/>
  <c r="AH171" s="1"/>
  <c r="P175"/>
  <c r="AH175" s="1"/>
  <c r="P179"/>
  <c r="AH179" s="1"/>
  <c r="P183"/>
  <c r="AH183" s="1"/>
  <c r="Q186"/>
  <c r="AI186" s="1"/>
  <c r="Q188"/>
  <c r="AI188" s="1"/>
  <c r="Q190"/>
  <c r="AI190" s="1"/>
  <c r="Q189"/>
  <c r="AI189" s="1"/>
  <c r="P189"/>
  <c r="AH189" s="1"/>
  <c r="P188"/>
  <c r="AH188" s="1"/>
  <c r="P190"/>
  <c r="AH190" s="1"/>
  <c r="Q187"/>
  <c r="AI187" s="1"/>
  <c r="P187"/>
  <c r="AH187" s="1"/>
  <c r="P191"/>
  <c r="AH191" s="1"/>
  <c r="AC15" i="128"/>
  <c r="I15" s="1"/>
  <c r="S16"/>
  <c r="U19"/>
  <c r="AE18"/>
  <c r="AA23"/>
  <c r="AB23" s="1"/>
  <c r="K23" s="1"/>
  <c r="R24"/>
  <c r="Q24"/>
  <c r="X24" s="1"/>
  <c r="Y24"/>
  <c r="T24"/>
  <c r="N24"/>
  <c r="AE194"/>
  <c r="W194"/>
  <c r="Z195"/>
  <c r="AB194"/>
  <c r="K194" s="1"/>
  <c r="J193"/>
  <c r="AG193"/>
  <c r="H193" s="1"/>
  <c r="U22" i="41"/>
  <c r="U13"/>
  <c r="U71"/>
  <c r="U140"/>
  <c r="U181"/>
  <c r="U19"/>
  <c r="U178"/>
  <c r="U81"/>
  <c r="U171"/>
  <c r="U127"/>
  <c r="U113"/>
  <c r="U43"/>
  <c r="U17"/>
  <c r="U110"/>
  <c r="U124"/>
  <c r="U162"/>
  <c r="U60"/>
  <c r="U78"/>
  <c r="U98"/>
  <c r="U64"/>
  <c r="U135"/>
  <c r="U143"/>
  <c r="U157"/>
  <c r="U74"/>
  <c r="U75"/>
  <c r="U153"/>
  <c r="U118"/>
  <c r="U121"/>
  <c r="U59"/>
  <c r="U77"/>
  <c r="U182"/>
  <c r="U48"/>
  <c r="U49"/>
  <c r="U29"/>
  <c r="U25"/>
  <c r="U147"/>
  <c r="U53"/>
  <c r="U26"/>
  <c r="U180"/>
  <c r="U134"/>
  <c r="U88"/>
  <c r="U156"/>
  <c r="U40"/>
  <c r="U36"/>
  <c r="W18" i="128" l="1"/>
  <c r="J18" s="1"/>
  <c r="O202" i="41"/>
  <c r="AG17" i="128"/>
  <c r="H17" s="1"/>
  <c r="L21"/>
  <c r="P197" i="41" s="1"/>
  <c r="AH197" s="1"/>
  <c r="P20" i="128"/>
  <c r="O20"/>
  <c r="N20"/>
  <c r="T20"/>
  <c r="AD20" s="1"/>
  <c r="V19"/>
  <c r="AF19" s="1"/>
  <c r="O224" i="41"/>
  <c r="O217"/>
  <c r="O232"/>
  <c r="O253"/>
  <c r="O248"/>
  <c r="O218"/>
  <c r="O251"/>
  <c r="O240"/>
  <c r="O220"/>
  <c r="O226"/>
  <c r="O235"/>
  <c r="O214"/>
  <c r="O230"/>
  <c r="O244"/>
  <c r="O222"/>
  <c r="O228"/>
  <c r="O212"/>
  <c r="O237"/>
  <c r="O243"/>
  <c r="O239"/>
  <c r="O246"/>
  <c r="O211"/>
  <c r="O209"/>
  <c r="O205"/>
  <c r="O196"/>
  <c r="O199"/>
  <c r="O195"/>
  <c r="O207"/>
  <c r="O203"/>
  <c r="O200"/>
  <c r="O201"/>
  <c r="O206"/>
  <c r="O204"/>
  <c r="O198"/>
  <c r="O210"/>
  <c r="O197"/>
  <c r="AC16" i="128"/>
  <c r="I16" s="1"/>
  <c r="S17"/>
  <c r="U20"/>
  <c r="AE19"/>
  <c r="X25"/>
  <c r="Q25"/>
  <c r="R25"/>
  <c r="Y25"/>
  <c r="P25"/>
  <c r="T25"/>
  <c r="N25"/>
  <c r="O25"/>
  <c r="AA24"/>
  <c r="AB24" s="1"/>
  <c r="K24" s="1"/>
  <c r="AD24"/>
  <c r="AE195"/>
  <c r="W195"/>
  <c r="Z196"/>
  <c r="AB195"/>
  <c r="K195" s="1"/>
  <c r="AG194"/>
  <c r="H194" s="1"/>
  <c r="J194"/>
  <c r="V208" i="41"/>
  <c r="W208"/>
  <c r="X208"/>
  <c r="Y208"/>
  <c r="AG18" i="128" l="1"/>
  <c r="H18" s="1"/>
  <c r="W19"/>
  <c r="AG19" s="1"/>
  <c r="H19" s="1"/>
  <c r="V20"/>
  <c r="AF20" s="1"/>
  <c r="L22"/>
  <c r="T21"/>
  <c r="AD21" s="1"/>
  <c r="N21"/>
  <c r="O21"/>
  <c r="P21"/>
  <c r="Q197" i="41"/>
  <c r="AI197" s="1"/>
  <c r="AC17" i="128"/>
  <c r="I17" s="1"/>
  <c r="S18"/>
  <c r="U21"/>
  <c r="AE20"/>
  <c r="J19"/>
  <c r="AD25"/>
  <c r="O26"/>
  <c r="N26"/>
  <c r="P26"/>
  <c r="T26"/>
  <c r="P27"/>
  <c r="O27"/>
  <c r="X26"/>
  <c r="X27" s="1"/>
  <c r="Q26"/>
  <c r="R26"/>
  <c r="Y26"/>
  <c r="R27"/>
  <c r="Q27"/>
  <c r="AA25"/>
  <c r="AB25" s="1"/>
  <c r="K25" s="1"/>
  <c r="AE196"/>
  <c r="W196"/>
  <c r="Z197"/>
  <c r="AB196"/>
  <c r="K196" s="1"/>
  <c r="J195"/>
  <c r="AG195"/>
  <c r="H195" s="1"/>
  <c r="W209" i="41"/>
  <c r="AA38" i="128" l="1"/>
  <c r="AB38" s="1"/>
  <c r="K38" s="1"/>
  <c r="AA39"/>
  <c r="AB39" s="1"/>
  <c r="K39" s="1"/>
  <c r="AA36"/>
  <c r="AB36" s="1"/>
  <c r="K36" s="1"/>
  <c r="AA37"/>
  <c r="AB37" s="1"/>
  <c r="K37" s="1"/>
  <c r="AA34"/>
  <c r="AB34" s="1"/>
  <c r="K34" s="1"/>
  <c r="AA35"/>
  <c r="AB35" s="1"/>
  <c r="K35" s="1"/>
  <c r="V21"/>
  <c r="AF21" s="1"/>
  <c r="L23"/>
  <c r="Q199" i="41" s="1"/>
  <c r="AI199" s="1"/>
  <c r="P22" i="128"/>
  <c r="N22"/>
  <c r="O22"/>
  <c r="T22"/>
  <c r="AD22" s="1"/>
  <c r="Q198" i="41"/>
  <c r="AI198" s="1"/>
  <c r="W20" i="128"/>
  <c r="J20" s="1"/>
  <c r="P198" i="41"/>
  <c r="AH198" s="1"/>
  <c r="AC18" i="128"/>
  <c r="I18" s="1"/>
  <c r="S19"/>
  <c r="AA32"/>
  <c r="AB32" s="1"/>
  <c r="K32" s="1"/>
  <c r="AA33"/>
  <c r="AB33" s="1"/>
  <c r="K33" s="1"/>
  <c r="AA30"/>
  <c r="AB30" s="1"/>
  <c r="K30" s="1"/>
  <c r="AA31"/>
  <c r="AB31" s="1"/>
  <c r="K31" s="1"/>
  <c r="X28"/>
  <c r="U22"/>
  <c r="AE21"/>
  <c r="AA28"/>
  <c r="AB28" s="1"/>
  <c r="K28" s="1"/>
  <c r="AA29"/>
  <c r="AB29" s="1"/>
  <c r="K29" s="1"/>
  <c r="AA26"/>
  <c r="AB26" s="1"/>
  <c r="K26" s="1"/>
  <c r="AA27"/>
  <c r="AB27" s="1"/>
  <c r="K27" s="1"/>
  <c r="AD26"/>
  <c r="AE197"/>
  <c r="W197"/>
  <c r="Z198"/>
  <c r="AB197"/>
  <c r="K197" s="1"/>
  <c r="J196"/>
  <c r="AG196"/>
  <c r="H196" s="1"/>
  <c r="V211" i="41"/>
  <c r="W211"/>
  <c r="X211"/>
  <c r="Y211"/>
  <c r="P199" l="1"/>
  <c r="AH199" s="1"/>
  <c r="AG20" i="128"/>
  <c r="H20" s="1"/>
  <c r="V22"/>
  <c r="AF22" s="1"/>
  <c r="O24"/>
  <c r="P24"/>
  <c r="P23"/>
  <c r="T23"/>
  <c r="AD23" s="1"/>
  <c r="N23"/>
  <c r="O23"/>
  <c r="Q200" i="41"/>
  <c r="AI200" s="1"/>
  <c r="P200"/>
  <c r="AH200" s="1"/>
  <c r="W21" i="128"/>
  <c r="AG21" s="1"/>
  <c r="H21" s="1"/>
  <c r="AC19"/>
  <c r="I19" s="1"/>
  <c r="S20"/>
  <c r="X29"/>
  <c r="U23"/>
  <c r="AE22"/>
  <c r="W199"/>
  <c r="J199" s="1"/>
  <c r="AE198"/>
  <c r="J197"/>
  <c r="AG197"/>
  <c r="H197" s="1"/>
  <c r="Z199"/>
  <c r="AE199" s="1"/>
  <c r="AB198"/>
  <c r="K198" s="1"/>
  <c r="W198"/>
  <c r="V212" i="41"/>
  <c r="W212"/>
  <c r="V39" i="128" l="1"/>
  <c r="AF39" s="1"/>
  <c r="V38"/>
  <c r="AF38" s="1"/>
  <c r="V37"/>
  <c r="V34"/>
  <c r="AF34" s="1"/>
  <c r="V36"/>
  <c r="V35"/>
  <c r="V32"/>
  <c r="AF32" s="1"/>
  <c r="V33"/>
  <c r="AF33" s="1"/>
  <c r="V26"/>
  <c r="AF26" s="1"/>
  <c r="V31"/>
  <c r="AF31" s="1"/>
  <c r="V29"/>
  <c r="AF29" s="1"/>
  <c r="V30"/>
  <c r="AF30" s="1"/>
  <c r="W22"/>
  <c r="J22" s="1"/>
  <c r="V28"/>
  <c r="AF28" s="1"/>
  <c r="V27"/>
  <c r="AF27" s="1"/>
  <c r="V25"/>
  <c r="AF25" s="1"/>
  <c r="J21"/>
  <c r="V24"/>
  <c r="AF24" s="1"/>
  <c r="V23"/>
  <c r="AF23" s="1"/>
  <c r="AC20"/>
  <c r="I20" s="1"/>
  <c r="S21"/>
  <c r="X30"/>
  <c r="U24"/>
  <c r="AE23"/>
  <c r="AG22"/>
  <c r="H22" s="1"/>
  <c r="W201"/>
  <c r="J198"/>
  <c r="AG198"/>
  <c r="H198" s="1"/>
  <c r="Z200"/>
  <c r="AB199"/>
  <c r="U89" i="41"/>
  <c r="V210"/>
  <c r="U39"/>
  <c r="U82"/>
  <c r="U47"/>
  <c r="Y212"/>
  <c r="W206"/>
  <c r="U18"/>
  <c r="U117"/>
  <c r="U90"/>
  <c r="U144"/>
  <c r="X206"/>
  <c r="U33"/>
  <c r="U158"/>
  <c r="U28"/>
  <c r="U5"/>
  <c r="U96"/>
  <c r="U130"/>
  <c r="U55"/>
  <c r="U172"/>
  <c r="U142"/>
  <c r="U126"/>
  <c r="U46"/>
  <c r="V207"/>
  <c r="U105"/>
  <c r="U122"/>
  <c r="U51"/>
  <c r="U149"/>
  <c r="U92"/>
  <c r="U141"/>
  <c r="U151"/>
  <c r="U68"/>
  <c r="U27"/>
  <c r="U169"/>
  <c r="U148"/>
  <c r="U123"/>
  <c r="X209"/>
  <c r="U111"/>
  <c r="U50"/>
  <c r="U31"/>
  <c r="U146"/>
  <c r="U139"/>
  <c r="U7"/>
  <c r="U37"/>
  <c r="U15"/>
  <c r="U136"/>
  <c r="U79"/>
  <c r="U166"/>
  <c r="U91"/>
  <c r="W207"/>
  <c r="U112"/>
  <c r="U119"/>
  <c r="U23"/>
  <c r="U155"/>
  <c r="U114"/>
  <c r="V206"/>
  <c r="U95"/>
  <c r="U183"/>
  <c r="U80"/>
  <c r="U34"/>
  <c r="U24"/>
  <c r="U167"/>
  <c r="U131"/>
  <c r="U61"/>
  <c r="U170"/>
  <c r="U85"/>
  <c r="U102"/>
  <c r="U20"/>
  <c r="U160"/>
  <c r="U41"/>
  <c r="U133"/>
  <c r="U107"/>
  <c r="U163"/>
  <c r="U94"/>
  <c r="U45"/>
  <c r="U137"/>
  <c r="U99"/>
  <c r="U32"/>
  <c r="U52"/>
  <c r="U132"/>
  <c r="Y209"/>
  <c r="U116"/>
  <c r="U104"/>
  <c r="U93"/>
  <c r="U138"/>
  <c r="U70"/>
  <c r="U159"/>
  <c r="U16"/>
  <c r="U9"/>
  <c r="U120"/>
  <c r="U109"/>
  <c r="V209"/>
  <c r="U63"/>
  <c r="U184"/>
  <c r="U56"/>
  <c r="X212"/>
  <c r="U57"/>
  <c r="U86"/>
  <c r="U115"/>
  <c r="U84"/>
  <c r="U165"/>
  <c r="U100"/>
  <c r="U106"/>
  <c r="U8"/>
  <c r="U73"/>
  <c r="U154"/>
  <c r="Y210"/>
  <c r="U161"/>
  <c r="Y207"/>
  <c r="U6"/>
  <c r="W210"/>
  <c r="U129"/>
  <c r="U14"/>
  <c r="X207"/>
  <c r="U72"/>
  <c r="X210"/>
  <c r="U164"/>
  <c r="U11"/>
  <c r="U87"/>
  <c r="U145"/>
  <c r="Y206"/>
  <c r="U101"/>
  <c r="AF37" i="128" l="1"/>
  <c r="AF36"/>
  <c r="AF35"/>
  <c r="W23"/>
  <c r="J23" s="1"/>
  <c r="AC21"/>
  <c r="I21" s="1"/>
  <c r="S22"/>
  <c r="X31"/>
  <c r="U25"/>
  <c r="AE24"/>
  <c r="W24"/>
  <c r="W202"/>
  <c r="J202" s="1"/>
  <c r="J201"/>
  <c r="AB200"/>
  <c r="AE200"/>
  <c r="Z201"/>
  <c r="K199"/>
  <c r="AG199"/>
  <c r="H199" s="1"/>
  <c r="U185" i="41"/>
  <c r="AG23" i="128" l="1"/>
  <c r="H23" s="1"/>
  <c r="AC22"/>
  <c r="I22" s="1"/>
  <c r="S23"/>
  <c r="X32"/>
  <c r="U26"/>
  <c r="AE25"/>
  <c r="W25"/>
  <c r="AG24"/>
  <c r="H24" s="1"/>
  <c r="J24"/>
  <c r="AE40"/>
  <c r="W40"/>
  <c r="Z202"/>
  <c r="Z203" s="1"/>
  <c r="Z204" s="1"/>
  <c r="Z205" s="1"/>
  <c r="Z206" s="1"/>
  <c r="Z207" s="1"/>
  <c r="Z208" s="1"/>
  <c r="Z209" s="1"/>
  <c r="Z210" s="1"/>
  <c r="Z211" s="1"/>
  <c r="Z212" s="1"/>
  <c r="Z213" s="1"/>
  <c r="Z214" s="1"/>
  <c r="Z215" s="1"/>
  <c r="Z216" s="1"/>
  <c r="Z217" s="1"/>
  <c r="Z218" s="1"/>
  <c r="Z219" s="1"/>
  <c r="Z220" s="1"/>
  <c r="Z221" s="1"/>
  <c r="Z222" s="1"/>
  <c r="Z223" s="1"/>
  <c r="Z224" s="1"/>
  <c r="Z225" s="1"/>
  <c r="Z226" s="1"/>
  <c r="Z227" s="1"/>
  <c r="Z228" s="1"/>
  <c r="Z229" s="1"/>
  <c r="Z230" s="1"/>
  <c r="Z231" s="1"/>
  <c r="Z232" s="1"/>
  <c r="Z233" s="1"/>
  <c r="Z234" s="1"/>
  <c r="Z235" s="1"/>
  <c r="Z236" s="1"/>
  <c r="Z237" s="1"/>
  <c r="Z238" s="1"/>
  <c r="Z239" s="1"/>
  <c r="Z240" s="1"/>
  <c r="Z241" s="1"/>
  <c r="Z242" s="1"/>
  <c r="Z243" s="1"/>
  <c r="Z244" s="1"/>
  <c r="Z245" s="1"/>
  <c r="Z246" s="1"/>
  <c r="Z247" s="1"/>
  <c r="Z248" s="1"/>
  <c r="Z249" s="1"/>
  <c r="Z250" s="1"/>
  <c r="Z251" s="1"/>
  <c r="Z252" s="1"/>
  <c r="Z253" s="1"/>
  <c r="Z254" s="1"/>
  <c r="Z255" s="1"/>
  <c r="Z256" s="1"/>
  <c r="AB201"/>
  <c r="AE201"/>
  <c r="K200"/>
  <c r="AG200"/>
  <c r="H200" s="1"/>
  <c r="U186" i="41"/>
  <c r="Q191" l="1"/>
  <c r="AI191" s="1"/>
  <c r="P186"/>
  <c r="AH186" s="1"/>
  <c r="H189"/>
  <c r="H190"/>
  <c r="H191"/>
  <c r="H192"/>
  <c r="H193"/>
  <c r="AC23" i="128"/>
  <c r="I23" s="1"/>
  <c r="S24"/>
  <c r="X33"/>
  <c r="U27"/>
  <c r="AE26"/>
  <c r="W26"/>
  <c r="J25"/>
  <c r="AG25"/>
  <c r="H25" s="1"/>
  <c r="AE41"/>
  <c r="W41"/>
  <c r="J40"/>
  <c r="AG40"/>
  <c r="H40" s="1"/>
  <c r="AB202"/>
  <c r="AG202" s="1"/>
  <c r="H202" s="1"/>
  <c r="AE202"/>
  <c r="K201"/>
  <c r="AG201"/>
  <c r="H201" s="1"/>
  <c r="Y190" i="41"/>
  <c r="V201"/>
  <c r="X188"/>
  <c r="X199"/>
  <c r="X197"/>
  <c r="Y193"/>
  <c r="W199"/>
  <c r="Y191"/>
  <c r="W186"/>
  <c r="V199"/>
  <c r="V189"/>
  <c r="X192"/>
  <c r="V205"/>
  <c r="V196"/>
  <c r="W187"/>
  <c r="V188"/>
  <c r="W201"/>
  <c r="X205"/>
  <c r="W194"/>
  <c r="Y203"/>
  <c r="W195"/>
  <c r="X203"/>
  <c r="W203"/>
  <c r="W192"/>
  <c r="W200"/>
  <c r="X193"/>
  <c r="W193"/>
  <c r="Y198"/>
  <c r="W189"/>
  <c r="W205"/>
  <c r="V204"/>
  <c r="V195"/>
  <c r="Y201"/>
  <c r="V198"/>
  <c r="Y188"/>
  <c r="X198"/>
  <c r="Y186"/>
  <c r="Y204"/>
  <c r="V187"/>
  <c r="Y200"/>
  <c r="V192"/>
  <c r="X196"/>
  <c r="Y199"/>
  <c r="Y189"/>
  <c r="Y192"/>
  <c r="W185"/>
  <c r="X189"/>
  <c r="V194"/>
  <c r="Y202"/>
  <c r="V186"/>
  <c r="V185"/>
  <c r="V202"/>
  <c r="V190"/>
  <c r="X195"/>
  <c r="V200"/>
  <c r="Y197"/>
  <c r="Y195"/>
  <c r="X202"/>
  <c r="X204"/>
  <c r="W190"/>
  <c r="Y194"/>
  <c r="X201"/>
  <c r="V193"/>
  <c r="X194"/>
  <c r="W198"/>
  <c r="W202"/>
  <c r="X185"/>
  <c r="Y185"/>
  <c r="V191"/>
  <c r="X191"/>
  <c r="X190"/>
  <c r="X187"/>
  <c r="W204"/>
  <c r="V197"/>
  <c r="W188"/>
  <c r="W197"/>
  <c r="Y205"/>
  <c r="W191"/>
  <c r="Y196"/>
  <c r="X186"/>
  <c r="Y187"/>
  <c r="W196"/>
  <c r="V203"/>
  <c r="X200"/>
  <c r="U187"/>
  <c r="O191" l="1"/>
  <c r="O193"/>
  <c r="O194"/>
  <c r="O192"/>
  <c r="O190"/>
  <c r="K105"/>
  <c r="AC105" s="1"/>
  <c r="K126"/>
  <c r="K115"/>
  <c r="I105"/>
  <c r="K185"/>
  <c r="J145"/>
  <c r="K150"/>
  <c r="J110"/>
  <c r="I171"/>
  <c r="H156"/>
  <c r="K133"/>
  <c r="H107"/>
  <c r="I122"/>
  <c r="J162"/>
  <c r="K119"/>
  <c r="J168"/>
  <c r="I128"/>
  <c r="H113"/>
  <c r="I193"/>
  <c r="H178"/>
  <c r="I137"/>
  <c r="J177"/>
  <c r="H122"/>
  <c r="K121"/>
  <c r="K156"/>
  <c r="J116"/>
  <c r="K166"/>
  <c r="J126"/>
  <c r="I143"/>
  <c r="H128"/>
  <c r="J183"/>
  <c r="I139"/>
  <c r="J179"/>
  <c r="H124"/>
  <c r="I134"/>
  <c r="J174"/>
  <c r="H119"/>
  <c r="I187"/>
  <c r="H172"/>
  <c r="K120"/>
  <c r="K145"/>
  <c r="J105"/>
  <c r="K168"/>
  <c r="J128"/>
  <c r="I180"/>
  <c r="H165"/>
  <c r="J172"/>
  <c r="I132"/>
  <c r="H117"/>
  <c r="K155"/>
  <c r="J115"/>
  <c r="I149"/>
  <c r="J189"/>
  <c r="H134"/>
  <c r="K130"/>
  <c r="K162"/>
  <c r="J122"/>
  <c r="K143"/>
  <c r="K125"/>
  <c r="K127"/>
  <c r="J142"/>
  <c r="K182"/>
  <c r="I119"/>
  <c r="J159"/>
  <c r="I186"/>
  <c r="H171"/>
  <c r="I158"/>
  <c r="H143"/>
  <c r="I116"/>
  <c r="J156"/>
  <c r="K181"/>
  <c r="J141"/>
  <c r="K110"/>
  <c r="K188"/>
  <c r="I108"/>
  <c r="J148"/>
  <c r="I133"/>
  <c r="H118"/>
  <c r="J173"/>
  <c r="H175"/>
  <c r="I190"/>
  <c r="I182"/>
  <c r="H167"/>
  <c r="K141"/>
  <c r="K124"/>
  <c r="K106"/>
  <c r="H145"/>
  <c r="I160"/>
  <c r="K176"/>
  <c r="J136"/>
  <c r="J170"/>
  <c r="I130"/>
  <c r="H115"/>
  <c r="K167"/>
  <c r="J127"/>
  <c r="K154"/>
  <c r="J114"/>
  <c r="I147"/>
  <c r="H132"/>
  <c r="J187"/>
  <c r="J111"/>
  <c r="K151"/>
  <c r="I168"/>
  <c r="H153"/>
  <c r="I163"/>
  <c r="H148"/>
  <c r="I154"/>
  <c r="H139"/>
  <c r="H182"/>
  <c r="H179"/>
  <c r="K158"/>
  <c r="J118"/>
  <c r="K147"/>
  <c r="J107"/>
  <c r="K108"/>
  <c r="K134"/>
  <c r="K174"/>
  <c r="J134"/>
  <c r="J133"/>
  <c r="K173"/>
  <c r="I179"/>
  <c r="H164"/>
  <c r="K186"/>
  <c r="I106"/>
  <c r="J146"/>
  <c r="I152"/>
  <c r="J192"/>
  <c r="H137"/>
  <c r="I113"/>
  <c r="K193"/>
  <c r="J153"/>
  <c r="K129"/>
  <c r="I123"/>
  <c r="H108"/>
  <c r="J163"/>
  <c r="K160"/>
  <c r="J120"/>
  <c r="I151"/>
  <c r="J191"/>
  <c r="H136"/>
  <c r="K157"/>
  <c r="J117"/>
  <c r="I136"/>
  <c r="J176"/>
  <c r="H121"/>
  <c r="K111"/>
  <c r="I155"/>
  <c r="H140"/>
  <c r="O140" s="1"/>
  <c r="I157"/>
  <c r="H142"/>
  <c r="K169"/>
  <c r="J129"/>
  <c r="I164"/>
  <c r="H149"/>
  <c r="O149" s="1"/>
  <c r="K117"/>
  <c r="I131"/>
  <c r="J171"/>
  <c r="H116"/>
  <c r="I153"/>
  <c r="H138"/>
  <c r="O138" s="1"/>
  <c r="J193"/>
  <c r="K177"/>
  <c r="J137"/>
  <c r="I176"/>
  <c r="H161"/>
  <c r="K192"/>
  <c r="I112"/>
  <c r="J152"/>
  <c r="I107"/>
  <c r="K187"/>
  <c r="J147"/>
  <c r="I127"/>
  <c r="H112"/>
  <c r="J167"/>
  <c r="I125"/>
  <c r="H110"/>
  <c r="J165"/>
  <c r="K138"/>
  <c r="K137"/>
  <c r="I174"/>
  <c r="H159"/>
  <c r="I120"/>
  <c r="J160"/>
  <c r="H105"/>
  <c r="I170"/>
  <c r="H155"/>
  <c r="J164"/>
  <c r="H109"/>
  <c r="I124"/>
  <c r="K165"/>
  <c r="J125"/>
  <c r="K152"/>
  <c r="J112"/>
  <c r="I141"/>
  <c r="J181"/>
  <c r="H126"/>
  <c r="H111"/>
  <c r="I126"/>
  <c r="J166"/>
  <c r="K190"/>
  <c r="I110"/>
  <c r="J150"/>
  <c r="I169"/>
  <c r="H154"/>
  <c r="O154" s="1"/>
  <c r="I150"/>
  <c r="J190"/>
  <c r="H135"/>
  <c r="K109"/>
  <c r="K114"/>
  <c r="K113"/>
  <c r="I145"/>
  <c r="J185"/>
  <c r="H130"/>
  <c r="I114"/>
  <c r="J154"/>
  <c r="K107"/>
  <c r="K116"/>
  <c r="H166"/>
  <c r="O166" s="1"/>
  <c r="I181"/>
  <c r="K136"/>
  <c r="I177"/>
  <c r="H162"/>
  <c r="I188"/>
  <c r="H173"/>
  <c r="I165"/>
  <c r="H150"/>
  <c r="O150" s="1"/>
  <c r="H163"/>
  <c r="I178"/>
  <c r="I166"/>
  <c r="H151"/>
  <c r="O151" s="1"/>
  <c r="H170"/>
  <c r="I185"/>
  <c r="K172"/>
  <c r="J132"/>
  <c r="I184"/>
  <c r="H169"/>
  <c r="H180"/>
  <c r="H183"/>
  <c r="H181"/>
  <c r="H187"/>
  <c r="K149"/>
  <c r="J109"/>
  <c r="I175"/>
  <c r="H160"/>
  <c r="H168"/>
  <c r="I183"/>
  <c r="J113"/>
  <c r="K153"/>
  <c r="H129"/>
  <c r="I144"/>
  <c r="J184"/>
  <c r="I135"/>
  <c r="H120"/>
  <c r="O120" s="1"/>
  <c r="J175"/>
  <c r="K183"/>
  <c r="J143"/>
  <c r="K122"/>
  <c r="K180"/>
  <c r="J140"/>
  <c r="K112"/>
  <c r="I189"/>
  <c r="H174"/>
  <c r="H131"/>
  <c r="I146"/>
  <c r="J186"/>
  <c r="H147"/>
  <c r="I162"/>
  <c r="I117"/>
  <c r="J157"/>
  <c r="I115"/>
  <c r="J155"/>
  <c r="H125"/>
  <c r="I140"/>
  <c r="J180"/>
  <c r="H184"/>
  <c r="H177"/>
  <c r="I192"/>
  <c r="I159"/>
  <c r="H144"/>
  <c r="J144"/>
  <c r="K184"/>
  <c r="K146"/>
  <c r="J106"/>
  <c r="I161"/>
  <c r="H146"/>
  <c r="I109"/>
  <c r="K189"/>
  <c r="J149"/>
  <c r="H157"/>
  <c r="I172"/>
  <c r="K139"/>
  <c r="K175"/>
  <c r="J135"/>
  <c r="I167"/>
  <c r="H152"/>
  <c r="K128"/>
  <c r="K164"/>
  <c r="J124"/>
  <c r="I138"/>
  <c r="J178"/>
  <c r="H123"/>
  <c r="H141"/>
  <c r="I156"/>
  <c r="K123"/>
  <c r="K170"/>
  <c r="J130"/>
  <c r="I173"/>
  <c r="H158"/>
  <c r="K161"/>
  <c r="J121"/>
  <c r="K144"/>
  <c r="K163"/>
  <c r="J123"/>
  <c r="K135"/>
  <c r="K132"/>
  <c r="K148"/>
  <c r="J108"/>
  <c r="K159"/>
  <c r="J119"/>
  <c r="I121"/>
  <c r="H106"/>
  <c r="J161"/>
  <c r="J158"/>
  <c r="I118"/>
  <c r="K171"/>
  <c r="J131"/>
  <c r="H127"/>
  <c r="I142"/>
  <c r="J182"/>
  <c r="I148"/>
  <c r="J188"/>
  <c r="H133"/>
  <c r="K142"/>
  <c r="I129"/>
  <c r="H114"/>
  <c r="J169"/>
  <c r="K191"/>
  <c r="I111"/>
  <c r="J151"/>
  <c r="K131"/>
  <c r="K118"/>
  <c r="K179"/>
  <c r="J139"/>
  <c r="K140"/>
  <c r="K178"/>
  <c r="J138"/>
  <c r="H188"/>
  <c r="O189" s="1"/>
  <c r="H186"/>
  <c r="H185"/>
  <c r="I191"/>
  <c r="H176"/>
  <c r="K104"/>
  <c r="AC104" s="1"/>
  <c r="J65"/>
  <c r="J86"/>
  <c r="J75"/>
  <c r="H90"/>
  <c r="I70"/>
  <c r="J93"/>
  <c r="J79"/>
  <c r="J81"/>
  <c r="I76"/>
  <c r="I86"/>
  <c r="H71"/>
  <c r="J80"/>
  <c r="I65"/>
  <c r="I88"/>
  <c r="H73"/>
  <c r="I75"/>
  <c r="J90"/>
  <c r="H67"/>
  <c r="I82"/>
  <c r="J103"/>
  <c r="J85"/>
  <c r="J87"/>
  <c r="H87"/>
  <c r="I102"/>
  <c r="H104"/>
  <c r="H101"/>
  <c r="I101"/>
  <c r="H86"/>
  <c r="J70"/>
  <c r="H93"/>
  <c r="J101"/>
  <c r="J84"/>
  <c r="J66"/>
  <c r="H81"/>
  <c r="I96"/>
  <c r="I87"/>
  <c r="H72"/>
  <c r="I74"/>
  <c r="I71"/>
  <c r="I78"/>
  <c r="I67"/>
  <c r="J68"/>
  <c r="J94"/>
  <c r="I94"/>
  <c r="H79"/>
  <c r="H78"/>
  <c r="I93"/>
  <c r="H91"/>
  <c r="O91" s="1"/>
  <c r="H98"/>
  <c r="J89"/>
  <c r="I80"/>
  <c r="H65"/>
  <c r="I77"/>
  <c r="J71"/>
  <c r="I89"/>
  <c r="H74"/>
  <c r="J77"/>
  <c r="H82"/>
  <c r="O82" s="1"/>
  <c r="I97"/>
  <c r="H97"/>
  <c r="H92"/>
  <c r="J98"/>
  <c r="J97"/>
  <c r="I85"/>
  <c r="H70"/>
  <c r="I72"/>
  <c r="H95"/>
  <c r="J69"/>
  <c r="J74"/>
  <c r="J73"/>
  <c r="H99"/>
  <c r="J67"/>
  <c r="J76"/>
  <c r="J96"/>
  <c r="H77"/>
  <c r="I92"/>
  <c r="I69"/>
  <c r="I73"/>
  <c r="I103"/>
  <c r="H88"/>
  <c r="J82"/>
  <c r="I100"/>
  <c r="H85"/>
  <c r="J72"/>
  <c r="H102"/>
  <c r="H100"/>
  <c r="H89"/>
  <c r="I104"/>
  <c r="I66"/>
  <c r="H94"/>
  <c r="O94" s="1"/>
  <c r="J99"/>
  <c r="I95"/>
  <c r="H80"/>
  <c r="O80" s="1"/>
  <c r="J88"/>
  <c r="H69"/>
  <c r="I84"/>
  <c r="J83"/>
  <c r="H75"/>
  <c r="I90"/>
  <c r="I81"/>
  <c r="H66"/>
  <c r="J104"/>
  <c r="H68"/>
  <c r="I83"/>
  <c r="J95"/>
  <c r="J92"/>
  <c r="I68"/>
  <c r="I79"/>
  <c r="H103"/>
  <c r="O103" s="1"/>
  <c r="H76"/>
  <c r="O76" s="1"/>
  <c r="I91"/>
  <c r="J102"/>
  <c r="H96"/>
  <c r="J91"/>
  <c r="J78"/>
  <c r="I99"/>
  <c r="H84"/>
  <c r="J100"/>
  <c r="H83"/>
  <c r="I98"/>
  <c r="J64"/>
  <c r="AB64" s="1"/>
  <c r="I25"/>
  <c r="AA25" s="1"/>
  <c r="I46"/>
  <c r="H31"/>
  <c r="I35"/>
  <c r="H55"/>
  <c r="I53"/>
  <c r="H38"/>
  <c r="I39"/>
  <c r="H26"/>
  <c r="I41"/>
  <c r="H61"/>
  <c r="H25"/>
  <c r="I40"/>
  <c r="H50"/>
  <c r="H60"/>
  <c r="H35"/>
  <c r="I50"/>
  <c r="H48"/>
  <c r="I63"/>
  <c r="H30"/>
  <c r="I45"/>
  <c r="H32"/>
  <c r="I47"/>
  <c r="I30"/>
  <c r="H46"/>
  <c r="I61"/>
  <c r="I44"/>
  <c r="H29"/>
  <c r="I26"/>
  <c r="H59"/>
  <c r="H56"/>
  <c r="H63"/>
  <c r="H52"/>
  <c r="I28"/>
  <c r="H39"/>
  <c r="O39" s="1"/>
  <c r="I54"/>
  <c r="H34"/>
  <c r="I49"/>
  <c r="H62"/>
  <c r="O62" s="1"/>
  <c r="I31"/>
  <c r="I37"/>
  <c r="I58"/>
  <c r="H43"/>
  <c r="I57"/>
  <c r="H42"/>
  <c r="H57"/>
  <c r="I29"/>
  <c r="I34"/>
  <c r="I33"/>
  <c r="I27"/>
  <c r="I36"/>
  <c r="I56"/>
  <c r="H41"/>
  <c r="H54"/>
  <c r="H58"/>
  <c r="H27"/>
  <c r="I42"/>
  <c r="I32"/>
  <c r="H51"/>
  <c r="H44"/>
  <c r="I59"/>
  <c r="I48"/>
  <c r="H33"/>
  <c r="H28"/>
  <c r="O28" s="1"/>
  <c r="I43"/>
  <c r="H49"/>
  <c r="O49" s="1"/>
  <c r="I64"/>
  <c r="H40"/>
  <c r="I55"/>
  <c r="I52"/>
  <c r="H37"/>
  <c r="H53"/>
  <c r="H64"/>
  <c r="H47"/>
  <c r="I62"/>
  <c r="I51"/>
  <c r="H36"/>
  <c r="I38"/>
  <c r="H45"/>
  <c r="I60"/>
  <c r="I24"/>
  <c r="AA24" s="1"/>
  <c r="H10"/>
  <c r="H20"/>
  <c r="H24"/>
  <c r="H15"/>
  <c r="H11"/>
  <c r="H13"/>
  <c r="H16"/>
  <c r="H22"/>
  <c r="H14"/>
  <c r="H19"/>
  <c r="H18"/>
  <c r="H12"/>
  <c r="H21"/>
  <c r="H17"/>
  <c r="H23"/>
  <c r="H9"/>
  <c r="N9" s="1"/>
  <c r="AF9" s="1"/>
  <c r="AD204"/>
  <c r="AC24" i="128"/>
  <c r="I24" s="1"/>
  <c r="S25"/>
  <c r="X34"/>
  <c r="V25" i="41"/>
  <c r="Y59"/>
  <c r="W88"/>
  <c r="W145"/>
  <c r="V55"/>
  <c r="X140"/>
  <c r="V174"/>
  <c r="W157"/>
  <c r="V8"/>
  <c r="Y23"/>
  <c r="X82"/>
  <c r="X110"/>
  <c r="V123"/>
  <c r="V103"/>
  <c r="X14"/>
  <c r="Y83"/>
  <c r="Y61"/>
  <c r="V100"/>
  <c r="X145"/>
  <c r="W102"/>
  <c r="W97"/>
  <c r="X130"/>
  <c r="V81"/>
  <c r="V76"/>
  <c r="W128"/>
  <c r="W35"/>
  <c r="W112"/>
  <c r="V31"/>
  <c r="V92"/>
  <c r="X75"/>
  <c r="Y75"/>
  <c r="W73"/>
  <c r="W93"/>
  <c r="V91"/>
  <c r="V167"/>
  <c r="V18"/>
  <c r="Y72"/>
  <c r="W76"/>
  <c r="V80"/>
  <c r="X57"/>
  <c r="Y123"/>
  <c r="X85"/>
  <c r="W115"/>
  <c r="Y50"/>
  <c r="Y97"/>
  <c r="X21"/>
  <c r="Y96"/>
  <c r="X95"/>
  <c r="Y54"/>
  <c r="V37"/>
  <c r="X48"/>
  <c r="W159"/>
  <c r="V86"/>
  <c r="W21"/>
  <c r="Y33"/>
  <c r="X89"/>
  <c r="V98"/>
  <c r="W152"/>
  <c r="W123"/>
  <c r="W142"/>
  <c r="Y94"/>
  <c r="W85"/>
  <c r="V182"/>
  <c r="Y12"/>
  <c r="W27"/>
  <c r="V180"/>
  <c r="X139"/>
  <c r="V112"/>
  <c r="Y52"/>
  <c r="W184"/>
  <c r="X123"/>
  <c r="V13"/>
  <c r="X153"/>
  <c r="W106"/>
  <c r="X31"/>
  <c r="V165"/>
  <c r="V120"/>
  <c r="X27"/>
  <c r="X167"/>
  <c r="V106"/>
  <c r="W43"/>
  <c r="W165"/>
  <c r="Y116"/>
  <c r="W140"/>
  <c r="Y14"/>
  <c r="V47"/>
  <c r="Y64"/>
  <c r="Y29"/>
  <c r="Y146"/>
  <c r="W53"/>
  <c r="V29"/>
  <c r="X46"/>
  <c r="X64"/>
  <c r="Y133"/>
  <c r="Y31"/>
  <c r="Y6"/>
  <c r="V34"/>
  <c r="Y85"/>
  <c r="V139"/>
  <c r="X97"/>
  <c r="V113"/>
  <c r="W122"/>
  <c r="V96"/>
  <c r="X113"/>
  <c r="X51"/>
  <c r="X74"/>
  <c r="Y178"/>
  <c r="X61"/>
  <c r="W179"/>
  <c r="Y157"/>
  <c r="X28"/>
  <c r="W31"/>
  <c r="X102"/>
  <c r="V53"/>
  <c r="X100"/>
  <c r="Y142"/>
  <c r="W81"/>
  <c r="X90"/>
  <c r="V36"/>
  <c r="W163"/>
  <c r="X154"/>
  <c r="V26"/>
  <c r="X136"/>
  <c r="V79"/>
  <c r="V145"/>
  <c r="V144"/>
  <c r="V46"/>
  <c r="V134"/>
  <c r="Y90"/>
  <c r="Y108"/>
  <c r="V150"/>
  <c r="X55"/>
  <c r="V48"/>
  <c r="W161"/>
  <c r="Y139"/>
  <c r="V95"/>
  <c r="Y43"/>
  <c r="V133"/>
  <c r="Y11"/>
  <c r="X29"/>
  <c r="X126"/>
  <c r="V82"/>
  <c r="W10"/>
  <c r="W183"/>
  <c r="X9"/>
  <c r="W24"/>
  <c r="V30"/>
  <c r="W22"/>
  <c r="V99"/>
  <c r="X159"/>
  <c r="X104"/>
  <c r="Y109"/>
  <c r="Y113"/>
  <c r="V90"/>
  <c r="X106"/>
  <c r="Y176"/>
  <c r="V15"/>
  <c r="Y130"/>
  <c r="W6"/>
  <c r="V61"/>
  <c r="W9"/>
  <c r="W119"/>
  <c r="W154"/>
  <c r="Y82"/>
  <c r="W72"/>
  <c r="W62"/>
  <c r="W79"/>
  <c r="Y156"/>
  <c r="W176"/>
  <c r="W182"/>
  <c r="Y8"/>
  <c r="X8"/>
  <c r="Y173"/>
  <c r="V124"/>
  <c r="V72"/>
  <c r="X12"/>
  <c r="W101"/>
  <c r="V121"/>
  <c r="X129"/>
  <c r="W135"/>
  <c r="X135"/>
  <c r="X35"/>
  <c r="W164"/>
  <c r="V136"/>
  <c r="Y60"/>
  <c r="W37"/>
  <c r="V17"/>
  <c r="W92"/>
  <c r="X151"/>
  <c r="V147"/>
  <c r="W42"/>
  <c r="V50"/>
  <c r="Y179"/>
  <c r="V21"/>
  <c r="X181"/>
  <c r="W68"/>
  <c r="Y80"/>
  <c r="Y38"/>
  <c r="X83"/>
  <c r="X120"/>
  <c r="Y184"/>
  <c r="X184"/>
  <c r="V85"/>
  <c r="X42"/>
  <c r="Y158"/>
  <c r="V177"/>
  <c r="V132"/>
  <c r="Y32"/>
  <c r="W105"/>
  <c r="X66"/>
  <c r="Y147"/>
  <c r="V44"/>
  <c r="W46"/>
  <c r="X114"/>
  <c r="Y101"/>
  <c r="X40"/>
  <c r="V151"/>
  <c r="Y27"/>
  <c r="V71"/>
  <c r="W110"/>
  <c r="W11"/>
  <c r="W25"/>
  <c r="X32"/>
  <c r="X141"/>
  <c r="W109"/>
  <c r="X122"/>
  <c r="X182"/>
  <c r="Y92"/>
  <c r="X60"/>
  <c r="W141"/>
  <c r="X54"/>
  <c r="Y39"/>
  <c r="X111"/>
  <c r="X94"/>
  <c r="V138"/>
  <c r="W30"/>
  <c r="V158"/>
  <c r="Y100"/>
  <c r="X137"/>
  <c r="V148"/>
  <c r="X98"/>
  <c r="V126"/>
  <c r="Y127"/>
  <c r="W64"/>
  <c r="W13"/>
  <c r="W19"/>
  <c r="X33"/>
  <c r="Y15"/>
  <c r="V9"/>
  <c r="X6"/>
  <c r="W63"/>
  <c r="X118"/>
  <c r="X16"/>
  <c r="X53"/>
  <c r="V108"/>
  <c r="X178"/>
  <c r="W100"/>
  <c r="W178"/>
  <c r="Y36"/>
  <c r="X56"/>
  <c r="Y174"/>
  <c r="X19"/>
  <c r="Y135"/>
  <c r="X7"/>
  <c r="X144"/>
  <c r="Y168"/>
  <c r="Y46"/>
  <c r="X34"/>
  <c r="X127"/>
  <c r="X11"/>
  <c r="V102"/>
  <c r="Y57"/>
  <c r="V78"/>
  <c r="V73"/>
  <c r="V57"/>
  <c r="Y122"/>
  <c r="Y44"/>
  <c r="V38"/>
  <c r="V173"/>
  <c r="W125"/>
  <c r="X131"/>
  <c r="X73"/>
  <c r="W180"/>
  <c r="W77"/>
  <c r="V20"/>
  <c r="X149"/>
  <c r="Y47"/>
  <c r="W173"/>
  <c r="Y13"/>
  <c r="W29"/>
  <c r="Y51"/>
  <c r="V65"/>
  <c r="V23"/>
  <c r="Y180"/>
  <c r="Y102"/>
  <c r="V154"/>
  <c r="Y159"/>
  <c r="W57"/>
  <c r="Y70"/>
  <c r="V52"/>
  <c r="V153"/>
  <c r="W133"/>
  <c r="V160"/>
  <c r="Y164"/>
  <c r="V129"/>
  <c r="Y150"/>
  <c r="V130"/>
  <c r="Y22"/>
  <c r="V171"/>
  <c r="W32"/>
  <c r="X174"/>
  <c r="V119"/>
  <c r="Y107"/>
  <c r="Y40"/>
  <c r="W39"/>
  <c r="Y34"/>
  <c r="Y132"/>
  <c r="X25"/>
  <c r="W51"/>
  <c r="W158"/>
  <c r="W151"/>
  <c r="W162"/>
  <c r="W50"/>
  <c r="X108"/>
  <c r="W60"/>
  <c r="Y17"/>
  <c r="Y56"/>
  <c r="X44"/>
  <c r="Y77"/>
  <c r="V156"/>
  <c r="X172"/>
  <c r="X179"/>
  <c r="V43"/>
  <c r="X23"/>
  <c r="V62"/>
  <c r="V135"/>
  <c r="W139"/>
  <c r="Y121"/>
  <c r="X115"/>
  <c r="Y141"/>
  <c r="V70"/>
  <c r="W138"/>
  <c r="X142"/>
  <c r="V77"/>
  <c r="Y165"/>
  <c r="Y35"/>
  <c r="V183"/>
  <c r="Y111"/>
  <c r="W131"/>
  <c r="Y117"/>
  <c r="Y124"/>
  <c r="Y98"/>
  <c r="W5"/>
  <c r="V155"/>
  <c r="V75"/>
  <c r="V127"/>
  <c r="V12"/>
  <c r="X38"/>
  <c r="Y20"/>
  <c r="X132"/>
  <c r="W67"/>
  <c r="Y151"/>
  <c r="Y114"/>
  <c r="X17"/>
  <c r="V125"/>
  <c r="X155"/>
  <c r="W41"/>
  <c r="W107"/>
  <c r="V45"/>
  <c r="X39"/>
  <c r="X107"/>
  <c r="Y87"/>
  <c r="W45"/>
  <c r="X70"/>
  <c r="W137"/>
  <c r="Y144"/>
  <c r="V110"/>
  <c r="W172"/>
  <c r="W52"/>
  <c r="W166"/>
  <c r="V60"/>
  <c r="V94"/>
  <c r="X43"/>
  <c r="W48"/>
  <c r="V74"/>
  <c r="X99"/>
  <c r="V178"/>
  <c r="W78"/>
  <c r="Y86"/>
  <c r="Y170"/>
  <c r="Y91"/>
  <c r="Y162"/>
  <c r="W175"/>
  <c r="W75"/>
  <c r="X49"/>
  <c r="W80"/>
  <c r="V22"/>
  <c r="Y26"/>
  <c r="X36"/>
  <c r="Y71"/>
  <c r="X50"/>
  <c r="X91"/>
  <c r="W144"/>
  <c r="Y110"/>
  <c r="X18"/>
  <c r="Y48"/>
  <c r="X37"/>
  <c r="W98"/>
  <c r="X92"/>
  <c r="W34"/>
  <c r="X84"/>
  <c r="X158"/>
  <c r="Y28"/>
  <c r="X24"/>
  <c r="Y37"/>
  <c r="W87"/>
  <c r="X5"/>
  <c r="W130"/>
  <c r="W155"/>
  <c r="X169"/>
  <c r="Y79"/>
  <c r="Y172"/>
  <c r="Y177"/>
  <c r="Y99"/>
  <c r="W147"/>
  <c r="X148"/>
  <c r="W70"/>
  <c r="W148"/>
  <c r="X30"/>
  <c r="X171"/>
  <c r="X125"/>
  <c r="Y21"/>
  <c r="V115"/>
  <c r="Y175"/>
  <c r="W94"/>
  <c r="Y167"/>
  <c r="Y115"/>
  <c r="X47"/>
  <c r="Y30"/>
  <c r="V66"/>
  <c r="V88"/>
  <c r="Y74"/>
  <c r="W59"/>
  <c r="X177"/>
  <c r="Y49"/>
  <c r="X112"/>
  <c r="V118"/>
  <c r="Y152"/>
  <c r="V164"/>
  <c r="V107"/>
  <c r="Y105"/>
  <c r="V6"/>
  <c r="V131"/>
  <c r="Y161"/>
  <c r="X79"/>
  <c r="X81"/>
  <c r="X176"/>
  <c r="W146"/>
  <c r="X119"/>
  <c r="X71"/>
  <c r="X124"/>
  <c r="V19"/>
  <c r="Y53"/>
  <c r="Y160"/>
  <c r="Y42"/>
  <c r="X168"/>
  <c r="X161"/>
  <c r="W38"/>
  <c r="Y84"/>
  <c r="W66"/>
  <c r="Y183"/>
  <c r="Y25"/>
  <c r="W132"/>
  <c r="V104"/>
  <c r="V166"/>
  <c r="Y103"/>
  <c r="Y128"/>
  <c r="X65"/>
  <c r="W16"/>
  <c r="V28"/>
  <c r="Y171"/>
  <c r="V49"/>
  <c r="Y45"/>
  <c r="W8"/>
  <c r="X116"/>
  <c r="X166"/>
  <c r="W90"/>
  <c r="W153"/>
  <c r="W36"/>
  <c r="W40"/>
  <c r="V175"/>
  <c r="Y18"/>
  <c r="X121"/>
  <c r="V35"/>
  <c r="W18"/>
  <c r="W120"/>
  <c r="X67"/>
  <c r="W26"/>
  <c r="Y16"/>
  <c r="X164"/>
  <c r="V105"/>
  <c r="X180"/>
  <c r="V69"/>
  <c r="W114"/>
  <c r="X109"/>
  <c r="Y19"/>
  <c r="Y143"/>
  <c r="X76"/>
  <c r="X52"/>
  <c r="W84"/>
  <c r="W69"/>
  <c r="V142"/>
  <c r="W116"/>
  <c r="X162"/>
  <c r="Y148"/>
  <c r="Y7"/>
  <c r="X88"/>
  <c r="W149"/>
  <c r="V141"/>
  <c r="Y140"/>
  <c r="W17"/>
  <c r="W121"/>
  <c r="X105"/>
  <c r="V58"/>
  <c r="W171"/>
  <c r="Y155"/>
  <c r="Y73"/>
  <c r="W55"/>
  <c r="V157"/>
  <c r="Y5"/>
  <c r="X173"/>
  <c r="Y145"/>
  <c r="X163"/>
  <c r="Y81"/>
  <c r="X10"/>
  <c r="V161"/>
  <c r="V140"/>
  <c r="V181"/>
  <c r="Y125"/>
  <c r="Y119"/>
  <c r="W160"/>
  <c r="W12"/>
  <c r="W169"/>
  <c r="X157"/>
  <c r="X175"/>
  <c r="X77"/>
  <c r="V51"/>
  <c r="V59"/>
  <c r="W47"/>
  <c r="W111"/>
  <c r="V14"/>
  <c r="V101"/>
  <c r="W33"/>
  <c r="V172"/>
  <c r="V63"/>
  <c r="V176"/>
  <c r="W134"/>
  <c r="Y112"/>
  <c r="Y24"/>
  <c r="V67"/>
  <c r="X101"/>
  <c r="W28"/>
  <c r="Y95"/>
  <c r="V64"/>
  <c r="V162"/>
  <c r="V184"/>
  <c r="Y63"/>
  <c r="X58"/>
  <c r="W14"/>
  <c r="V39"/>
  <c r="X26"/>
  <c r="W99"/>
  <c r="X59"/>
  <c r="X152"/>
  <c r="V117"/>
  <c r="Y69"/>
  <c r="V10"/>
  <c r="W143"/>
  <c r="X72"/>
  <c r="Y55"/>
  <c r="Y65"/>
  <c r="V170"/>
  <c r="W124"/>
  <c r="W23"/>
  <c r="W103"/>
  <c r="X68"/>
  <c r="Y9"/>
  <c r="X22"/>
  <c r="X93"/>
  <c r="V11"/>
  <c r="Y166"/>
  <c r="X96"/>
  <c r="W65"/>
  <c r="V169"/>
  <c r="X103"/>
  <c r="X69"/>
  <c r="V40"/>
  <c r="V33"/>
  <c r="V159"/>
  <c r="Y118"/>
  <c r="X165"/>
  <c r="V114"/>
  <c r="V24"/>
  <c r="Y129"/>
  <c r="X63"/>
  <c r="Y131"/>
  <c r="V84"/>
  <c r="W95"/>
  <c r="X150"/>
  <c r="Y104"/>
  <c r="V97"/>
  <c r="Y149"/>
  <c r="X86"/>
  <c r="W156"/>
  <c r="Y62"/>
  <c r="X20"/>
  <c r="W150"/>
  <c r="V116"/>
  <c r="X128"/>
  <c r="W177"/>
  <c r="W181"/>
  <c r="V149"/>
  <c r="V152"/>
  <c r="W168"/>
  <c r="W58"/>
  <c r="Y68"/>
  <c r="V163"/>
  <c r="W15"/>
  <c r="X143"/>
  <c r="W7"/>
  <c r="Y120"/>
  <c r="V111"/>
  <c r="W118"/>
  <c r="Y106"/>
  <c r="X147"/>
  <c r="W167"/>
  <c r="W82"/>
  <c r="V122"/>
  <c r="V5"/>
  <c r="X138"/>
  <c r="W86"/>
  <c r="X170"/>
  <c r="W126"/>
  <c r="V27"/>
  <c r="W61"/>
  <c r="W129"/>
  <c r="Y88"/>
  <c r="Y169"/>
  <c r="V93"/>
  <c r="W91"/>
  <c r="V128"/>
  <c r="X45"/>
  <c r="X134"/>
  <c r="X15"/>
  <c r="Y163"/>
  <c r="V68"/>
  <c r="Y136"/>
  <c r="Y134"/>
  <c r="W136"/>
  <c r="V168"/>
  <c r="V109"/>
  <c r="W74"/>
  <c r="X78"/>
  <c r="X117"/>
  <c r="X41"/>
  <c r="Y10"/>
  <c r="W44"/>
  <c r="Y58"/>
  <c r="Y137"/>
  <c r="X133"/>
  <c r="V146"/>
  <c r="Y78"/>
  <c r="W96"/>
  <c r="Y154"/>
  <c r="X87"/>
  <c r="V42"/>
  <c r="X183"/>
  <c r="W89"/>
  <c r="W83"/>
  <c r="V56"/>
  <c r="V87"/>
  <c r="Y138"/>
  <c r="Y66"/>
  <c r="V32"/>
  <c r="W54"/>
  <c r="W117"/>
  <c r="W127"/>
  <c r="X146"/>
  <c r="W113"/>
  <c r="Y93"/>
  <c r="V7"/>
  <c r="X62"/>
  <c r="V54"/>
  <c r="V143"/>
  <c r="W49"/>
  <c r="Y153"/>
  <c r="V179"/>
  <c r="V16"/>
  <c r="Y181"/>
  <c r="X156"/>
  <c r="V137"/>
  <c r="W56"/>
  <c r="X80"/>
  <c r="W20"/>
  <c r="W108"/>
  <c r="X13"/>
  <c r="Y126"/>
  <c r="V83"/>
  <c r="Y182"/>
  <c r="X160"/>
  <c r="W170"/>
  <c r="Y67"/>
  <c r="V89"/>
  <c r="W104"/>
  <c r="W71"/>
  <c r="Y89"/>
  <c r="W174"/>
  <c r="Y41"/>
  <c r="V41"/>
  <c r="Y76"/>
  <c r="U28" i="128"/>
  <c r="W27"/>
  <c r="AE27"/>
  <c r="J26"/>
  <c r="AG26"/>
  <c r="H26" s="1"/>
  <c r="AE42"/>
  <c r="W42"/>
  <c r="J41"/>
  <c r="AG41"/>
  <c r="H41" s="1"/>
  <c r="K202"/>
  <c r="U188" i="41"/>
  <c r="O11" l="1"/>
  <c r="O96"/>
  <c r="O185"/>
  <c r="O123"/>
  <c r="O146"/>
  <c r="O168"/>
  <c r="O180"/>
  <c r="AC25" i="128"/>
  <c r="I25" s="1"/>
  <c r="S26"/>
  <c r="O72" i="41"/>
  <c r="O88"/>
  <c r="O133"/>
  <c r="O173"/>
  <c r="O182"/>
  <c r="O186"/>
  <c r="O187"/>
  <c r="O141"/>
  <c r="O108"/>
  <c r="O179"/>
  <c r="O66"/>
  <c r="O106"/>
  <c r="O176"/>
  <c r="O188"/>
  <c r="O127"/>
  <c r="O144"/>
  <c r="O12"/>
  <c r="O22"/>
  <c r="O15"/>
  <c r="O34"/>
  <c r="O52"/>
  <c r="O75"/>
  <c r="O100"/>
  <c r="O174"/>
  <c r="O155"/>
  <c r="O55"/>
  <c r="O33"/>
  <c r="O51"/>
  <c r="O74"/>
  <c r="O46"/>
  <c r="O78"/>
  <c r="O164"/>
  <c r="O171"/>
  <c r="O134"/>
  <c r="O128"/>
  <c r="O58"/>
  <c r="O60"/>
  <c r="O64"/>
  <c r="O81"/>
  <c r="O67"/>
  <c r="O183"/>
  <c r="O162"/>
  <c r="O116"/>
  <c r="O124"/>
  <c r="O113"/>
  <c r="O184"/>
  <c r="O131"/>
  <c r="O181"/>
  <c r="O36"/>
  <c r="O41"/>
  <c r="O26"/>
  <c r="O93"/>
  <c r="O147"/>
  <c r="O118"/>
  <c r="O17"/>
  <c r="O19"/>
  <c r="O45"/>
  <c r="O31"/>
  <c r="O158"/>
  <c r="O160"/>
  <c r="O169"/>
  <c r="O178"/>
  <c r="O54"/>
  <c r="O32"/>
  <c r="O99"/>
  <c r="O73"/>
  <c r="O170"/>
  <c r="O142"/>
  <c r="O165"/>
  <c r="O21"/>
  <c r="O14"/>
  <c r="O47"/>
  <c r="O57"/>
  <c r="O59"/>
  <c r="O48"/>
  <c r="O50"/>
  <c r="O83"/>
  <c r="O68"/>
  <c r="O69"/>
  <c r="O89"/>
  <c r="O85"/>
  <c r="O77"/>
  <c r="O95"/>
  <c r="O87"/>
  <c r="O71"/>
  <c r="O114"/>
  <c r="O152"/>
  <c r="O163"/>
  <c r="O135"/>
  <c r="O132"/>
  <c r="O145"/>
  <c r="O167"/>
  <c r="O172"/>
  <c r="O122"/>
  <c r="O42"/>
  <c r="O101"/>
  <c r="O148"/>
  <c r="O156"/>
  <c r="O13"/>
  <c r="O20"/>
  <c r="O37"/>
  <c r="O43"/>
  <c r="O56"/>
  <c r="O61"/>
  <c r="O38"/>
  <c r="O97"/>
  <c r="O65"/>
  <c r="O86"/>
  <c r="O90"/>
  <c r="O177"/>
  <c r="O125"/>
  <c r="O126"/>
  <c r="O109"/>
  <c r="O105"/>
  <c r="O110"/>
  <c r="O136"/>
  <c r="O137"/>
  <c r="O139"/>
  <c r="O153"/>
  <c r="O175"/>
  <c r="O143"/>
  <c r="O107"/>
  <c r="O23"/>
  <c r="O18"/>
  <c r="O16"/>
  <c r="O24"/>
  <c r="O53"/>
  <c r="O40"/>
  <c r="O44"/>
  <c r="O27"/>
  <c r="O63"/>
  <c r="O29"/>
  <c r="O30"/>
  <c r="O35"/>
  <c r="O25"/>
  <c r="O84"/>
  <c r="O102"/>
  <c r="O70"/>
  <c r="O92"/>
  <c r="O98"/>
  <c r="O79"/>
  <c r="O104"/>
  <c r="O157"/>
  <c r="O129"/>
  <c r="O130"/>
  <c r="O111"/>
  <c r="O159"/>
  <c r="O112"/>
  <c r="O161"/>
  <c r="O121"/>
  <c r="O115"/>
  <c r="O117"/>
  <c r="O119"/>
  <c r="O10"/>
  <c r="AD205"/>
  <c r="Z13"/>
  <c r="Z11"/>
  <c r="Z12"/>
  <c r="N10"/>
  <c r="AF10" s="1"/>
  <c r="N12"/>
  <c r="AF12" s="1"/>
  <c r="M11"/>
  <c r="AE11" s="1"/>
  <c r="M12"/>
  <c r="AE12" s="1"/>
  <c r="N11"/>
  <c r="AF11" s="1"/>
  <c r="N13"/>
  <c r="AF13" s="1"/>
  <c r="M13"/>
  <c r="AE13" s="1"/>
  <c r="Z9"/>
  <c r="M9"/>
  <c r="AE9" s="1"/>
  <c r="Z10"/>
  <c r="M10"/>
  <c r="AE10" s="1"/>
  <c r="U29" i="128"/>
  <c r="W28"/>
  <c r="AE28"/>
  <c r="AG27"/>
  <c r="H27" s="1"/>
  <c r="J27"/>
  <c r="AE43"/>
  <c r="W43"/>
  <c r="AG42"/>
  <c r="H42" s="1"/>
  <c r="J42"/>
  <c r="AC106" i="41"/>
  <c r="AA26"/>
  <c r="AB65"/>
  <c r="Z14"/>
  <c r="M14"/>
  <c r="AE14" s="1"/>
  <c r="N14"/>
  <c r="AF14" s="1"/>
  <c r="U189"/>
  <c r="AC26" i="128" l="1"/>
  <c r="I26" s="1"/>
  <c r="S27"/>
  <c r="U30"/>
  <c r="W29"/>
  <c r="AE29"/>
  <c r="J28"/>
  <c r="AG28"/>
  <c r="H28" s="1"/>
  <c r="AE44"/>
  <c r="W44"/>
  <c r="AG43"/>
  <c r="H43" s="1"/>
  <c r="J43"/>
  <c r="AB66" i="41"/>
  <c r="AC107"/>
  <c r="AA27"/>
  <c r="Z15"/>
  <c r="M15"/>
  <c r="AE15" s="1"/>
  <c r="N15"/>
  <c r="AF15" s="1"/>
  <c r="U190"/>
  <c r="AC27" i="128" l="1"/>
  <c r="I27" s="1"/>
  <c r="S28"/>
  <c r="AD206" i="41"/>
  <c r="U31" i="128"/>
  <c r="AE30"/>
  <c r="W30"/>
  <c r="J29"/>
  <c r="AG29"/>
  <c r="H29" s="1"/>
  <c r="AE45"/>
  <c r="W45"/>
  <c r="J44"/>
  <c r="AG44"/>
  <c r="H44" s="1"/>
  <c r="AD207" i="41"/>
  <c r="AC108"/>
  <c r="AA28"/>
  <c r="AB67"/>
  <c r="M16"/>
  <c r="AE16" s="1"/>
  <c r="N16"/>
  <c r="AF16" s="1"/>
  <c r="Z16"/>
  <c r="U191"/>
  <c r="AC28" i="128" l="1"/>
  <c r="I28" s="1"/>
  <c r="S29"/>
  <c r="U32"/>
  <c r="AE31"/>
  <c r="W31"/>
  <c r="AG30"/>
  <c r="H30" s="1"/>
  <c r="J30"/>
  <c r="AE46"/>
  <c r="W46"/>
  <c r="J45"/>
  <c r="AG45"/>
  <c r="H45" s="1"/>
  <c r="AD208" i="41"/>
  <c r="AC109"/>
  <c r="AA29"/>
  <c r="AB68"/>
  <c r="M17"/>
  <c r="AE17" s="1"/>
  <c r="Z17"/>
  <c r="N17"/>
  <c r="AF17" s="1"/>
  <c r="U192"/>
  <c r="I29" i="128" l="1"/>
  <c r="AC29"/>
  <c r="S30"/>
  <c r="U33"/>
  <c r="AE32"/>
  <c r="W32"/>
  <c r="J31"/>
  <c r="AG31"/>
  <c r="H31" s="1"/>
  <c r="AE47"/>
  <c r="W47"/>
  <c r="J46"/>
  <c r="AG46"/>
  <c r="H46" s="1"/>
  <c r="AD209" i="41"/>
  <c r="AC110"/>
  <c r="AB69"/>
  <c r="AA30"/>
  <c r="N18"/>
  <c r="AF18" s="1"/>
  <c r="M18"/>
  <c r="AE18" s="1"/>
  <c r="Z18"/>
  <c r="U193"/>
  <c r="AC30" i="128" l="1"/>
  <c r="I30" s="1"/>
  <c r="S31"/>
  <c r="U34"/>
  <c r="W33"/>
  <c r="AE33"/>
  <c r="AG32"/>
  <c r="H32" s="1"/>
  <c r="J32"/>
  <c r="AE48"/>
  <c r="W48"/>
  <c r="J47"/>
  <c r="AG47"/>
  <c r="H47" s="1"/>
  <c r="AD210" i="41"/>
  <c r="AB70"/>
  <c r="AA31"/>
  <c r="AC111"/>
  <c r="Z19"/>
  <c r="N19"/>
  <c r="AF19" s="1"/>
  <c r="M19"/>
  <c r="AE19" s="1"/>
  <c r="U194"/>
  <c r="AC31" i="128" l="1"/>
  <c r="I31" s="1"/>
  <c r="S32"/>
  <c r="U35"/>
  <c r="AE34"/>
  <c r="W34"/>
  <c r="AG33"/>
  <c r="H33" s="1"/>
  <c r="J33"/>
  <c r="AE49"/>
  <c r="W49"/>
  <c r="J48"/>
  <c r="AG48"/>
  <c r="H48" s="1"/>
  <c r="AD211" i="41"/>
  <c r="AD212"/>
  <c r="AC112"/>
  <c r="AA32"/>
  <c r="AB71"/>
  <c r="M20"/>
  <c r="AE20" s="1"/>
  <c r="Z20"/>
  <c r="N20"/>
  <c r="AF20" s="1"/>
  <c r="U195"/>
  <c r="U36" i="128" l="1"/>
  <c r="AE35"/>
  <c r="W35"/>
  <c r="AC32"/>
  <c r="I32" s="1"/>
  <c r="S33"/>
  <c r="AG34"/>
  <c r="H34" s="1"/>
  <c r="J34"/>
  <c r="AE50"/>
  <c r="W50"/>
  <c r="J49"/>
  <c r="AG49"/>
  <c r="H49" s="1"/>
  <c r="AC113" i="41"/>
  <c r="AA33"/>
  <c r="AB72"/>
  <c r="M21"/>
  <c r="AE21" s="1"/>
  <c r="N21"/>
  <c r="AF21" s="1"/>
  <c r="Z21"/>
  <c r="U196"/>
  <c r="U37" i="128" l="1"/>
  <c r="AE36"/>
  <c r="W36"/>
  <c r="AG35"/>
  <c r="H35" s="1"/>
  <c r="J35"/>
  <c r="AC33"/>
  <c r="I33" s="1"/>
  <c r="S34"/>
  <c r="AE51"/>
  <c r="W51"/>
  <c r="J50"/>
  <c r="AG50"/>
  <c r="H50" s="1"/>
  <c r="AB73" i="41"/>
  <c r="AA34"/>
  <c r="AC114"/>
  <c r="M22"/>
  <c r="AE22" s="1"/>
  <c r="N22"/>
  <c r="AF22" s="1"/>
  <c r="Z22"/>
  <c r="U197"/>
  <c r="U38" i="128" l="1"/>
  <c r="AE37"/>
  <c r="W37"/>
  <c r="AC34"/>
  <c r="I34" s="1"/>
  <c r="S35"/>
  <c r="J36"/>
  <c r="AG36"/>
  <c r="H36" s="1"/>
  <c r="AE52"/>
  <c r="W52"/>
  <c r="AG51"/>
  <c r="H51" s="1"/>
  <c r="J51"/>
  <c r="AB74" i="41"/>
  <c r="AA35"/>
  <c r="AC115"/>
  <c r="Z23"/>
  <c r="N23"/>
  <c r="AF23" s="1"/>
  <c r="M23"/>
  <c r="AE23" s="1"/>
  <c r="U198"/>
  <c r="U39" i="128" l="1"/>
  <c r="AE38"/>
  <c r="W38"/>
  <c r="AC35"/>
  <c r="I35" s="1"/>
  <c r="S36"/>
  <c r="J37"/>
  <c r="AG37"/>
  <c r="H37" s="1"/>
  <c r="AE53"/>
  <c r="W53"/>
  <c r="AG52"/>
  <c r="H52" s="1"/>
  <c r="J52"/>
  <c r="AC116" i="41"/>
  <c r="AA36"/>
  <c r="AB75"/>
  <c r="Z24"/>
  <c r="N24"/>
  <c r="AF24" s="1"/>
  <c r="M24"/>
  <c r="AE24" s="1"/>
  <c r="U199"/>
  <c r="U40" i="128" l="1"/>
  <c r="U41" s="1"/>
  <c r="U42" s="1"/>
  <c r="U43" s="1"/>
  <c r="U44" s="1"/>
  <c r="U45" s="1"/>
  <c r="U46" s="1"/>
  <c r="U47" s="1"/>
  <c r="U48" s="1"/>
  <c r="U49" s="1"/>
  <c r="U50" s="1"/>
  <c r="U51" s="1"/>
  <c r="U52" s="1"/>
  <c r="U53" s="1"/>
  <c r="U54" s="1"/>
  <c r="U55" s="1"/>
  <c r="W39"/>
  <c r="AE39"/>
  <c r="AC36"/>
  <c r="I36" s="1"/>
  <c r="S37"/>
  <c r="AG38"/>
  <c r="H38" s="1"/>
  <c r="J38"/>
  <c r="AE54"/>
  <c r="W54"/>
  <c r="J53"/>
  <c r="AG53"/>
  <c r="H53" s="1"/>
  <c r="AA37" i="41"/>
  <c r="AB76"/>
  <c r="AC117"/>
  <c r="Z25"/>
  <c r="M25"/>
  <c r="AE25" s="1"/>
  <c r="N25"/>
  <c r="AF25" s="1"/>
  <c r="U200"/>
  <c r="AG39" i="128" l="1"/>
  <c r="H39" s="1"/>
  <c r="J39"/>
  <c r="AC37"/>
  <c r="S38"/>
  <c r="I37"/>
  <c r="U56"/>
  <c r="AE55"/>
  <c r="W55"/>
  <c r="J54"/>
  <c r="AG54"/>
  <c r="H54" s="1"/>
  <c r="AA38" i="41"/>
  <c r="AB77"/>
  <c r="AC118"/>
  <c r="M26"/>
  <c r="AE26" s="1"/>
  <c r="Z26"/>
  <c r="N26"/>
  <c r="AF26" s="1"/>
  <c r="U201"/>
  <c r="I38" i="128" l="1"/>
  <c r="AC38"/>
  <c r="S39"/>
  <c r="U57"/>
  <c r="AE56"/>
  <c r="W56"/>
  <c r="J55"/>
  <c r="AG55"/>
  <c r="H55" s="1"/>
  <c r="AC119" i="41"/>
  <c r="AB78"/>
  <c r="AA39"/>
  <c r="N27"/>
  <c r="AF27" s="1"/>
  <c r="Z27"/>
  <c r="M27"/>
  <c r="AE27" s="1"/>
  <c r="U202"/>
  <c r="AC39" i="128" l="1"/>
  <c r="I39" s="1"/>
  <c r="S40"/>
  <c r="U58"/>
  <c r="AE57"/>
  <c r="W57"/>
  <c r="J56"/>
  <c r="AG56"/>
  <c r="H56" s="1"/>
  <c r="AA40" i="41"/>
  <c r="AB79"/>
  <c r="AC120"/>
  <c r="N28"/>
  <c r="AF28" s="1"/>
  <c r="Z28"/>
  <c r="M28"/>
  <c r="AE28" s="1"/>
  <c r="U203"/>
  <c r="AC40" i="128" l="1"/>
  <c r="I40" s="1"/>
  <c r="S41"/>
  <c r="U59"/>
  <c r="AE58"/>
  <c r="W58"/>
  <c r="J57"/>
  <c r="AG57"/>
  <c r="H57" s="1"/>
  <c r="AB80" i="41"/>
  <c r="AA41"/>
  <c r="AC121"/>
  <c r="Z29"/>
  <c r="N29"/>
  <c r="AF29" s="1"/>
  <c r="M29"/>
  <c r="AE29" s="1"/>
  <c r="U204"/>
  <c r="AC41" i="128" l="1"/>
  <c r="I41" s="1"/>
  <c r="S42"/>
  <c r="S43" s="1"/>
  <c r="AC43" s="1"/>
  <c r="U60"/>
  <c r="AE59"/>
  <c r="W59"/>
  <c r="J58"/>
  <c r="AG58"/>
  <c r="H58" s="1"/>
  <c r="AC122" i="41"/>
  <c r="AA42"/>
  <c r="AB81"/>
  <c r="M30"/>
  <c r="AE30" s="1"/>
  <c r="Z30"/>
  <c r="N30"/>
  <c r="AF30" s="1"/>
  <c r="U205"/>
  <c r="U61" i="128" l="1"/>
  <c r="AE60"/>
  <c r="W60"/>
  <c r="J59"/>
  <c r="AG59"/>
  <c r="H59" s="1"/>
  <c r="AA43" i="41"/>
  <c r="AB82"/>
  <c r="AC123"/>
  <c r="Z31"/>
  <c r="N31"/>
  <c r="AF31" s="1"/>
  <c r="M31"/>
  <c r="AE31" s="1"/>
  <c r="U206"/>
  <c r="U62" i="128" l="1"/>
  <c r="AE61"/>
  <c r="W61"/>
  <c r="J60"/>
  <c r="AG60"/>
  <c r="H60" s="1"/>
  <c r="AB83" i="41"/>
  <c r="AC124"/>
  <c r="AA44"/>
  <c r="M32"/>
  <c r="AE32" s="1"/>
  <c r="Z32"/>
  <c r="N32"/>
  <c r="AF32" s="1"/>
  <c r="U207"/>
  <c r="U63" i="128" l="1"/>
  <c r="AE62"/>
  <c r="W62"/>
  <c r="J61"/>
  <c r="AG61"/>
  <c r="H61" s="1"/>
  <c r="AB84" i="41"/>
  <c r="AC125"/>
  <c r="AA45"/>
  <c r="M33"/>
  <c r="AE33" s="1"/>
  <c r="N33"/>
  <c r="AF33" s="1"/>
  <c r="Z33"/>
  <c r="U208"/>
  <c r="U64" i="128" l="1"/>
  <c r="AE63"/>
  <c r="W63"/>
  <c r="J62"/>
  <c r="AG62"/>
  <c r="H62" s="1"/>
  <c r="AB85" i="41"/>
  <c r="AC126"/>
  <c r="AA46"/>
  <c r="M34"/>
  <c r="AE34" s="1"/>
  <c r="Z34"/>
  <c r="N34"/>
  <c r="AF34" s="1"/>
  <c r="U209"/>
  <c r="U65" i="128" l="1"/>
  <c r="AE64"/>
  <c r="W64"/>
  <c r="AG63"/>
  <c r="H63" s="1"/>
  <c r="J63"/>
  <c r="AB86" i="41"/>
  <c r="AA47"/>
  <c r="AC127"/>
  <c r="N35"/>
  <c r="AF35" s="1"/>
  <c r="M35"/>
  <c r="AE35" s="1"/>
  <c r="Z35"/>
  <c r="U210"/>
  <c r="U66" i="128" l="1"/>
  <c r="AE65"/>
  <c r="W65"/>
  <c r="J64"/>
  <c r="AG64"/>
  <c r="H64" s="1"/>
  <c r="AB87" i="41"/>
  <c r="AC128"/>
  <c r="AA48"/>
  <c r="Z36"/>
  <c r="M36"/>
  <c r="AE36" s="1"/>
  <c r="N36"/>
  <c r="AF36" s="1"/>
  <c r="U211"/>
  <c r="U67" i="128" l="1"/>
  <c r="AE66"/>
  <c r="W66"/>
  <c r="J65"/>
  <c r="AG65"/>
  <c r="H65" s="1"/>
  <c r="AB88" i="41"/>
  <c r="AA49"/>
  <c r="AC129"/>
  <c r="Z37"/>
  <c r="M37"/>
  <c r="AE37" s="1"/>
  <c r="N37"/>
  <c r="AF37" s="1"/>
  <c r="U212"/>
  <c r="U68" i="128" l="1"/>
  <c r="U69" s="1"/>
  <c r="U70" s="1"/>
  <c r="U71" s="1"/>
  <c r="U72" s="1"/>
  <c r="U73" s="1"/>
  <c r="U74" s="1"/>
  <c r="U75" s="1"/>
  <c r="U76" s="1"/>
  <c r="U77" s="1"/>
  <c r="U78" s="1"/>
  <c r="U79" s="1"/>
  <c r="U80" s="1"/>
  <c r="U81" s="1"/>
  <c r="U82" s="1"/>
  <c r="U83" s="1"/>
  <c r="U84" s="1"/>
  <c r="U85" s="1"/>
  <c r="U86" s="1"/>
  <c r="U87" s="1"/>
  <c r="U88" s="1"/>
  <c r="U89" s="1"/>
  <c r="U90" s="1"/>
  <c r="U91" s="1"/>
  <c r="U92" s="1"/>
  <c r="U93" s="1"/>
  <c r="U94" s="1"/>
  <c r="U95" s="1"/>
  <c r="U96" s="1"/>
  <c r="U97" s="1"/>
  <c r="U98" s="1"/>
  <c r="U99" s="1"/>
  <c r="U100" s="1"/>
  <c r="U101" s="1"/>
  <c r="U102" s="1"/>
  <c r="U103" s="1"/>
  <c r="U104" s="1"/>
  <c r="U105" s="1"/>
  <c r="U106" s="1"/>
  <c r="U107" s="1"/>
  <c r="U108" s="1"/>
  <c r="U109" s="1"/>
  <c r="U110" s="1"/>
  <c r="U111" s="1"/>
  <c r="U112" s="1"/>
  <c r="U113" s="1"/>
  <c r="U114" s="1"/>
  <c r="U115" s="1"/>
  <c r="U116" s="1"/>
  <c r="U117" s="1"/>
  <c r="U118" s="1"/>
  <c r="U119" s="1"/>
  <c r="U120" s="1"/>
  <c r="U121" s="1"/>
  <c r="U122" s="1"/>
  <c r="U123" s="1"/>
  <c r="U124" s="1"/>
  <c r="U125" s="1"/>
  <c r="U126" s="1"/>
  <c r="U127" s="1"/>
  <c r="U128" s="1"/>
  <c r="U129" s="1"/>
  <c r="U130" s="1"/>
  <c r="U131" s="1"/>
  <c r="U132" s="1"/>
  <c r="U133" s="1"/>
  <c r="U134" s="1"/>
  <c r="U135" s="1"/>
  <c r="U136" s="1"/>
  <c r="U137" s="1"/>
  <c r="U138" s="1"/>
  <c r="U139" s="1"/>
  <c r="U140" s="1"/>
  <c r="U141" s="1"/>
  <c r="U142" s="1"/>
  <c r="U143" s="1"/>
  <c r="U144" s="1"/>
  <c r="U145" s="1"/>
  <c r="U146" s="1"/>
  <c r="U147" s="1"/>
  <c r="U148" s="1"/>
  <c r="U149" s="1"/>
  <c r="U150" s="1"/>
  <c r="U151" s="1"/>
  <c r="U152" s="1"/>
  <c r="U153" s="1"/>
  <c r="U154" s="1"/>
  <c r="U155" s="1"/>
  <c r="U156" s="1"/>
  <c r="U157" s="1"/>
  <c r="U158" s="1"/>
  <c r="U159" s="1"/>
  <c r="U160" s="1"/>
  <c r="U161" s="1"/>
  <c r="U162" s="1"/>
  <c r="U163" s="1"/>
  <c r="U164" s="1"/>
  <c r="U165" s="1"/>
  <c r="U166" s="1"/>
  <c r="U167" s="1"/>
  <c r="U168" s="1"/>
  <c r="U169" s="1"/>
  <c r="U170" s="1"/>
  <c r="U171" s="1"/>
  <c r="U172" s="1"/>
  <c r="U173" s="1"/>
  <c r="U174" s="1"/>
  <c r="U175" s="1"/>
  <c r="U176" s="1"/>
  <c r="U177" s="1"/>
  <c r="U178" s="1"/>
  <c r="U179" s="1"/>
  <c r="U180" s="1"/>
  <c r="U181" s="1"/>
  <c r="U182" s="1"/>
  <c r="U183" s="1"/>
  <c r="U184" s="1"/>
  <c r="U185" s="1"/>
  <c r="U186" s="1"/>
  <c r="U187" s="1"/>
  <c r="U188" s="1"/>
  <c r="U189" s="1"/>
  <c r="U190" s="1"/>
  <c r="U191" s="1"/>
  <c r="U192" s="1"/>
  <c r="U193" s="1"/>
  <c r="U194" s="1"/>
  <c r="U195" s="1"/>
  <c r="U196" s="1"/>
  <c r="U197" s="1"/>
  <c r="U198" s="1"/>
  <c r="U199" s="1"/>
  <c r="U200" s="1"/>
  <c r="AE67"/>
  <c r="W67"/>
  <c r="W189"/>
  <c r="J189" s="1"/>
  <c r="J66"/>
  <c r="AG66"/>
  <c r="H66" s="1"/>
  <c r="AB89" i="41"/>
  <c r="AC130"/>
  <c r="AA50"/>
  <c r="N38"/>
  <c r="AF38" s="1"/>
  <c r="Z38"/>
  <c r="M38"/>
  <c r="AE38" s="1"/>
  <c r="U213"/>
  <c r="J67" i="128" l="1"/>
  <c r="AG67"/>
  <c r="H67" s="1"/>
  <c r="W200"/>
  <c r="J200" s="1"/>
  <c r="U201"/>
  <c r="U202" s="1"/>
  <c r="U203" s="1"/>
  <c r="U204" s="1"/>
  <c r="U205" s="1"/>
  <c r="U206" s="1"/>
  <c r="U207" s="1"/>
  <c r="U208" s="1"/>
  <c r="U209" s="1"/>
  <c r="U210" s="1"/>
  <c r="U211" s="1"/>
  <c r="U212" s="1"/>
  <c r="U213" s="1"/>
  <c r="U214" s="1"/>
  <c r="U215" s="1"/>
  <c r="U216" s="1"/>
  <c r="U217" s="1"/>
  <c r="U218" s="1"/>
  <c r="U219" s="1"/>
  <c r="U220" s="1"/>
  <c r="U221" s="1"/>
  <c r="U222" s="1"/>
  <c r="U223" s="1"/>
  <c r="U224" s="1"/>
  <c r="U225" s="1"/>
  <c r="U226" s="1"/>
  <c r="U227" s="1"/>
  <c r="U228" s="1"/>
  <c r="U229" s="1"/>
  <c r="U230" s="1"/>
  <c r="U231" s="1"/>
  <c r="U232" s="1"/>
  <c r="U233" s="1"/>
  <c r="U234" s="1"/>
  <c r="U235" s="1"/>
  <c r="U236" s="1"/>
  <c r="U237" s="1"/>
  <c r="U238" s="1"/>
  <c r="U239" s="1"/>
  <c r="U240" s="1"/>
  <c r="U241" s="1"/>
  <c r="U242" s="1"/>
  <c r="U243" s="1"/>
  <c r="U244" s="1"/>
  <c r="U245" s="1"/>
  <c r="U246" s="1"/>
  <c r="U247" s="1"/>
  <c r="U248" s="1"/>
  <c r="U249" s="1"/>
  <c r="U250" s="1"/>
  <c r="U251" s="1"/>
  <c r="U252" s="1"/>
  <c r="U253" s="1"/>
  <c r="U254" s="1"/>
  <c r="U255" s="1"/>
  <c r="U256" s="1"/>
  <c r="AA51" i="41"/>
  <c r="AB90"/>
  <c r="AC131"/>
  <c r="Z39"/>
  <c r="N39"/>
  <c r="AF39" s="1"/>
  <c r="M39"/>
  <c r="AE39" s="1"/>
  <c r="X213"/>
  <c r="Y213"/>
  <c r="W213"/>
  <c r="V213"/>
  <c r="U214"/>
  <c r="AB91" l="1"/>
  <c r="AC132"/>
  <c r="AA52"/>
  <c r="N40"/>
  <c r="AF40" s="1"/>
  <c r="Z40"/>
  <c r="M40"/>
  <c r="AE40" s="1"/>
  <c r="Y214"/>
  <c r="V214"/>
  <c r="X214"/>
  <c r="W214"/>
  <c r="AD213"/>
  <c r="U215"/>
  <c r="AB92" l="1"/>
  <c r="AA53"/>
  <c r="AC133"/>
  <c r="Z41"/>
  <c r="M41"/>
  <c r="AE41" s="1"/>
  <c r="N41"/>
  <c r="AF41" s="1"/>
  <c r="W215"/>
  <c r="V215"/>
  <c r="Y215"/>
  <c r="X215"/>
  <c r="AD214"/>
  <c r="U216"/>
  <c r="AB93" l="1"/>
  <c r="AC134"/>
  <c r="AA54"/>
  <c r="M42"/>
  <c r="AE42" s="1"/>
  <c r="N42"/>
  <c r="AF42" s="1"/>
  <c r="Z42"/>
  <c r="V216"/>
  <c r="X216"/>
  <c r="Y216"/>
  <c r="W216"/>
  <c r="AD215"/>
  <c r="U217"/>
  <c r="AA55" l="1"/>
  <c r="AC135"/>
  <c r="AB94"/>
  <c r="M43"/>
  <c r="AE43" s="1"/>
  <c r="N43"/>
  <c r="AF43" s="1"/>
  <c r="Z43"/>
  <c r="V217"/>
  <c r="Y217"/>
  <c r="X217"/>
  <c r="W217"/>
  <c r="AD216"/>
  <c r="U218"/>
  <c r="AB95" l="1"/>
  <c r="AA56"/>
  <c r="AC136"/>
  <c r="G1" i="128"/>
  <c r="M44" i="41"/>
  <c r="AE44" s="1"/>
  <c r="N44"/>
  <c r="AF44" s="1"/>
  <c r="Z44"/>
  <c r="X218"/>
  <c r="W218"/>
  <c r="V218"/>
  <c r="Y218"/>
  <c r="AD217"/>
  <c r="U219"/>
  <c r="AB96" l="1"/>
  <c r="AC137"/>
  <c r="AA57"/>
  <c r="N45"/>
  <c r="AF45" s="1"/>
  <c r="M45"/>
  <c r="AE45" s="1"/>
  <c r="Z45"/>
  <c r="W219"/>
  <c r="X219"/>
  <c r="Y219"/>
  <c r="V219"/>
  <c r="AD218"/>
  <c r="U220"/>
  <c r="AB97" l="1"/>
  <c r="AA58"/>
  <c r="AC138"/>
  <c r="M46"/>
  <c r="AE46" s="1"/>
  <c r="Z46"/>
  <c r="N46"/>
  <c r="AF46" s="1"/>
  <c r="W220"/>
  <c r="V220"/>
  <c r="X220"/>
  <c r="Y220"/>
  <c r="AD219"/>
  <c r="U221"/>
  <c r="AA59" l="1"/>
  <c r="AB98"/>
  <c r="AC139"/>
  <c r="Z47"/>
  <c r="M47"/>
  <c r="AE47" s="1"/>
  <c r="N47"/>
  <c r="AF47" s="1"/>
  <c r="W221"/>
  <c r="V221"/>
  <c r="X221"/>
  <c r="Y221"/>
  <c r="AD220"/>
  <c r="U222"/>
  <c r="AB99" l="1"/>
  <c r="AC140"/>
  <c r="AA60"/>
  <c r="N48"/>
  <c r="AF48" s="1"/>
  <c r="Z48"/>
  <c r="M48"/>
  <c r="AE48" s="1"/>
  <c r="W222"/>
  <c r="V222"/>
  <c r="X222"/>
  <c r="Y222"/>
  <c r="AD221"/>
  <c r="U223"/>
  <c r="AB100" l="1"/>
  <c r="AA61"/>
  <c r="AC141"/>
  <c r="Z49"/>
  <c r="M49"/>
  <c r="AE49" s="1"/>
  <c r="N49"/>
  <c r="AF49" s="1"/>
  <c r="V223"/>
  <c r="X223"/>
  <c r="Y223"/>
  <c r="W223"/>
  <c r="AD222"/>
  <c r="U224"/>
  <c r="AC142" l="1"/>
  <c r="AB101"/>
  <c r="AA62"/>
  <c r="N50"/>
  <c r="AF50" s="1"/>
  <c r="Z50"/>
  <c r="M50"/>
  <c r="AE50" s="1"/>
  <c r="W224"/>
  <c r="V224"/>
  <c r="X224"/>
  <c r="Y224"/>
  <c r="AD223"/>
  <c r="U225"/>
  <c r="AA63" l="1"/>
  <c r="AB102"/>
  <c r="AC143"/>
  <c r="Z51"/>
  <c r="M51"/>
  <c r="AE51" s="1"/>
  <c r="N51"/>
  <c r="AF51" s="1"/>
  <c r="V225"/>
  <c r="X225"/>
  <c r="W225"/>
  <c r="Y225"/>
  <c r="AD224"/>
  <c r="U226"/>
  <c r="AB103" l="1"/>
  <c r="AC144"/>
  <c r="AA64"/>
  <c r="M52"/>
  <c r="AE52" s="1"/>
  <c r="N52"/>
  <c r="AF52" s="1"/>
  <c r="Z52"/>
  <c r="W226"/>
  <c r="V226"/>
  <c r="X226"/>
  <c r="Y226"/>
  <c r="AD225"/>
  <c r="U227"/>
  <c r="AA65" l="1"/>
  <c r="AB104"/>
  <c r="AC145"/>
  <c r="M53"/>
  <c r="AE53" s="1"/>
  <c r="N53"/>
  <c r="AF53" s="1"/>
  <c r="Z53"/>
  <c r="V227"/>
  <c r="X227"/>
  <c r="Y227"/>
  <c r="W227"/>
  <c r="AD226"/>
  <c r="U228"/>
  <c r="AA66" l="1"/>
  <c r="AB105"/>
  <c r="AC146"/>
  <c r="Z54"/>
  <c r="M54"/>
  <c r="AE54" s="1"/>
  <c r="N54"/>
  <c r="AF54" s="1"/>
  <c r="V228"/>
  <c r="X228"/>
  <c r="Y228"/>
  <c r="W228"/>
  <c r="AD227"/>
  <c r="U229"/>
  <c r="AB106" l="1"/>
  <c r="AA67"/>
  <c r="AC147"/>
  <c r="M55"/>
  <c r="AE55" s="1"/>
  <c r="N55"/>
  <c r="AF55" s="1"/>
  <c r="Z55"/>
  <c r="V229"/>
  <c r="W229"/>
  <c r="X229"/>
  <c r="Y229"/>
  <c r="AD228"/>
  <c r="U230"/>
  <c r="AB107" l="1"/>
  <c r="AA68"/>
  <c r="AC148"/>
  <c r="Z56"/>
  <c r="N56"/>
  <c r="AF56" s="1"/>
  <c r="M56"/>
  <c r="AE56" s="1"/>
  <c r="W230"/>
  <c r="V230"/>
  <c r="X230"/>
  <c r="Y230"/>
  <c r="AD229"/>
  <c r="U231"/>
  <c r="AA69" l="1"/>
  <c r="AB108"/>
  <c r="AC149"/>
  <c r="Z57"/>
  <c r="N57"/>
  <c r="AF57" s="1"/>
  <c r="M57"/>
  <c r="AE57" s="1"/>
  <c r="W231"/>
  <c r="V231"/>
  <c r="X231"/>
  <c r="Y231"/>
  <c r="AD230"/>
  <c r="U232"/>
  <c r="AB109" l="1"/>
  <c r="AA70"/>
  <c r="AC150"/>
  <c r="M58"/>
  <c r="AE58" s="1"/>
  <c r="Z58"/>
  <c r="N58"/>
  <c r="AF58" s="1"/>
  <c r="X232"/>
  <c r="W232"/>
  <c r="V232"/>
  <c r="Y232"/>
  <c r="AD231"/>
  <c r="U233"/>
  <c r="AB110" l="1"/>
  <c r="AA71"/>
  <c r="AC151"/>
  <c r="Z59"/>
  <c r="N59"/>
  <c r="AF59" s="1"/>
  <c r="M59"/>
  <c r="AE59" s="1"/>
  <c r="W233"/>
  <c r="V233"/>
  <c r="X233"/>
  <c r="Y233"/>
  <c r="AD232"/>
  <c r="U234"/>
  <c r="AB111" l="1"/>
  <c r="AC152"/>
  <c r="AA72"/>
  <c r="N60"/>
  <c r="AF60" s="1"/>
  <c r="M60"/>
  <c r="AE60" s="1"/>
  <c r="Z60"/>
  <c r="W234"/>
  <c r="V234"/>
  <c r="Y234"/>
  <c r="X234"/>
  <c r="AD233"/>
  <c r="U235"/>
  <c r="AA73" l="1"/>
  <c r="AB112"/>
  <c r="AC153"/>
  <c r="Z61"/>
  <c r="M61"/>
  <c r="AE61" s="1"/>
  <c r="N61"/>
  <c r="AF61" s="1"/>
  <c r="W235"/>
  <c r="V235"/>
  <c r="X235"/>
  <c r="Y235"/>
  <c r="AD234"/>
  <c r="U236"/>
  <c r="AB113" l="1"/>
  <c r="AA74"/>
  <c r="AC154"/>
  <c r="N62"/>
  <c r="AF62" s="1"/>
  <c r="Z62"/>
  <c r="M62"/>
  <c r="AE62" s="1"/>
  <c r="V236"/>
  <c r="W236"/>
  <c r="X236"/>
  <c r="Y236"/>
  <c r="AD235"/>
  <c r="U237"/>
  <c r="AB114" l="1"/>
  <c r="AC155"/>
  <c r="AA75"/>
  <c r="Z63"/>
  <c r="N63"/>
  <c r="AF63" s="1"/>
  <c r="M63"/>
  <c r="AE63" s="1"/>
  <c r="W237"/>
  <c r="V237"/>
  <c r="X237"/>
  <c r="Y237"/>
  <c r="AD236"/>
  <c r="U238"/>
  <c r="AA76" l="1"/>
  <c r="AB115"/>
  <c r="AC156"/>
  <c r="N64"/>
  <c r="AF64" s="1"/>
  <c r="M64"/>
  <c r="AE64" s="1"/>
  <c r="Z64"/>
  <c r="V238"/>
  <c r="X238"/>
  <c r="Y238"/>
  <c r="W238"/>
  <c r="AD237"/>
  <c r="U239"/>
  <c r="AC157" l="1"/>
  <c r="AA77"/>
  <c r="AB116"/>
  <c r="N65"/>
  <c r="AF65" s="1"/>
  <c r="Z65"/>
  <c r="M65"/>
  <c r="AE65" s="1"/>
  <c r="W239"/>
  <c r="V239"/>
  <c r="X239"/>
  <c r="Y239"/>
  <c r="AD238"/>
  <c r="U240"/>
  <c r="AC158" l="1"/>
  <c r="AB117"/>
  <c r="AA78"/>
  <c r="Z66"/>
  <c r="N66"/>
  <c r="AF66" s="1"/>
  <c r="M66"/>
  <c r="AE66" s="1"/>
  <c r="W240"/>
  <c r="V240"/>
  <c r="X240"/>
  <c r="Y240"/>
  <c r="AD239"/>
  <c r="U241"/>
  <c r="AA79" l="1"/>
  <c r="AB118"/>
  <c r="AC159"/>
  <c r="N67"/>
  <c r="AF67" s="1"/>
  <c r="Z67"/>
  <c r="M67"/>
  <c r="AE67" s="1"/>
  <c r="W241"/>
  <c r="V241"/>
  <c r="Y241"/>
  <c r="X241"/>
  <c r="AD240"/>
  <c r="U242"/>
  <c r="AA80" l="1"/>
  <c r="AC160"/>
  <c r="AB119"/>
  <c r="N68"/>
  <c r="AF68" s="1"/>
  <c r="Z68"/>
  <c r="M68"/>
  <c r="AE68" s="1"/>
  <c r="V242"/>
  <c r="W242"/>
  <c r="X242"/>
  <c r="Y242"/>
  <c r="AD241"/>
  <c r="U243"/>
  <c r="AB120" l="1"/>
  <c r="AA81"/>
  <c r="AC161"/>
  <c r="Z69"/>
  <c r="N69"/>
  <c r="AF69" s="1"/>
  <c r="M69"/>
  <c r="AE69" s="1"/>
  <c r="W243"/>
  <c r="X243"/>
  <c r="Y243"/>
  <c r="V243"/>
  <c r="AD242"/>
  <c r="U244"/>
  <c r="AB121" l="1"/>
  <c r="AA82"/>
  <c r="AC162"/>
  <c r="Z70"/>
  <c r="M70"/>
  <c r="AE70" s="1"/>
  <c r="N70"/>
  <c r="AF70" s="1"/>
  <c r="X244"/>
  <c r="W244"/>
  <c r="V244"/>
  <c r="Y244"/>
  <c r="AD243"/>
  <c r="U245"/>
  <c r="AB122" l="1"/>
  <c r="AA83"/>
  <c r="AC163"/>
  <c r="M71"/>
  <c r="AE71" s="1"/>
  <c r="N71"/>
  <c r="AF71" s="1"/>
  <c r="Z71"/>
  <c r="X245"/>
  <c r="Y245"/>
  <c r="W245"/>
  <c r="V245"/>
  <c r="AD244"/>
  <c r="U246"/>
  <c r="AB123" l="1"/>
  <c r="AC164"/>
  <c r="AA84"/>
  <c r="M72"/>
  <c r="AE72" s="1"/>
  <c r="N72"/>
  <c r="AF72" s="1"/>
  <c r="Z72"/>
  <c r="W246"/>
  <c r="V246"/>
  <c r="X246"/>
  <c r="Y246"/>
  <c r="AD245"/>
  <c r="U247"/>
  <c r="AA85" l="1"/>
  <c r="AB124"/>
  <c r="AC165"/>
  <c r="Z73"/>
  <c r="M73"/>
  <c r="AE73" s="1"/>
  <c r="N73"/>
  <c r="AF73" s="1"/>
  <c r="V247"/>
  <c r="X247"/>
  <c r="Y247"/>
  <c r="W247"/>
  <c r="AD246"/>
  <c r="U248"/>
  <c r="AC166" l="1"/>
  <c r="AA86"/>
  <c r="AB125"/>
  <c r="M74"/>
  <c r="AE74" s="1"/>
  <c r="Z74"/>
  <c r="N74"/>
  <c r="AF74" s="1"/>
  <c r="X248"/>
  <c r="W248"/>
  <c r="V248"/>
  <c r="Y248"/>
  <c r="AD247"/>
  <c r="U249"/>
  <c r="AB126" l="1"/>
  <c r="AC167"/>
  <c r="AA87"/>
  <c r="M75"/>
  <c r="AE75" s="1"/>
  <c r="N75"/>
  <c r="AF75" s="1"/>
  <c r="Z75"/>
  <c r="X249"/>
  <c r="Y249"/>
  <c r="W249"/>
  <c r="V249"/>
  <c r="AD248"/>
  <c r="U250"/>
  <c r="AA88" l="1"/>
  <c r="AC168"/>
  <c r="AB127"/>
  <c r="N76"/>
  <c r="AF76" s="1"/>
  <c r="Z76"/>
  <c r="M76"/>
  <c r="AE76" s="1"/>
  <c r="X250"/>
  <c r="Y250"/>
  <c r="W250"/>
  <c r="V250"/>
  <c r="AD249"/>
  <c r="U251"/>
  <c r="AB128" l="1"/>
  <c r="AA89"/>
  <c r="AC169"/>
  <c r="N77"/>
  <c r="AF77" s="1"/>
  <c r="M77"/>
  <c r="AE77" s="1"/>
  <c r="Z77"/>
  <c r="W251"/>
  <c r="V251"/>
  <c r="X251"/>
  <c r="Y251"/>
  <c r="AD250"/>
  <c r="U252"/>
  <c r="AC170" l="1"/>
  <c r="AB129"/>
  <c r="AA90"/>
  <c r="M78"/>
  <c r="AE78" s="1"/>
  <c r="Z78"/>
  <c r="N78"/>
  <c r="AF78" s="1"/>
  <c r="W252"/>
  <c r="V252"/>
  <c r="X252"/>
  <c r="Y252"/>
  <c r="AD251"/>
  <c r="U253"/>
  <c r="AC171" l="1"/>
  <c r="AA91"/>
  <c r="AB130"/>
  <c r="Z79"/>
  <c r="M79"/>
  <c r="AE79" s="1"/>
  <c r="N79"/>
  <c r="AF79" s="1"/>
  <c r="X253"/>
  <c r="Y253"/>
  <c r="W253"/>
  <c r="V253"/>
  <c r="AD252"/>
  <c r="U254"/>
  <c r="AB131" l="1"/>
  <c r="AC172"/>
  <c r="AA92"/>
  <c r="Z80"/>
  <c r="N80"/>
  <c r="AF80" s="1"/>
  <c r="M80"/>
  <c r="AE80" s="1"/>
  <c r="AD254"/>
  <c r="W254"/>
  <c r="V254"/>
  <c r="X254"/>
  <c r="Y254"/>
  <c r="AD253"/>
  <c r="AA93" l="1"/>
  <c r="AB132"/>
  <c r="AC173"/>
  <c r="N81"/>
  <c r="AF81" s="1"/>
  <c r="M81"/>
  <c r="AE81" s="1"/>
  <c r="Z81"/>
  <c r="AC174" l="1"/>
  <c r="AA94"/>
  <c r="AB133"/>
  <c r="Z82"/>
  <c r="N82"/>
  <c r="AF82" s="1"/>
  <c r="M82"/>
  <c r="AE82" s="1"/>
  <c r="AB134" l="1"/>
  <c r="AC175"/>
  <c r="AA95"/>
  <c r="Z83"/>
  <c r="N83"/>
  <c r="AF83" s="1"/>
  <c r="M83"/>
  <c r="AE83" s="1"/>
  <c r="AA96" l="1"/>
  <c r="AC176"/>
  <c r="AB135"/>
  <c r="M84"/>
  <c r="AE84" s="1"/>
  <c r="Z84"/>
  <c r="N84"/>
  <c r="AF84" s="1"/>
  <c r="AB136" l="1"/>
  <c r="AA97"/>
  <c r="AC177"/>
  <c r="M85"/>
  <c r="AE85" s="1"/>
  <c r="Z85"/>
  <c r="N85"/>
  <c r="AF85" s="1"/>
  <c r="AC178" l="1"/>
  <c r="AB137"/>
  <c r="AA98"/>
  <c r="Z86"/>
  <c r="N86"/>
  <c r="AF86" s="1"/>
  <c r="M86"/>
  <c r="AE86" s="1"/>
  <c r="AA99" l="1"/>
  <c r="AC179"/>
  <c r="AB138"/>
  <c r="M87"/>
  <c r="AE87" s="1"/>
  <c r="N87"/>
  <c r="AF87" s="1"/>
  <c r="Z87"/>
  <c r="AB139" l="1"/>
  <c r="AA100"/>
  <c r="AC180"/>
  <c r="M88"/>
  <c r="AE88" s="1"/>
  <c r="Z88"/>
  <c r="N88"/>
  <c r="AF88" s="1"/>
  <c r="AA101" l="1"/>
  <c r="AC181"/>
  <c r="AB140"/>
  <c r="M89"/>
  <c r="AE89" s="1"/>
  <c r="N89"/>
  <c r="AF89" s="1"/>
  <c r="Z89"/>
  <c r="AB141" l="1"/>
  <c r="AA102"/>
  <c r="AC182"/>
  <c r="Z90"/>
  <c r="M90"/>
  <c r="AE90" s="1"/>
  <c r="N90"/>
  <c r="AF90" s="1"/>
  <c r="AC183" l="1"/>
  <c r="AB142"/>
  <c r="AA103"/>
  <c r="Z91"/>
  <c r="N91"/>
  <c r="AF91" s="1"/>
  <c r="M91"/>
  <c r="AE91" s="1"/>
  <c r="AC184" l="1"/>
  <c r="AA104"/>
  <c r="AB143"/>
  <c r="Z92"/>
  <c r="M92"/>
  <c r="AE92" s="1"/>
  <c r="N92"/>
  <c r="AF92" s="1"/>
  <c r="AB144" l="1"/>
  <c r="AC185"/>
  <c r="AA105"/>
  <c r="N93"/>
  <c r="AF93" s="1"/>
  <c r="M93"/>
  <c r="AE93" s="1"/>
  <c r="Z93"/>
  <c r="AA106" l="1"/>
  <c r="AB145"/>
  <c r="AC186"/>
  <c r="Z94"/>
  <c r="M94"/>
  <c r="AE94" s="1"/>
  <c r="N94"/>
  <c r="AF94" s="1"/>
  <c r="AA107" l="1"/>
  <c r="AC187"/>
  <c r="AB146"/>
  <c r="M95"/>
  <c r="AE95" s="1"/>
  <c r="N95"/>
  <c r="AF95" s="1"/>
  <c r="Z95"/>
  <c r="AA108" l="1"/>
  <c r="AB147"/>
  <c r="AC188"/>
  <c r="Z96"/>
  <c r="M96"/>
  <c r="AE96" s="1"/>
  <c r="N96"/>
  <c r="AF96" s="1"/>
  <c r="AA109" l="1"/>
  <c r="AC189"/>
  <c r="AB148"/>
  <c r="N97"/>
  <c r="AF97" s="1"/>
  <c r="Z97"/>
  <c r="M97"/>
  <c r="AE97" s="1"/>
  <c r="AC190" l="1"/>
  <c r="AA110"/>
  <c r="AB149"/>
  <c r="N98"/>
  <c r="AF98" s="1"/>
  <c r="Z98"/>
  <c r="M98"/>
  <c r="AE98" s="1"/>
  <c r="AA111" l="1"/>
  <c r="AB150"/>
  <c r="AC191"/>
  <c r="Z99"/>
  <c r="M99"/>
  <c r="AE99" s="1"/>
  <c r="N99"/>
  <c r="AF99" s="1"/>
  <c r="AA112" l="1"/>
  <c r="AC192"/>
  <c r="AB151"/>
  <c r="Z100"/>
  <c r="M100"/>
  <c r="AE100" s="1"/>
  <c r="N100"/>
  <c r="AF100" s="1"/>
  <c r="AA113" l="1"/>
  <c r="AB152"/>
  <c r="AC193"/>
  <c r="M101"/>
  <c r="AE101" s="1"/>
  <c r="Z101"/>
  <c r="N101"/>
  <c r="AF101" s="1"/>
  <c r="AA114" l="1"/>
  <c r="AC194"/>
  <c r="AB153"/>
  <c r="N102"/>
  <c r="AF102" s="1"/>
  <c r="M102"/>
  <c r="AE102" s="1"/>
  <c r="Z102"/>
  <c r="AB154" l="1"/>
  <c r="AA115"/>
  <c r="AC195"/>
  <c r="M103"/>
  <c r="AE103" s="1"/>
  <c r="N103"/>
  <c r="AF103" s="1"/>
  <c r="Z103"/>
  <c r="AC196" l="1"/>
  <c r="AA116"/>
  <c r="AB155"/>
  <c r="Z104"/>
  <c r="N104"/>
  <c r="AF104" s="1"/>
  <c r="M104"/>
  <c r="AE104" s="1"/>
  <c r="AA117" l="1"/>
  <c r="AB156"/>
  <c r="AC197"/>
  <c r="N105"/>
  <c r="AF105" s="1"/>
  <c r="M105"/>
  <c r="AE105" s="1"/>
  <c r="Z105"/>
  <c r="AA118" l="1"/>
  <c r="AC198"/>
  <c r="AB157"/>
  <c r="Z106"/>
  <c r="M106"/>
  <c r="AE106" s="1"/>
  <c r="N106"/>
  <c r="AF106" s="1"/>
  <c r="AA119" l="1"/>
  <c r="AB158"/>
  <c r="AC199"/>
  <c r="Z107"/>
  <c r="N107"/>
  <c r="AF107" s="1"/>
  <c r="M107"/>
  <c r="AE107" s="1"/>
  <c r="AA120" l="1"/>
  <c r="AC200"/>
  <c r="AB159"/>
  <c r="M108"/>
  <c r="AE108" s="1"/>
  <c r="N108"/>
  <c r="AF108" s="1"/>
  <c r="Z108"/>
  <c r="AA121" l="1"/>
  <c r="AB160"/>
  <c r="AC201"/>
  <c r="Z109"/>
  <c r="N109"/>
  <c r="AF109" s="1"/>
  <c r="M109"/>
  <c r="AE109" s="1"/>
  <c r="AA122" l="1"/>
  <c r="AC202"/>
  <c r="AB161"/>
  <c r="Z110"/>
  <c r="M110"/>
  <c r="AE110" s="1"/>
  <c r="N110"/>
  <c r="AF110" s="1"/>
  <c r="AB162" l="1"/>
  <c r="AA123"/>
  <c r="AC203"/>
  <c r="Z111"/>
  <c r="M111"/>
  <c r="AE111" s="1"/>
  <c r="N111"/>
  <c r="AF111" s="1"/>
  <c r="AC204" l="1"/>
  <c r="AB163"/>
  <c r="AA124"/>
  <c r="Z112"/>
  <c r="M112"/>
  <c r="AE112" s="1"/>
  <c r="N112"/>
  <c r="AF112" s="1"/>
  <c r="AA125" l="1"/>
  <c r="AC205"/>
  <c r="AB164"/>
  <c r="M113"/>
  <c r="AE113" s="1"/>
  <c r="N113"/>
  <c r="AF113" s="1"/>
  <c r="Z113"/>
  <c r="AB165" l="1"/>
  <c r="AA126"/>
  <c r="AC206"/>
  <c r="Z114"/>
  <c r="M114"/>
  <c r="AE114" s="1"/>
  <c r="N114"/>
  <c r="AF114" s="1"/>
  <c r="AC207" l="1"/>
  <c r="AB166"/>
  <c r="AA127"/>
  <c r="N115"/>
  <c r="AF115" s="1"/>
  <c r="M115"/>
  <c r="AE115" s="1"/>
  <c r="Z115"/>
  <c r="AC208" l="1"/>
  <c r="AA128"/>
  <c r="AB167"/>
  <c r="N116"/>
  <c r="AF116" s="1"/>
  <c r="Z116"/>
  <c r="M116"/>
  <c r="AE116" s="1"/>
  <c r="AB168" l="1"/>
  <c r="AC209"/>
  <c r="AA129"/>
  <c r="N117"/>
  <c r="AF117" s="1"/>
  <c r="M117"/>
  <c r="AE117" s="1"/>
  <c r="Z117"/>
  <c r="AA130" l="1"/>
  <c r="AB169"/>
  <c r="AC210"/>
  <c r="Z118"/>
  <c r="M118"/>
  <c r="AE118" s="1"/>
  <c r="N118"/>
  <c r="AF118" s="1"/>
  <c r="AC211" l="1"/>
  <c r="AA131"/>
  <c r="AB170"/>
  <c r="M119"/>
  <c r="AE119" s="1"/>
  <c r="Z119"/>
  <c r="N119"/>
  <c r="AF119" s="1"/>
  <c r="AB171" l="1"/>
  <c r="AC212"/>
  <c r="AA132"/>
  <c r="N120"/>
  <c r="AF120" s="1"/>
  <c r="M120"/>
  <c r="AE120" s="1"/>
  <c r="Z120"/>
  <c r="AB172" l="1"/>
  <c r="AA133"/>
  <c r="AC213"/>
  <c r="Z121"/>
  <c r="M121"/>
  <c r="AE121" s="1"/>
  <c r="N121"/>
  <c r="AF121" s="1"/>
  <c r="AC214" l="1"/>
  <c r="AB173"/>
  <c r="AA134"/>
  <c r="N122"/>
  <c r="AF122" s="1"/>
  <c r="Z122"/>
  <c r="M122"/>
  <c r="AE122" s="1"/>
  <c r="AC215" l="1"/>
  <c r="AA135"/>
  <c r="AB174"/>
  <c r="Z123"/>
  <c r="M123"/>
  <c r="AE123" s="1"/>
  <c r="N123"/>
  <c r="AF123" s="1"/>
  <c r="AC216" l="1"/>
  <c r="AB175"/>
  <c r="AA136"/>
  <c r="N124"/>
  <c r="AF124" s="1"/>
  <c r="Z124"/>
  <c r="M124"/>
  <c r="AE124" s="1"/>
  <c r="AC217" l="1"/>
  <c r="AA137"/>
  <c r="AB176"/>
  <c r="M125"/>
  <c r="AE125" s="1"/>
  <c r="Z125"/>
  <c r="N125"/>
  <c r="AF125" s="1"/>
  <c r="AC218" l="1"/>
  <c r="AB177"/>
  <c r="AA138"/>
  <c r="Z126"/>
  <c r="M126"/>
  <c r="AE126" s="1"/>
  <c r="N126"/>
  <c r="AF126" s="1"/>
  <c r="AC219" l="1"/>
  <c r="AA139"/>
  <c r="AB178"/>
  <c r="Z127"/>
  <c r="M127"/>
  <c r="AE127" s="1"/>
  <c r="N127"/>
  <c r="AF127" s="1"/>
  <c r="AC220" l="1"/>
  <c r="AB179"/>
  <c r="AA140"/>
  <c r="Z128"/>
  <c r="N128"/>
  <c r="AF128" s="1"/>
  <c r="M128"/>
  <c r="AE128" s="1"/>
  <c r="AA141" l="1"/>
  <c r="AC221"/>
  <c r="AB180"/>
  <c r="N129"/>
  <c r="AF129" s="1"/>
  <c r="Z129"/>
  <c r="M129"/>
  <c r="AE129" s="1"/>
  <c r="AA142" l="1"/>
  <c r="AC222"/>
  <c r="AB181"/>
  <c r="Z130"/>
  <c r="M130"/>
  <c r="AE130" s="1"/>
  <c r="N130"/>
  <c r="AF130" s="1"/>
  <c r="AC223" l="1"/>
  <c r="AB182"/>
  <c r="AA143"/>
  <c r="Z131"/>
  <c r="N131"/>
  <c r="AF131" s="1"/>
  <c r="M131"/>
  <c r="AE131" s="1"/>
  <c r="AA144" l="1"/>
  <c r="AC224"/>
  <c r="AB183"/>
  <c r="M132"/>
  <c r="AE132" s="1"/>
  <c r="N132"/>
  <c r="AF132" s="1"/>
  <c r="Z132"/>
  <c r="AB184" l="1"/>
  <c r="AA145"/>
  <c r="AC225"/>
  <c r="N133"/>
  <c r="AF133" s="1"/>
  <c r="M133"/>
  <c r="AE133" s="1"/>
  <c r="Z133"/>
  <c r="AB185" l="1"/>
  <c r="AC226"/>
  <c r="AA146"/>
  <c r="Z134"/>
  <c r="M134"/>
  <c r="AE134" s="1"/>
  <c r="N134"/>
  <c r="AF134" s="1"/>
  <c r="AA147" l="1"/>
  <c r="AC227"/>
  <c r="AB186"/>
  <c r="N135"/>
  <c r="AF135" s="1"/>
  <c r="Z135"/>
  <c r="M135"/>
  <c r="AE135" s="1"/>
  <c r="AB187" l="1"/>
  <c r="AC228"/>
  <c r="AA148"/>
  <c r="N136"/>
  <c r="AF136" s="1"/>
  <c r="Z136"/>
  <c r="M136"/>
  <c r="AE136" s="1"/>
  <c r="AA149" l="1"/>
  <c r="AC229"/>
  <c r="AB188"/>
  <c r="N137"/>
  <c r="AF137" s="1"/>
  <c r="Z137"/>
  <c r="M137"/>
  <c r="AE137" s="1"/>
  <c r="AB189" l="1"/>
  <c r="AA150"/>
  <c r="AC230"/>
  <c r="Z138"/>
  <c r="N138"/>
  <c r="AF138" s="1"/>
  <c r="M138"/>
  <c r="AE138" s="1"/>
  <c r="AC231" l="1"/>
  <c r="AB190"/>
  <c r="AA151"/>
  <c r="N139"/>
  <c r="AF139" s="1"/>
  <c r="Z139"/>
  <c r="M139"/>
  <c r="AE139" s="1"/>
  <c r="AC232" l="1"/>
  <c r="AA152"/>
  <c r="AB191"/>
  <c r="M140"/>
  <c r="AE140" s="1"/>
  <c r="N140"/>
  <c r="AF140" s="1"/>
  <c r="Z140"/>
  <c r="AB192" l="1"/>
  <c r="AC233"/>
  <c r="AA153"/>
  <c r="M141"/>
  <c r="AE141" s="1"/>
  <c r="N141"/>
  <c r="AF141" s="1"/>
  <c r="Z141"/>
  <c r="AA154" l="1"/>
  <c r="AB193"/>
  <c r="AC234"/>
  <c r="Z142"/>
  <c r="N142"/>
  <c r="AF142" s="1"/>
  <c r="M142"/>
  <c r="AE142" s="1"/>
  <c r="AC235" l="1"/>
  <c r="AA155"/>
  <c r="AB194"/>
  <c r="N143"/>
  <c r="AF143" s="1"/>
  <c r="Z143"/>
  <c r="M143"/>
  <c r="AE143" s="1"/>
  <c r="AC236" l="1"/>
  <c r="AB195"/>
  <c r="AA156"/>
  <c r="N144"/>
  <c r="AF144" s="1"/>
  <c r="M144"/>
  <c r="AE144" s="1"/>
  <c r="Z144"/>
  <c r="AC237" l="1"/>
  <c r="AA157"/>
  <c r="AB196"/>
  <c r="M145"/>
  <c r="AE145" s="1"/>
  <c r="Z145"/>
  <c r="N145"/>
  <c r="AF145" s="1"/>
  <c r="AB197" l="1"/>
  <c r="AC238"/>
  <c r="AA158"/>
  <c r="M146"/>
  <c r="AE146" s="1"/>
  <c r="N146"/>
  <c r="AF146" s="1"/>
  <c r="Z146"/>
  <c r="AA159" l="1"/>
  <c r="AB198"/>
  <c r="AC239"/>
  <c r="N147"/>
  <c r="AF147" s="1"/>
  <c r="M147"/>
  <c r="AE147" s="1"/>
  <c r="Z147"/>
  <c r="AC240" l="1"/>
  <c r="AA160"/>
  <c r="AB199"/>
  <c r="M148"/>
  <c r="AE148" s="1"/>
  <c r="Z148"/>
  <c r="N148"/>
  <c r="AF148" s="1"/>
  <c r="AC241" l="1"/>
  <c r="AB200"/>
  <c r="AA161"/>
  <c r="Z149"/>
  <c r="M149"/>
  <c r="AE149" s="1"/>
  <c r="N149"/>
  <c r="AF149" s="1"/>
  <c r="AA162" l="1"/>
  <c r="AC242"/>
  <c r="AB201"/>
  <c r="N150"/>
  <c r="AF150" s="1"/>
  <c r="Z150"/>
  <c r="M150"/>
  <c r="AE150" s="1"/>
  <c r="AB202" l="1"/>
  <c r="AA163"/>
  <c r="AC243"/>
  <c r="M151"/>
  <c r="AE151" s="1"/>
  <c r="Z151"/>
  <c r="N151"/>
  <c r="AF151" s="1"/>
  <c r="AC244" l="1"/>
  <c r="AB203"/>
  <c r="AA164"/>
  <c r="Z152"/>
  <c r="M152"/>
  <c r="AE152" s="1"/>
  <c r="N152"/>
  <c r="AF152" s="1"/>
  <c r="AC245" l="1"/>
  <c r="AA165"/>
  <c r="AB204"/>
  <c r="M153"/>
  <c r="AE153" s="1"/>
  <c r="Z153"/>
  <c r="N153"/>
  <c r="AF153" s="1"/>
  <c r="AC246" l="1"/>
  <c r="AB205"/>
  <c r="AA166"/>
  <c r="N154"/>
  <c r="AF154" s="1"/>
  <c r="Z154"/>
  <c r="M154"/>
  <c r="AE154" s="1"/>
  <c r="AA167" l="1"/>
  <c r="AC247"/>
  <c r="AB206"/>
  <c r="M155"/>
  <c r="AE155" s="1"/>
  <c r="Z155"/>
  <c r="N155"/>
  <c r="AF155" s="1"/>
  <c r="AC248" l="1"/>
  <c r="AB207"/>
  <c r="AA168"/>
  <c r="M156"/>
  <c r="AE156" s="1"/>
  <c r="N156"/>
  <c r="AF156" s="1"/>
  <c r="Z156"/>
  <c r="AA169" l="1"/>
  <c r="AC249"/>
  <c r="AB208"/>
  <c r="N157"/>
  <c r="AF157" s="1"/>
  <c r="M157"/>
  <c r="AE157" s="1"/>
  <c r="Z157"/>
  <c r="AC250" l="1"/>
  <c r="AB209"/>
  <c r="AA170"/>
  <c r="M158"/>
  <c r="AE158" s="1"/>
  <c r="Z158"/>
  <c r="N158"/>
  <c r="AF158" s="1"/>
  <c r="AC251" l="1"/>
  <c r="AA171"/>
  <c r="AB210"/>
  <c r="M159"/>
  <c r="AE159" s="1"/>
  <c r="N159"/>
  <c r="AF159" s="1"/>
  <c r="Z159"/>
  <c r="AC252" l="1"/>
  <c r="AB211"/>
  <c r="AA172"/>
  <c r="Z160"/>
  <c r="N160"/>
  <c r="AF160" s="1"/>
  <c r="M160"/>
  <c r="AE160" s="1"/>
  <c r="AC254" l="1"/>
  <c r="AC253"/>
  <c r="AA173"/>
  <c r="AB212"/>
  <c r="Z161"/>
  <c r="N161"/>
  <c r="AF161" s="1"/>
  <c r="M161"/>
  <c r="AE161" s="1"/>
  <c r="AB213" l="1"/>
  <c r="AA174"/>
  <c r="Z162"/>
  <c r="M162"/>
  <c r="AE162" s="1"/>
  <c r="N162"/>
  <c r="AF162" s="1"/>
  <c r="AA175" l="1"/>
  <c r="AB214"/>
  <c r="M163"/>
  <c r="AE163" s="1"/>
  <c r="Z163"/>
  <c r="N163"/>
  <c r="AF163" s="1"/>
  <c r="AB215" l="1"/>
  <c r="AA176"/>
  <c r="Z164"/>
  <c r="N164"/>
  <c r="AF164" s="1"/>
  <c r="M164"/>
  <c r="AE164" s="1"/>
  <c r="AB216" l="1"/>
  <c r="AA177"/>
  <c r="Z165"/>
  <c r="N165"/>
  <c r="AF165" s="1"/>
  <c r="M165"/>
  <c r="AE165" s="1"/>
  <c r="AB217" l="1"/>
  <c r="AA178"/>
  <c r="M166"/>
  <c r="AE166" s="1"/>
  <c r="Z166"/>
  <c r="N166"/>
  <c r="AF166" s="1"/>
  <c r="AB218" l="1"/>
  <c r="AA179"/>
  <c r="Z167"/>
  <c r="N167"/>
  <c r="AF167" s="1"/>
  <c r="M167"/>
  <c r="AE167" s="1"/>
  <c r="AB219" l="1"/>
  <c r="AA180"/>
  <c r="N168"/>
  <c r="AF168" s="1"/>
  <c r="Z168"/>
  <c r="M168"/>
  <c r="AE168" s="1"/>
  <c r="AA181" l="1"/>
  <c r="AB220"/>
  <c r="N169"/>
  <c r="AF169" s="1"/>
  <c r="M169"/>
  <c r="AE169" s="1"/>
  <c r="Z169"/>
  <c r="AA182" l="1"/>
  <c r="AB221"/>
  <c r="Z170"/>
  <c r="M170"/>
  <c r="AE170" s="1"/>
  <c r="N170"/>
  <c r="AF170" s="1"/>
  <c r="AB222" l="1"/>
  <c r="AA183"/>
  <c r="M171"/>
  <c r="AE171" s="1"/>
  <c r="N171"/>
  <c r="AF171" s="1"/>
  <c r="Z171"/>
  <c r="AB223" l="1"/>
  <c r="AA184"/>
  <c r="Z172"/>
  <c r="N172"/>
  <c r="AF172" s="1"/>
  <c r="M172"/>
  <c r="AE172" s="1"/>
  <c r="AB224" l="1"/>
  <c r="AA185"/>
  <c r="Z173"/>
  <c r="N173"/>
  <c r="AF173" s="1"/>
  <c r="M173"/>
  <c r="AE173" s="1"/>
  <c r="AB225" l="1"/>
  <c r="AA186"/>
  <c r="Z174"/>
  <c r="M174"/>
  <c r="AE174" s="1"/>
  <c r="N174"/>
  <c r="AF174" s="1"/>
  <c r="AA187" l="1"/>
  <c r="AB226"/>
  <c r="N175"/>
  <c r="AF175" s="1"/>
  <c r="M175"/>
  <c r="AE175" s="1"/>
  <c r="Z175"/>
  <c r="AA188" l="1"/>
  <c r="AB227"/>
  <c r="Z176"/>
  <c r="N176"/>
  <c r="AF176" s="1"/>
  <c r="M176"/>
  <c r="AE176" s="1"/>
  <c r="AA189" l="1"/>
  <c r="AB228"/>
  <c r="M177"/>
  <c r="AE177" s="1"/>
  <c r="Z177"/>
  <c r="N177"/>
  <c r="AF177" s="1"/>
  <c r="AB229" l="1"/>
  <c r="AA190"/>
  <c r="N178"/>
  <c r="AF178" s="1"/>
  <c r="M178"/>
  <c r="AE178" s="1"/>
  <c r="Z178"/>
  <c r="AB230" l="1"/>
  <c r="AA191"/>
  <c r="N179"/>
  <c r="AF179" s="1"/>
  <c r="Z179"/>
  <c r="M179"/>
  <c r="AE179" s="1"/>
  <c r="AA192" l="1"/>
  <c r="AB231"/>
  <c r="N180"/>
  <c r="AF180" s="1"/>
  <c r="M180"/>
  <c r="AE180" s="1"/>
  <c r="Z180"/>
  <c r="AA193" l="1"/>
  <c r="AB232"/>
  <c r="N181"/>
  <c r="AF181" s="1"/>
  <c r="Z181"/>
  <c r="M181"/>
  <c r="AE181" s="1"/>
  <c r="AA194" l="1"/>
  <c r="AB233"/>
  <c r="N182"/>
  <c r="AF182" s="1"/>
  <c r="M182"/>
  <c r="AE182" s="1"/>
  <c r="Z182"/>
  <c r="AB234" l="1"/>
  <c r="AA195"/>
  <c r="Z183"/>
  <c r="N183"/>
  <c r="AF183" s="1"/>
  <c r="M183"/>
  <c r="AE183" s="1"/>
  <c r="AB235" l="1"/>
  <c r="AA196"/>
  <c r="Z184"/>
  <c r="N184"/>
  <c r="AF184" s="1"/>
  <c r="M184"/>
  <c r="AE184" s="1"/>
  <c r="AB236" l="1"/>
  <c r="AA197"/>
  <c r="Z185"/>
  <c r="N185"/>
  <c r="AF185" s="1"/>
  <c r="M185"/>
  <c r="AE185" s="1"/>
  <c r="AB237" l="1"/>
  <c r="AA198"/>
  <c r="Z186"/>
  <c r="M186"/>
  <c r="AE186" s="1"/>
  <c r="N186"/>
  <c r="AF186" s="1"/>
  <c r="AB238" l="1"/>
  <c r="AA199"/>
  <c r="Z187"/>
  <c r="M187"/>
  <c r="AE187" s="1"/>
  <c r="N187"/>
  <c r="AF187" s="1"/>
  <c r="AB239" l="1"/>
  <c r="AA200"/>
  <c r="Z188"/>
  <c r="N188"/>
  <c r="AF188" s="1"/>
  <c r="M188"/>
  <c r="AE188" s="1"/>
  <c r="AB240" l="1"/>
  <c r="AA201"/>
  <c r="M189"/>
  <c r="AE189" s="1"/>
  <c r="N189"/>
  <c r="AF189" s="1"/>
  <c r="Z189"/>
  <c r="AB241" l="1"/>
  <c r="AA202"/>
  <c r="Z190"/>
  <c r="M190"/>
  <c r="AE190" s="1"/>
  <c r="N190"/>
  <c r="AF190" s="1"/>
  <c r="AB242" l="1"/>
  <c r="AA203"/>
  <c r="N191"/>
  <c r="AF191" s="1"/>
  <c r="M191"/>
  <c r="AE191" s="1"/>
  <c r="Z191"/>
  <c r="AA204" l="1"/>
  <c r="AB243"/>
  <c r="N192"/>
  <c r="AF192" s="1"/>
  <c r="Z192"/>
  <c r="M192"/>
  <c r="AE192" s="1"/>
  <c r="AB244" l="1"/>
  <c r="AA205"/>
  <c r="M193"/>
  <c r="AE193" s="1"/>
  <c r="N193"/>
  <c r="AF193" s="1"/>
  <c r="Z193"/>
  <c r="AB245" l="1"/>
  <c r="AA206"/>
  <c r="M194"/>
  <c r="AE194" s="1"/>
  <c r="N194"/>
  <c r="AF194" s="1"/>
  <c r="Z194"/>
  <c r="AB246" l="1"/>
  <c r="AA207"/>
  <c r="M195"/>
  <c r="AE195" s="1"/>
  <c r="N195"/>
  <c r="AF195" s="1"/>
  <c r="Z195"/>
  <c r="AB247" l="1"/>
  <c r="AA208"/>
  <c r="M196"/>
  <c r="AE196" s="1"/>
  <c r="N196"/>
  <c r="AF196" s="1"/>
  <c r="Z196"/>
  <c r="AB248" l="1"/>
  <c r="AA209"/>
  <c r="N197"/>
  <c r="AF197" s="1"/>
  <c r="M197"/>
  <c r="AE197" s="1"/>
  <c r="Z197"/>
  <c r="AB249" l="1"/>
  <c r="AA210"/>
  <c r="Z198"/>
  <c r="M198"/>
  <c r="AE198" s="1"/>
  <c r="N198"/>
  <c r="AF198" s="1"/>
  <c r="AB250" l="1"/>
  <c r="AA211"/>
  <c r="M199"/>
  <c r="AE199" s="1"/>
  <c r="Z199"/>
  <c r="N199"/>
  <c r="AF199" s="1"/>
  <c r="AB251" l="1"/>
  <c r="AA212"/>
  <c r="M200"/>
  <c r="AE200" s="1"/>
  <c r="N200"/>
  <c r="AF200" s="1"/>
  <c r="Z200"/>
  <c r="AB252" l="1"/>
  <c r="AA213"/>
  <c r="Z201"/>
  <c r="M201"/>
  <c r="AE201" s="1"/>
  <c r="N201"/>
  <c r="AF201" s="1"/>
  <c r="AB254" l="1"/>
  <c r="AB253"/>
  <c r="AA214"/>
  <c r="N202"/>
  <c r="AF202" s="1"/>
  <c r="Z202"/>
  <c r="M202"/>
  <c r="AE202" s="1"/>
  <c r="AA215" l="1"/>
  <c r="M203"/>
  <c r="AE203" s="1"/>
  <c r="N203"/>
  <c r="AF203" s="1"/>
  <c r="Z203"/>
  <c r="AA216" l="1"/>
  <c r="Z204"/>
  <c r="M204"/>
  <c r="AE204" s="1"/>
  <c r="N204"/>
  <c r="AF204" s="1"/>
  <c r="AA217" l="1"/>
  <c r="Z205"/>
  <c r="M205"/>
  <c r="AE205" s="1"/>
  <c r="N205"/>
  <c r="AF205" s="1"/>
  <c r="AA218" l="1"/>
  <c r="N206"/>
  <c r="AF206" s="1"/>
  <c r="M206"/>
  <c r="AE206" s="1"/>
  <c r="Z206"/>
  <c r="AA219" l="1"/>
  <c r="M207"/>
  <c r="AE207" s="1"/>
  <c r="N207"/>
  <c r="AF207" s="1"/>
  <c r="Z207"/>
  <c r="AA220" l="1"/>
  <c r="N208"/>
  <c r="AF208" s="1"/>
  <c r="M208"/>
  <c r="AE208" s="1"/>
  <c r="Z208"/>
  <c r="AA221" l="1"/>
  <c r="N209"/>
  <c r="AF209" s="1"/>
  <c r="M209"/>
  <c r="AE209" s="1"/>
  <c r="Z209"/>
  <c r="AA222" l="1"/>
  <c r="Z210"/>
  <c r="N210"/>
  <c r="AF210" s="1"/>
  <c r="M210"/>
  <c r="AE210" s="1"/>
  <c r="AA223" l="1"/>
  <c r="N211"/>
  <c r="AF211" s="1"/>
  <c r="Z211"/>
  <c r="M211"/>
  <c r="AE211" s="1"/>
  <c r="AA224" l="1"/>
  <c r="N212"/>
  <c r="AF212" s="1"/>
  <c r="M212"/>
  <c r="AE212" s="1"/>
  <c r="Z212"/>
  <c r="AA225" l="1"/>
  <c r="N213"/>
  <c r="AF213" s="1"/>
  <c r="Z213"/>
  <c r="M213"/>
  <c r="AE213" s="1"/>
  <c r="AA226" l="1"/>
  <c r="Z214"/>
  <c r="M214"/>
  <c r="AE214" s="1"/>
  <c r="N214"/>
  <c r="AF214" s="1"/>
  <c r="AA227" l="1"/>
  <c r="M215"/>
  <c r="AE215" s="1"/>
  <c r="Z215"/>
  <c r="N215"/>
  <c r="AF215" s="1"/>
  <c r="AA228" l="1"/>
  <c r="N216"/>
  <c r="AF216" s="1"/>
  <c r="M216"/>
  <c r="AE216" s="1"/>
  <c r="Z216"/>
  <c r="AA229" l="1"/>
  <c r="M217"/>
  <c r="AE217" s="1"/>
  <c r="Z217"/>
  <c r="N217"/>
  <c r="AF217" s="1"/>
  <c r="AA230" l="1"/>
  <c r="M218"/>
  <c r="AE218" s="1"/>
  <c r="Z218"/>
  <c r="N218"/>
  <c r="AF218" s="1"/>
  <c r="AA231" l="1"/>
  <c r="Z219"/>
  <c r="N219"/>
  <c r="AF219" s="1"/>
  <c r="M219"/>
  <c r="AE219" s="1"/>
  <c r="AA232" l="1"/>
  <c r="N220"/>
  <c r="AF220" s="1"/>
  <c r="M220"/>
  <c r="AE220" s="1"/>
  <c r="Z220"/>
  <c r="AA233" l="1"/>
  <c r="N221"/>
  <c r="AF221" s="1"/>
  <c r="Z221"/>
  <c r="M221"/>
  <c r="AE221" s="1"/>
  <c r="AA234" l="1"/>
  <c r="Z222"/>
  <c r="M222"/>
  <c r="AE222" s="1"/>
  <c r="N222"/>
  <c r="AF222" s="1"/>
  <c r="AA235" l="1"/>
  <c r="M223"/>
  <c r="AE223" s="1"/>
  <c r="Z223"/>
  <c r="N223"/>
  <c r="AF223" s="1"/>
  <c r="AA236" l="1"/>
  <c r="M224"/>
  <c r="AE224" s="1"/>
  <c r="Z224"/>
  <c r="N224"/>
  <c r="AF224" s="1"/>
  <c r="AA237" l="1"/>
  <c r="M225"/>
  <c r="AE225" s="1"/>
  <c r="Z225"/>
  <c r="N225"/>
  <c r="AF225" s="1"/>
  <c r="AA238" l="1"/>
  <c r="Z226"/>
  <c r="N226"/>
  <c r="AF226" s="1"/>
  <c r="M226"/>
  <c r="AE226" s="1"/>
  <c r="AA239" l="1"/>
  <c r="Z227"/>
  <c r="M227"/>
  <c r="AE227" s="1"/>
  <c r="N227"/>
  <c r="AF227" s="1"/>
  <c r="AA240" l="1"/>
  <c r="N228"/>
  <c r="AF228" s="1"/>
  <c r="Z228"/>
  <c r="M228"/>
  <c r="AE228" s="1"/>
  <c r="AA241" l="1"/>
  <c r="N229"/>
  <c r="AF229" s="1"/>
  <c r="M229"/>
  <c r="AE229" s="1"/>
  <c r="Z229"/>
  <c r="AA242" l="1"/>
  <c r="N230"/>
  <c r="AF230" s="1"/>
  <c r="Z230"/>
  <c r="M230"/>
  <c r="AE230" s="1"/>
  <c r="AA243" l="1"/>
  <c r="N231"/>
  <c r="AF231" s="1"/>
  <c r="M231"/>
  <c r="AE231" s="1"/>
  <c r="Z231"/>
  <c r="AA244" l="1"/>
  <c r="M232"/>
  <c r="AE232" s="1"/>
  <c r="N232"/>
  <c r="AF232" s="1"/>
  <c r="Z232"/>
  <c r="AA245" l="1"/>
  <c r="N233"/>
  <c r="AF233" s="1"/>
  <c r="M233"/>
  <c r="AE233" s="1"/>
  <c r="Z233"/>
  <c r="AA246" l="1"/>
  <c r="N234"/>
  <c r="AF234" s="1"/>
  <c r="M234"/>
  <c r="AE234" s="1"/>
  <c r="Z234"/>
  <c r="AA247" l="1"/>
  <c r="N235"/>
  <c r="AF235" s="1"/>
  <c r="M235"/>
  <c r="AE235" s="1"/>
  <c r="Z235"/>
  <c r="AA248" l="1"/>
  <c r="Z236"/>
  <c r="M236"/>
  <c r="AE236" s="1"/>
  <c r="N236"/>
  <c r="AF236" s="1"/>
  <c r="AA249" l="1"/>
  <c r="Z237"/>
  <c r="N237"/>
  <c r="AF237" s="1"/>
  <c r="M237"/>
  <c r="AE237" s="1"/>
  <c r="AA250" l="1"/>
  <c r="N238"/>
  <c r="AF238" s="1"/>
  <c r="M238"/>
  <c r="AE238" s="1"/>
  <c r="Z238"/>
  <c r="AA251" l="1"/>
  <c r="Z239"/>
  <c r="M239"/>
  <c r="AE239" s="1"/>
  <c r="N239"/>
  <c r="AF239" s="1"/>
  <c r="AA252" l="1"/>
  <c r="N240"/>
  <c r="AF240" s="1"/>
  <c r="Z240"/>
  <c r="M240"/>
  <c r="AE240" s="1"/>
  <c r="AA254" l="1"/>
  <c r="AA253"/>
  <c r="N241"/>
  <c r="AF241" s="1"/>
  <c r="M241"/>
  <c r="AE241" s="1"/>
  <c r="Z241"/>
  <c r="Z242" l="1"/>
  <c r="N242"/>
  <c r="AF242" s="1"/>
  <c r="M242"/>
  <c r="AE242" s="1"/>
  <c r="M243" l="1"/>
  <c r="AE243" s="1"/>
  <c r="N243"/>
  <c r="AF243" s="1"/>
  <c r="Z243"/>
  <c r="N244" l="1"/>
  <c r="AF244" s="1"/>
  <c r="Z244"/>
  <c r="M244"/>
  <c r="AE244" s="1"/>
  <c r="Z245" l="1"/>
  <c r="M245"/>
  <c r="AE245" s="1"/>
  <c r="N245"/>
  <c r="AF245" s="1"/>
  <c r="M246" l="1"/>
  <c r="AE246" s="1"/>
  <c r="Z246"/>
  <c r="N246"/>
  <c r="AF246" s="1"/>
  <c r="N247" l="1"/>
  <c r="AF247" s="1"/>
  <c r="M247"/>
  <c r="AE247" s="1"/>
  <c r="Z247"/>
  <c r="M248" l="1"/>
  <c r="AE248" s="1"/>
  <c r="Z248"/>
  <c r="N248"/>
  <c r="AF248" s="1"/>
  <c r="M249" l="1"/>
  <c r="AE249" s="1"/>
  <c r="N249"/>
  <c r="AF249" s="1"/>
  <c r="Z249"/>
  <c r="Z250" l="1"/>
  <c r="N250"/>
  <c r="AF250" s="1"/>
  <c r="M250"/>
  <c r="AE250" s="1"/>
  <c r="M251" l="1"/>
  <c r="AE251" s="1"/>
  <c r="Z251"/>
  <c r="N251"/>
  <c r="AF251" s="1"/>
  <c r="N252" l="1"/>
  <c r="AF252" s="1"/>
  <c r="Z252"/>
  <c r="M252"/>
  <c r="AE252" s="1"/>
  <c r="Z253" l="1"/>
  <c r="N253"/>
  <c r="AF253" s="1"/>
  <c r="M253"/>
  <c r="AE253" s="1"/>
  <c r="Z254" l="1"/>
  <c r="N254"/>
  <c r="AF254" s="1"/>
  <c r="M254"/>
  <c r="AE254" s="1"/>
</calcChain>
</file>

<file path=xl/comments1.xml><?xml version="1.0" encoding="utf-8"?>
<comments xmlns="http://schemas.openxmlformats.org/spreadsheetml/2006/main">
  <authors>
    <author>family</author>
  </authors>
  <commentList>
    <comment ref="A1" authorId="0">
      <text>
        <r>
          <rPr>
            <sz val="9"/>
            <color indexed="81"/>
            <rFont val="ＭＳ Ｐゴシック"/>
            <family val="3"/>
            <charset val="128"/>
          </rPr>
          <t>ウィンドウ再配置用の
パワーシェル起動</t>
        </r>
      </text>
    </comment>
    <comment ref="D1" authorId="0">
      <text>
        <r>
          <rPr>
            <sz val="9"/>
            <color indexed="81"/>
            <rFont val="ＭＳ Ｐゴシック"/>
            <family val="3"/>
            <charset val="128"/>
          </rPr>
          <t>銘柄名</t>
        </r>
      </text>
    </comment>
    <comment ref="E1" authorId="0">
      <text>
        <r>
          <rPr>
            <sz val="9"/>
            <color indexed="81"/>
            <rFont val="ＭＳ Ｐゴシック"/>
            <family val="3"/>
            <charset val="128"/>
          </rPr>
          <t>銘柄コード</t>
        </r>
      </text>
    </comment>
    <comment ref="F1" authorId="0">
      <text>
        <r>
          <rPr>
            <sz val="9"/>
            <color indexed="81"/>
            <rFont val="ＭＳ Ｐゴシック"/>
            <family val="3"/>
            <charset val="128"/>
          </rPr>
          <t>単位株数</t>
        </r>
      </text>
    </comment>
    <comment ref="G1" authorId="0">
      <text>
        <r>
          <rPr>
            <sz val="9"/>
            <color indexed="81"/>
            <rFont val="ＭＳ Ｐゴシック"/>
            <family val="3"/>
            <charset val="128"/>
          </rPr>
          <t>年間損益(円)</t>
        </r>
      </text>
    </comment>
    <comment ref="A2" authorId="0">
      <text>
        <r>
          <rPr>
            <sz val="9"/>
            <color indexed="81"/>
            <rFont val="ＭＳ Ｐゴシック"/>
            <family val="3"/>
            <charset val="128"/>
          </rPr>
          <t>時間軸固定日</t>
        </r>
      </text>
    </comment>
    <comment ref="D2" authorId="0">
      <text>
        <r>
          <rPr>
            <sz val="9"/>
            <color indexed="81"/>
            <rFont val="ＭＳ Ｐゴシック"/>
            <family val="3"/>
            <charset val="128"/>
          </rPr>
          <t>株価装着用の
パワーシェル起動</t>
        </r>
      </text>
    </comment>
    <comment ref="E2" authorId="0">
      <text>
        <r>
          <rPr>
            <sz val="9"/>
            <color indexed="81"/>
            <rFont val="ＭＳ Ｐゴシック"/>
            <family val="3"/>
            <charset val="128"/>
          </rPr>
          <t>大引けの終値での建玉
（＊付きは翌日始値で計算）</t>
        </r>
      </text>
    </comment>
    <comment ref="H2" authorId="0">
      <text>
        <r>
          <rPr>
            <sz val="9"/>
            <color indexed="81"/>
            <rFont val="ＭＳ Ｐゴシック"/>
            <family val="3"/>
            <charset val="128"/>
          </rPr>
          <t>終値での算出
＊付時は翌日
寄り時点の損益</t>
        </r>
      </text>
    </comment>
  </commentList>
</comments>
</file>

<file path=xl/comments2.xml><?xml version="1.0" encoding="utf-8"?>
<comments xmlns="http://schemas.openxmlformats.org/spreadsheetml/2006/main">
  <authors>
    <author>family</author>
  </authors>
  <commentList>
    <comment ref="G2" authorId="0">
      <text>
        <r>
          <rPr>
            <sz val="9"/>
            <color indexed="81"/>
            <rFont val="ＭＳ Ｐゴシック"/>
            <family val="3"/>
            <charset val="128"/>
          </rPr>
          <t>ライセンスが無い場合は
30日間のみに制約されます。
有効期限超過した場合は、
年末日に固定されます。</t>
        </r>
      </text>
    </comment>
  </commentList>
</comments>
</file>

<file path=xl/comments3.xml><?xml version="1.0" encoding="utf-8"?>
<comments xmlns="http://schemas.openxmlformats.org/spreadsheetml/2006/main">
  <authors>
    <author>family</author>
  </authors>
  <commentList>
    <comment ref="C1" authorId="0">
      <text>
        <r>
          <rPr>
            <b/>
            <sz val="9"/>
            <color indexed="81"/>
            <rFont val="ＭＳ Ｐゴシック"/>
            <family val="3"/>
            <charset val="128"/>
          </rPr>
          <t>最新でないかもしれません</t>
        </r>
      </text>
    </comment>
  </commentList>
</comments>
</file>

<file path=xl/sharedStrings.xml><?xml version="1.0" encoding="utf-8"?>
<sst xmlns="http://schemas.openxmlformats.org/spreadsheetml/2006/main" count="2187" uniqueCount="2167">
  <si>
    <t>始値</t>
    <rPh sb="0" eb="2">
      <t>ハジメネ</t>
    </rPh>
    <phoneticPr fontId="23"/>
  </si>
  <si>
    <t>売り新規</t>
    <rPh sb="0" eb="1">
      <t>ウ</t>
    </rPh>
    <rPh sb="2" eb="4">
      <t>シンキ</t>
    </rPh>
    <phoneticPr fontId="23"/>
  </si>
  <si>
    <t>売り返済</t>
    <rPh sb="0" eb="1">
      <t>ウ</t>
    </rPh>
    <rPh sb="2" eb="4">
      <t>ヘンサイ</t>
    </rPh>
    <phoneticPr fontId="23"/>
  </si>
  <si>
    <t>買い新規</t>
    <rPh sb="0" eb="1">
      <t>カ</t>
    </rPh>
    <rPh sb="2" eb="4">
      <t>シンキ</t>
    </rPh>
    <phoneticPr fontId="23"/>
  </si>
  <si>
    <t>買い返済</t>
    <rPh sb="0" eb="1">
      <t>カ</t>
    </rPh>
    <rPh sb="2" eb="4">
      <t>ヘンサイ</t>
    </rPh>
    <phoneticPr fontId="23"/>
  </si>
  <si>
    <t>終値</t>
    <rPh sb="0" eb="2">
      <t>オワリネ</t>
    </rPh>
    <phoneticPr fontId="23"/>
  </si>
  <si>
    <t>買 玉</t>
    <rPh sb="0" eb="1">
      <t>カ</t>
    </rPh>
    <rPh sb="2" eb="3">
      <t>ダマ</t>
    </rPh>
    <phoneticPr fontId="23"/>
  </si>
  <si>
    <t>建玉評価額</t>
    <rPh sb="0" eb="2">
      <t>タテギョク</t>
    </rPh>
    <rPh sb="2" eb="5">
      <t>ヒョウカガク</t>
    </rPh>
    <phoneticPr fontId="23"/>
  </si>
  <si>
    <t>売建評価額</t>
    <rPh sb="2" eb="5">
      <t>ヒョウカガク</t>
    </rPh>
    <phoneticPr fontId="23"/>
  </si>
  <si>
    <t>買建評価額</t>
    <rPh sb="0" eb="1">
      <t>カ</t>
    </rPh>
    <rPh sb="2" eb="4">
      <t>ヒョウカ</t>
    </rPh>
    <rPh sb="4" eb="5">
      <t>ガク</t>
    </rPh>
    <phoneticPr fontId="23"/>
  </si>
  <si>
    <t>売 玉</t>
    <rPh sb="0" eb="1">
      <t>ウ</t>
    </rPh>
    <rPh sb="2" eb="3">
      <t>ギョク</t>
    </rPh>
    <phoneticPr fontId="23"/>
  </si>
  <si>
    <t>伊藤園</t>
  </si>
  <si>
    <t>東芝</t>
  </si>
  <si>
    <t>銘柄名</t>
    <rPh sb="0" eb="2">
      <t>メイガラ</t>
    </rPh>
    <rPh sb="2" eb="3">
      <t>メイ</t>
    </rPh>
    <phoneticPr fontId="23"/>
  </si>
  <si>
    <t>コード</t>
  </si>
  <si>
    <t>銘柄</t>
  </si>
  <si>
    <t>ＮＩＰＰＯ</t>
  </si>
  <si>
    <t>積水ハウス</t>
  </si>
  <si>
    <t>日揮</t>
  </si>
  <si>
    <t>カルビー</t>
  </si>
  <si>
    <t>カカクコム</t>
  </si>
  <si>
    <t>エムスリー</t>
  </si>
  <si>
    <t>博報堂ＤＹ</t>
  </si>
  <si>
    <t>ローソン</t>
  </si>
  <si>
    <t>双日</t>
  </si>
  <si>
    <t>味の素</t>
  </si>
  <si>
    <t>キユーピー</t>
  </si>
  <si>
    <t>ニチレイ</t>
  </si>
  <si>
    <t>東洋水産</t>
  </si>
  <si>
    <t>ヒューリック</t>
  </si>
  <si>
    <t>マツモトキヨシ</t>
  </si>
  <si>
    <t>トヨタ紡織</t>
  </si>
  <si>
    <t>コスモス薬品</t>
  </si>
  <si>
    <t>東レ</t>
  </si>
  <si>
    <t>クラレ</t>
  </si>
  <si>
    <t>旭化成</t>
  </si>
  <si>
    <t>グリー</t>
  </si>
  <si>
    <t>ティーガイア</t>
  </si>
  <si>
    <t>東ソー</t>
  </si>
  <si>
    <t>エア・ウォーター</t>
  </si>
  <si>
    <t>大陽日酸</t>
  </si>
  <si>
    <t>ＪＳＲ</t>
  </si>
  <si>
    <t>ダイセル</t>
  </si>
  <si>
    <t>日立化成</t>
  </si>
  <si>
    <t>電通</t>
  </si>
  <si>
    <t>花王</t>
  </si>
  <si>
    <t>エーザイ</t>
  </si>
  <si>
    <t>ツムラ</t>
  </si>
  <si>
    <t>テルモ</t>
  </si>
  <si>
    <t>第一三共</t>
  </si>
  <si>
    <t>ＤＩＣ</t>
  </si>
  <si>
    <t>パーク２４</t>
  </si>
  <si>
    <t>ヤフー</t>
  </si>
  <si>
    <t>日本オラクル</t>
  </si>
  <si>
    <t>サイバーエージェント</t>
  </si>
  <si>
    <t>楽天</t>
  </si>
  <si>
    <t>大塚商会</t>
  </si>
  <si>
    <t>富士フイルム</t>
  </si>
  <si>
    <t>コニカミノルタ</t>
  </si>
  <si>
    <t>資生堂</t>
  </si>
  <si>
    <t>小林製薬</t>
  </si>
  <si>
    <t>出光興産</t>
  </si>
  <si>
    <t>ＪＸ</t>
  </si>
  <si>
    <t>旭硝子</t>
  </si>
  <si>
    <t>ＴＯＴＯ</t>
  </si>
  <si>
    <t>ニチアス</t>
  </si>
  <si>
    <t>ＤＯＷＡ</t>
  </si>
  <si>
    <t>アサヒ</t>
  </si>
  <si>
    <t>リンナイ</t>
  </si>
  <si>
    <t>ユニプレス</t>
  </si>
  <si>
    <t>ジーテクト</t>
  </si>
  <si>
    <t>ディスコ</t>
  </si>
  <si>
    <t>ナブテスコ</t>
  </si>
  <si>
    <t>ＳＭＣ</t>
  </si>
  <si>
    <t>日立建機</t>
  </si>
  <si>
    <t>クボタ</t>
  </si>
  <si>
    <t>椿本チエイン</t>
  </si>
  <si>
    <t>タダノ</t>
  </si>
  <si>
    <t>平和</t>
  </si>
  <si>
    <t>ＳＡＮＫＹＯ</t>
  </si>
  <si>
    <t>ＴＰＲ</t>
  </si>
  <si>
    <t>日本精工</t>
  </si>
  <si>
    <t>ジェイテクト</t>
  </si>
  <si>
    <t>不二越</t>
  </si>
  <si>
    <t>ミネベア</t>
  </si>
  <si>
    <t>ＴＨＫ</t>
  </si>
  <si>
    <t>富士電機</t>
  </si>
  <si>
    <t>マキタ</t>
  </si>
  <si>
    <t>日本電産</t>
  </si>
  <si>
    <t>オムロン</t>
  </si>
  <si>
    <t>富士通</t>
  </si>
  <si>
    <t>ワコム</t>
  </si>
  <si>
    <t>パナソニック</t>
  </si>
  <si>
    <t>アンリツ</t>
  </si>
  <si>
    <t>ＴＤＫ</t>
  </si>
  <si>
    <t>キーエンス</t>
  </si>
  <si>
    <t>シスメックス</t>
  </si>
  <si>
    <t>デンソー</t>
  </si>
  <si>
    <t>ファナック</t>
  </si>
  <si>
    <t>京セラ</t>
  </si>
  <si>
    <t>ＩＨＩ</t>
  </si>
  <si>
    <t>ＮＯＫ</t>
  </si>
  <si>
    <t>アイシン精機</t>
  </si>
  <si>
    <t>マツダ</t>
  </si>
  <si>
    <t>スズキ</t>
  </si>
  <si>
    <t>エクセディ</t>
  </si>
  <si>
    <t>ミツバ</t>
  </si>
  <si>
    <t>シマノ</t>
  </si>
  <si>
    <t>三菱食品</t>
  </si>
  <si>
    <t>良品計画</t>
  </si>
  <si>
    <t>メディパル</t>
  </si>
  <si>
    <t>ニコン</t>
  </si>
  <si>
    <t>ＨＯＹＡ</t>
  </si>
  <si>
    <t>キヤノン</t>
  </si>
  <si>
    <t>リコー</t>
  </si>
  <si>
    <t>アシックス</t>
  </si>
  <si>
    <t>エフピコ</t>
  </si>
  <si>
    <t>ピジョン</t>
  </si>
  <si>
    <t>ニフコ</t>
  </si>
  <si>
    <t>丸紅</t>
  </si>
  <si>
    <t>豊田通商</t>
  </si>
  <si>
    <t>兼松</t>
  </si>
  <si>
    <t>三井物産</t>
  </si>
  <si>
    <t>山善</t>
  </si>
  <si>
    <t>三菱商事</t>
  </si>
  <si>
    <t>サンリオ</t>
  </si>
  <si>
    <t>コメリ</t>
  </si>
  <si>
    <t>しまむら</t>
  </si>
  <si>
    <t>高島屋</t>
  </si>
  <si>
    <t>イオン</t>
  </si>
  <si>
    <t>イズミ</t>
  </si>
  <si>
    <t>セブン銀行</t>
  </si>
  <si>
    <t>興銀リース</t>
  </si>
  <si>
    <t>Ｊトラスト</t>
  </si>
  <si>
    <t>アイフル</t>
  </si>
  <si>
    <t>北洋銀行</t>
  </si>
  <si>
    <t>リコーリース</t>
  </si>
  <si>
    <t>アコム</t>
  </si>
  <si>
    <t>オリックス</t>
  </si>
  <si>
    <t>野村</t>
  </si>
  <si>
    <t>東京海上</t>
  </si>
  <si>
    <t>三菱地所</t>
  </si>
  <si>
    <t>大京</t>
  </si>
  <si>
    <t>タカラレーベン</t>
  </si>
  <si>
    <t>イオンモール</t>
  </si>
  <si>
    <t>阪急阪神</t>
  </si>
  <si>
    <t>ヤマト</t>
  </si>
  <si>
    <t>山九</t>
  </si>
  <si>
    <t>日立物流</t>
  </si>
  <si>
    <t>ＡＮＡ</t>
  </si>
  <si>
    <t>上組</t>
  </si>
  <si>
    <t>ＫＤＤＩ</t>
  </si>
  <si>
    <t>光通信</t>
  </si>
  <si>
    <t>ＮＴＴドコモ</t>
  </si>
  <si>
    <t>東宝</t>
  </si>
  <si>
    <t>ＳＣＳＫ</t>
  </si>
  <si>
    <t>セコム</t>
  </si>
  <si>
    <t>日鉄住金物産</t>
  </si>
  <si>
    <t>ヤマダ電機</t>
  </si>
  <si>
    <t>アークス</t>
  </si>
  <si>
    <t>サンドラッグ</t>
  </si>
  <si>
    <t>前回までの
売り損益</t>
    <rPh sb="0" eb="2">
      <t>ゼンカイ</t>
    </rPh>
    <rPh sb="6" eb="7">
      <t>ウ</t>
    </rPh>
    <rPh sb="8" eb="10">
      <t>ソンエキ</t>
    </rPh>
    <phoneticPr fontId="23"/>
  </si>
  <si>
    <t>通年の
売り損益</t>
    <rPh sb="0" eb="2">
      <t>ツウネン</t>
    </rPh>
    <rPh sb="4" eb="5">
      <t>ウ</t>
    </rPh>
    <rPh sb="6" eb="8">
      <t>ソンエキ</t>
    </rPh>
    <phoneticPr fontId="23"/>
  </si>
  <si>
    <t>今回の
売り損益</t>
    <rPh sb="0" eb="2">
      <t>コンカイ</t>
    </rPh>
    <rPh sb="4" eb="5">
      <t>ウ</t>
    </rPh>
    <rPh sb="6" eb="8">
      <t>ソンエキ</t>
    </rPh>
    <phoneticPr fontId="23"/>
  </si>
  <si>
    <t>前回までの
買い損益</t>
    <rPh sb="0" eb="2">
      <t>ゼンカイ</t>
    </rPh>
    <rPh sb="8" eb="10">
      <t>ソンエキ</t>
    </rPh>
    <phoneticPr fontId="23"/>
  </si>
  <si>
    <t>通年の
買い損益</t>
    <rPh sb="0" eb="2">
      <t>ツウネン</t>
    </rPh>
    <rPh sb="6" eb="8">
      <t>ソンエキ</t>
    </rPh>
    <phoneticPr fontId="23"/>
  </si>
  <si>
    <t>今回の
買い損益</t>
    <rPh sb="0" eb="2">
      <t>コンカイ</t>
    </rPh>
    <rPh sb="6" eb="8">
      <t>ソンエキ</t>
    </rPh>
    <phoneticPr fontId="23"/>
  </si>
  <si>
    <t>前回までの
損益</t>
    <rPh sb="0" eb="2">
      <t>ゼンカイ</t>
    </rPh>
    <rPh sb="6" eb="8">
      <t>ソンエキ</t>
    </rPh>
    <phoneticPr fontId="23"/>
  </si>
  <si>
    <t>通年の
損益</t>
    <rPh sb="0" eb="2">
      <t>ツウネン</t>
    </rPh>
    <rPh sb="4" eb="6">
      <t>ソンエキ</t>
    </rPh>
    <phoneticPr fontId="23"/>
  </si>
  <si>
    <t>今回の損益</t>
    <rPh sb="0" eb="2">
      <t>コンカイ</t>
    </rPh>
    <rPh sb="3" eb="5">
      <t>ソンエキ</t>
    </rPh>
    <phoneticPr fontId="23"/>
  </si>
  <si>
    <t>売り投入額
（みなし）</t>
    <rPh sb="0" eb="1">
      <t>バイ</t>
    </rPh>
    <rPh sb="2" eb="4">
      <t>トウニュウ</t>
    </rPh>
    <rPh sb="4" eb="5">
      <t>ガク</t>
    </rPh>
    <phoneticPr fontId="23"/>
  </si>
  <si>
    <t>買い投入額
（みなし）</t>
    <rPh sb="0" eb="1">
      <t>カ</t>
    </rPh>
    <rPh sb="2" eb="4">
      <t>トウニュウ</t>
    </rPh>
    <rPh sb="4" eb="5">
      <t>ガク</t>
    </rPh>
    <phoneticPr fontId="23"/>
  </si>
  <si>
    <t>投入額
（みなし）</t>
    <rPh sb="0" eb="2">
      <t>トウニュウ</t>
    </rPh>
    <rPh sb="2" eb="3">
      <t>ガク</t>
    </rPh>
    <phoneticPr fontId="23"/>
  </si>
  <si>
    <t>売りの
損益推移</t>
    <rPh sb="0" eb="1">
      <t>ウ</t>
    </rPh>
    <rPh sb="6" eb="8">
      <t>スイイ</t>
    </rPh>
    <phoneticPr fontId="23"/>
  </si>
  <si>
    <t>買いの
損益推移</t>
    <rPh sb="0" eb="1">
      <t>カ</t>
    </rPh>
    <rPh sb="6" eb="8">
      <t>スイイ</t>
    </rPh>
    <phoneticPr fontId="23"/>
  </si>
  <si>
    <t>投入額推移
（みなし）</t>
    <rPh sb="0" eb="2">
      <t>トウニュウ</t>
    </rPh>
    <rPh sb="2" eb="3">
      <t>ガク</t>
    </rPh>
    <rPh sb="3" eb="5">
      <t>スイイ</t>
    </rPh>
    <phoneticPr fontId="23"/>
  </si>
  <si>
    <t>曜日</t>
    <rPh sb="0" eb="2">
      <t>ヨウビ</t>
    </rPh>
    <phoneticPr fontId="23"/>
  </si>
  <si>
    <t>行番</t>
    <rPh sb="0" eb="1">
      <t>ギョウ</t>
    </rPh>
    <rPh sb="1" eb="2">
      <t>バン</t>
    </rPh>
    <phoneticPr fontId="23"/>
  </si>
  <si>
    <t>合計
建玉</t>
    <rPh sb="0" eb="2">
      <t>ゴウケイ</t>
    </rPh>
    <rPh sb="3" eb="5">
      <t>タテギョク</t>
    </rPh>
    <phoneticPr fontId="23"/>
  </si>
  <si>
    <t>No</t>
    <phoneticPr fontId="23"/>
  </si>
  <si>
    <t>株価行番</t>
    <rPh sb="0" eb="2">
      <t>カブカ</t>
    </rPh>
    <rPh sb="2" eb="3">
      <t>ギョウ</t>
    </rPh>
    <rPh sb="3" eb="4">
      <t>バン</t>
    </rPh>
    <phoneticPr fontId="23"/>
  </si>
  <si>
    <t>最大行</t>
    <rPh sb="0" eb="2">
      <t>サイダイ</t>
    </rPh>
    <rPh sb="2" eb="3">
      <t>ギョウ</t>
    </rPh>
    <phoneticPr fontId="23"/>
  </si>
  <si>
    <t>高値</t>
    <phoneticPr fontId="23"/>
  </si>
  <si>
    <t>安値</t>
    <phoneticPr fontId="23"/>
  </si>
  <si>
    <t>終値</t>
    <phoneticPr fontId="23"/>
  </si>
  <si>
    <t>ＳＵＭＣＯ</t>
  </si>
  <si>
    <t>レナウン</t>
  </si>
  <si>
    <t>ネクソン</t>
  </si>
  <si>
    <t>三井化学</t>
  </si>
  <si>
    <t>ケネディクス</t>
  </si>
  <si>
    <t>コーセー</t>
  </si>
  <si>
    <t>日本ガイシ</t>
  </si>
  <si>
    <t>ＮＥＣ</t>
  </si>
  <si>
    <t>ソニー</t>
  </si>
  <si>
    <t>ローム</t>
  </si>
  <si>
    <t>ＦＰＧ</t>
  </si>
  <si>
    <t>ヤマハ</t>
  </si>
  <si>
    <t>任天堂</t>
  </si>
  <si>
    <t>ラオックス</t>
  </si>
  <si>
    <t>アクリーティブ</t>
  </si>
  <si>
    <t>商船三井</t>
  </si>
  <si>
    <t>九州電力</t>
  </si>
  <si>
    <t>※本シートは文字色を白にして、シートの保護をかけています。</t>
    <rPh sb="1" eb="2">
      <t>ホン</t>
    </rPh>
    <rPh sb="6" eb="8">
      <t>モジ</t>
    </rPh>
    <rPh sb="8" eb="9">
      <t>イロ</t>
    </rPh>
    <rPh sb="10" eb="11">
      <t>シロ</t>
    </rPh>
    <rPh sb="19" eb="21">
      <t>ホゴ</t>
    </rPh>
    <phoneticPr fontId="23"/>
  </si>
  <si>
    <t>区分</t>
    <rPh sb="0" eb="2">
      <t>クブン</t>
    </rPh>
    <phoneticPr fontId="23"/>
  </si>
  <si>
    <t>備　考</t>
    <rPh sb="0" eb="1">
      <t>ビ</t>
    </rPh>
    <rPh sb="2" eb="3">
      <t>コウ</t>
    </rPh>
    <phoneticPr fontId="23"/>
  </si>
  <si>
    <t>ライセンス表示メッセージ</t>
    <rPh sb="5" eb="7">
      <t>ヒョウジ</t>
    </rPh>
    <phoneticPr fontId="23"/>
  </si>
  <si>
    <t>項目</t>
    <rPh sb="0" eb="2">
      <t>コウモク</t>
    </rPh>
    <phoneticPr fontId="23"/>
  </si>
  <si>
    <t>設　定　値</t>
    <rPh sb="0" eb="1">
      <t>セツ</t>
    </rPh>
    <rPh sb="2" eb="3">
      <t>サダム</t>
    </rPh>
    <rPh sb="4" eb="5">
      <t>アタイ</t>
    </rPh>
    <phoneticPr fontId="23"/>
  </si>
  <si>
    <t>ご利用者氏名</t>
    <rPh sb="1" eb="3">
      <t>リヨウ</t>
    </rPh>
    <rPh sb="3" eb="4">
      <t>シャ</t>
    </rPh>
    <rPh sb="4" eb="6">
      <t>シメイ</t>
    </rPh>
    <phoneticPr fontId="23"/>
  </si>
  <si>
    <t>メールアドレス</t>
    <phoneticPr fontId="23"/>
  </si>
  <si>
    <t>VECTORへ注文された際のメールアドレス</t>
    <rPh sb="7" eb="9">
      <t>チュウモン</t>
    </rPh>
    <rPh sb="12" eb="13">
      <t>サイ</t>
    </rPh>
    <phoneticPr fontId="23"/>
  </si>
  <si>
    <t>ライセンスキー</t>
    <phoneticPr fontId="23"/>
  </si>
  <si>
    <t>氏名・メアド・ユーザIDがヌルでないこと。</t>
    <rPh sb="0" eb="2">
      <t>シメイ</t>
    </rPh>
    <phoneticPr fontId="23"/>
  </si>
  <si>
    <t>コンピュータ名</t>
    <rPh sb="6" eb="7">
      <t>メイ</t>
    </rPh>
    <phoneticPr fontId="23"/>
  </si>
  <si>
    <t>ユーザ名</t>
    <rPh sb="3" eb="4">
      <t>メイ</t>
    </rPh>
    <phoneticPr fontId="23"/>
  </si>
  <si>
    <t>プロファイルパス</t>
    <phoneticPr fontId="23"/>
  </si>
  <si>
    <t>(予備欄）</t>
    <rPh sb="1" eb="3">
      <t>ヨビ</t>
    </rPh>
    <rPh sb="3" eb="4">
      <t>ラン</t>
    </rPh>
    <phoneticPr fontId="23"/>
  </si>
  <si>
    <t>既定のフォルダのパス</t>
    <rPh sb="0" eb="2">
      <t>キテイ</t>
    </rPh>
    <phoneticPr fontId="23"/>
  </si>
  <si>
    <t>フルネーム</t>
    <phoneticPr fontId="23"/>
  </si>
  <si>
    <t>VECTORからのメールの「ライセンスキー」</t>
    <phoneticPr fontId="23"/>
  </si>
  <si>
    <t>ログオンアカウント名</t>
    <rPh sb="9" eb="10">
      <t>メイ</t>
    </rPh>
    <phoneticPr fontId="23"/>
  </si>
  <si>
    <t>Windowsのユーザプロファイルパス</t>
    <phoneticPr fontId="23"/>
  </si>
  <si>
    <t>EXCELの既定のフォルダのパス</t>
    <rPh sb="6" eb="8">
      <t>キテイ</t>
    </rPh>
    <phoneticPr fontId="23"/>
  </si>
  <si>
    <t>VECTORからのメールの「お申込番号」</t>
    <phoneticPr fontId="23"/>
  </si>
  <si>
    <t>お申込番号</t>
    <phoneticPr fontId="23"/>
  </si>
  <si>
    <t>極洋</t>
  </si>
  <si>
    <t>日水</t>
  </si>
  <si>
    <t>マルハニチロ</t>
  </si>
  <si>
    <t>サカタのタネ</t>
  </si>
  <si>
    <t>ホクト</t>
  </si>
  <si>
    <t>ショーボンド</t>
  </si>
  <si>
    <t>ミライトＨＤ</t>
  </si>
  <si>
    <t>タマホーム</t>
  </si>
  <si>
    <t>サンヨーＨ</t>
  </si>
  <si>
    <t>住石ＨＤ</t>
  </si>
  <si>
    <t>日鉄鉱</t>
  </si>
  <si>
    <t>三井松島</t>
  </si>
  <si>
    <t>国際帝石</t>
  </si>
  <si>
    <t>海洋掘削</t>
  </si>
  <si>
    <t>石油資源</t>
  </si>
  <si>
    <t>Ｋ＆Ｏエナジー</t>
  </si>
  <si>
    <t>ダイセキＳ</t>
  </si>
  <si>
    <t>安藤ハザマ</t>
  </si>
  <si>
    <t>東急建設</t>
  </si>
  <si>
    <t>コムシスＨＤ</t>
  </si>
  <si>
    <t>ＭＩＳＡＷＡ</t>
  </si>
  <si>
    <t>高松Ｇ</t>
  </si>
  <si>
    <t>東建コーポ</t>
  </si>
  <si>
    <t>ヤマウラ</t>
  </si>
  <si>
    <t>大成建</t>
  </si>
  <si>
    <t>大林組</t>
  </si>
  <si>
    <t>清水建</t>
  </si>
  <si>
    <t>飛島建</t>
  </si>
  <si>
    <t>長谷工</t>
  </si>
  <si>
    <t>松井建</t>
  </si>
  <si>
    <t>銭高組</t>
  </si>
  <si>
    <t>鹿島</t>
  </si>
  <si>
    <t>不動テトラ</t>
  </si>
  <si>
    <t>大末建</t>
  </si>
  <si>
    <t>鉄建</t>
  </si>
  <si>
    <t>西松建</t>
  </si>
  <si>
    <t>三住建設</t>
  </si>
  <si>
    <t>大豊建</t>
  </si>
  <si>
    <t>前田建</t>
  </si>
  <si>
    <t>佐田建</t>
  </si>
  <si>
    <t>ナカノフドー</t>
  </si>
  <si>
    <t>奥村組</t>
  </si>
  <si>
    <t>東鉄工</t>
  </si>
  <si>
    <t>土屋ＨＤ</t>
  </si>
  <si>
    <t>浅沼組</t>
  </si>
  <si>
    <t>戸田建</t>
  </si>
  <si>
    <t>熊谷組</t>
  </si>
  <si>
    <t>北野建</t>
  </si>
  <si>
    <t>植木組</t>
  </si>
  <si>
    <t>三井ホーム</t>
  </si>
  <si>
    <t>矢作建</t>
  </si>
  <si>
    <t>大東建</t>
  </si>
  <si>
    <t>新日本建</t>
  </si>
  <si>
    <t>東亜道</t>
  </si>
  <si>
    <t>前田道</t>
  </si>
  <si>
    <t>日道路</t>
  </si>
  <si>
    <t>東亜建</t>
  </si>
  <si>
    <t>若築建</t>
  </si>
  <si>
    <t>東洋建</t>
  </si>
  <si>
    <t>五洋建</t>
  </si>
  <si>
    <t>大林道</t>
  </si>
  <si>
    <t>金下建設</t>
  </si>
  <si>
    <t>福田組</t>
  </si>
  <si>
    <t>住友林</t>
  </si>
  <si>
    <t>日基礎</t>
  </si>
  <si>
    <t>日成ビルド</t>
  </si>
  <si>
    <t>ヤマダＳＸＬ</t>
  </si>
  <si>
    <t>巴</t>
  </si>
  <si>
    <t>パナホーム</t>
  </si>
  <si>
    <t>大和ハウス</t>
  </si>
  <si>
    <t>ライト工</t>
  </si>
  <si>
    <t>日特建</t>
  </si>
  <si>
    <t>北陸電工</t>
  </si>
  <si>
    <t>ＳＹＳＫＥＮ</t>
  </si>
  <si>
    <t>ユアテック</t>
  </si>
  <si>
    <t>西部電工</t>
  </si>
  <si>
    <t>四電工</t>
  </si>
  <si>
    <t>中電工</t>
  </si>
  <si>
    <t>関電工</t>
  </si>
  <si>
    <t>きんでん</t>
  </si>
  <si>
    <t>東京エネシス</t>
  </si>
  <si>
    <t>トーエネック</t>
  </si>
  <si>
    <t>住友電設</t>
  </si>
  <si>
    <t>日本電設</t>
  </si>
  <si>
    <t>協エクシオ</t>
  </si>
  <si>
    <t>新日空調</t>
  </si>
  <si>
    <t>日工営</t>
  </si>
  <si>
    <t>ＮＤＳ</t>
  </si>
  <si>
    <t>九電工</t>
  </si>
  <si>
    <t>三機工</t>
  </si>
  <si>
    <t>中外炉</t>
  </si>
  <si>
    <t>テクノ菱和</t>
  </si>
  <si>
    <t>太平電</t>
  </si>
  <si>
    <t>高砂熱</t>
  </si>
  <si>
    <t>三晃金</t>
  </si>
  <si>
    <t>ＮＥＳＩＣ</t>
  </si>
  <si>
    <t>朝日工</t>
  </si>
  <si>
    <t>明星工業</t>
  </si>
  <si>
    <t>大気社</t>
  </si>
  <si>
    <t>ダイダン</t>
  </si>
  <si>
    <t>日比谷設</t>
  </si>
  <si>
    <t>東芝プラ</t>
  </si>
  <si>
    <t>日粉</t>
  </si>
  <si>
    <t>日清粉Ｇ</t>
  </si>
  <si>
    <t>昭和産</t>
  </si>
  <si>
    <t>中部飼料</t>
  </si>
  <si>
    <t>日和産業</t>
  </si>
  <si>
    <t>フィード・ワン</t>
  </si>
  <si>
    <t>甜菜糖</t>
  </si>
  <si>
    <t>三井製糖</t>
  </si>
  <si>
    <t>塩水糖</t>
  </si>
  <si>
    <t>日新製糖</t>
  </si>
  <si>
    <t>日本Ｍ＆Ａ</t>
  </si>
  <si>
    <t>アコーディア</t>
  </si>
  <si>
    <t>パソナ</t>
  </si>
  <si>
    <t>ＣＤＳ</t>
  </si>
  <si>
    <t>ＬＩＮＫ＆Ｍ</t>
  </si>
  <si>
    <t>ＧＣＡ</t>
  </si>
  <si>
    <t>テンプＨＤ</t>
  </si>
  <si>
    <t>ＣＯＯＫＰＡＤ</t>
  </si>
  <si>
    <t>アイ・ケイ・ケイ</t>
  </si>
  <si>
    <t>森永菓</t>
  </si>
  <si>
    <t>中村屋</t>
  </si>
  <si>
    <t>グリコ</t>
  </si>
  <si>
    <t>不二家</t>
  </si>
  <si>
    <t>山崎パン</t>
  </si>
  <si>
    <t>第一パン</t>
  </si>
  <si>
    <t>モロゾフ</t>
  </si>
  <si>
    <t>亀田菓</t>
  </si>
  <si>
    <t>寿スピリッツ</t>
  </si>
  <si>
    <t>森永乳</t>
  </si>
  <si>
    <t>六甲バター</t>
  </si>
  <si>
    <t>ヤクルト</t>
  </si>
  <si>
    <t>明治ＨＤ</t>
  </si>
  <si>
    <t>雪印メグ</t>
  </si>
  <si>
    <t>プリマハム</t>
  </si>
  <si>
    <t>日ハム</t>
  </si>
  <si>
    <t>林兼産</t>
  </si>
  <si>
    <t>丸大食</t>
  </si>
  <si>
    <t>Ｓ　ＦＯＯＤＳ</t>
  </si>
  <si>
    <t>学情</t>
  </si>
  <si>
    <t>スタジオアリス</t>
  </si>
  <si>
    <t>シミックＨＤ</t>
  </si>
  <si>
    <t>システナ</t>
  </si>
  <si>
    <t>ＮＪＳ</t>
  </si>
  <si>
    <t>デジアーツ</t>
  </si>
  <si>
    <t>ＮＳＳＯＬ</t>
  </si>
  <si>
    <t>ＡＬＳＯＫ</t>
  </si>
  <si>
    <t>キューブシステム</t>
  </si>
  <si>
    <t>コア</t>
  </si>
  <si>
    <t>アイロムＧ</t>
  </si>
  <si>
    <t>ルネサンス</t>
  </si>
  <si>
    <t>ディップ</t>
  </si>
  <si>
    <t>ＳＢＳＨＤ</t>
  </si>
  <si>
    <t>オプトホールディング</t>
  </si>
  <si>
    <t>新日科学</t>
  </si>
  <si>
    <t>ツクイ</t>
  </si>
  <si>
    <t>鉄人化計画</t>
  </si>
  <si>
    <t>ＦＪＫ</t>
  </si>
  <si>
    <t>キャリアＤＣ</t>
  </si>
  <si>
    <t>ベネ・ワン</t>
  </si>
  <si>
    <t>ツカダグローバルＨＤ</t>
  </si>
  <si>
    <t>アウトソシング</t>
  </si>
  <si>
    <t>ウェルネット</t>
  </si>
  <si>
    <t>ディーエヌエー</t>
  </si>
  <si>
    <t>ぐるなび</t>
  </si>
  <si>
    <t>ＪＢＲ</t>
  </si>
  <si>
    <t>ファンコミ</t>
  </si>
  <si>
    <t>ジェイコムＨＤ</t>
  </si>
  <si>
    <t>ティア</t>
  </si>
  <si>
    <t>Ｖコマース</t>
  </si>
  <si>
    <t>インフォマート</t>
  </si>
  <si>
    <t>サッポロＨＤ</t>
  </si>
  <si>
    <t>キリンＨＤ</t>
  </si>
  <si>
    <t>宝ＨＬＤ</t>
  </si>
  <si>
    <t>オエノンＨＤ</t>
  </si>
  <si>
    <t>ＪＦＬＡ</t>
  </si>
  <si>
    <t>コカウエスト</t>
  </si>
  <si>
    <t>コカ・コーラＥＪ</t>
  </si>
  <si>
    <t>サントリーＢＦ</t>
  </si>
  <si>
    <t>ＤｙＤｏ</t>
  </si>
  <si>
    <t>キーコーヒー</t>
  </si>
  <si>
    <t>ジャパンＦ</t>
  </si>
  <si>
    <t>日清オイリオ</t>
  </si>
  <si>
    <t>不二製油Ｇ</t>
  </si>
  <si>
    <t>Ｊオイル</t>
  </si>
  <si>
    <t>サンエー</t>
  </si>
  <si>
    <t>ＡＢＣマート</t>
  </si>
  <si>
    <t>ハードオフ</t>
  </si>
  <si>
    <t>高千穂交</t>
  </si>
  <si>
    <t>アスクル</t>
  </si>
  <si>
    <t>ゲオＨＤ</t>
  </si>
  <si>
    <t>アダストリア</t>
  </si>
  <si>
    <t>ＣＶＳベイ</t>
  </si>
  <si>
    <t>カワニシＨＤ</t>
  </si>
  <si>
    <t>くら</t>
  </si>
  <si>
    <t>キャンドゥ</t>
  </si>
  <si>
    <t>エレマテック</t>
  </si>
  <si>
    <t>キタムラ</t>
  </si>
  <si>
    <t>ＪＡＬＵＸ</t>
  </si>
  <si>
    <t>エディオン</t>
  </si>
  <si>
    <t>あらた</t>
  </si>
  <si>
    <t>サーラ</t>
  </si>
  <si>
    <t>ワッツ</t>
  </si>
  <si>
    <t>ＪＰＨＤ</t>
  </si>
  <si>
    <t>東エレデバ</t>
  </si>
  <si>
    <t>ゲンキー</t>
  </si>
  <si>
    <t>アルフレッサＨＤ</t>
  </si>
  <si>
    <t>ハニーズ</t>
  </si>
  <si>
    <t>ファーマライズＨＤ</t>
  </si>
  <si>
    <t>キッコマン</t>
  </si>
  <si>
    <t>ハウス食Ｇ</t>
  </si>
  <si>
    <t>カゴメ</t>
  </si>
  <si>
    <t>アリアケ</t>
  </si>
  <si>
    <t>ダイショー</t>
  </si>
  <si>
    <t>ヨコレイ</t>
  </si>
  <si>
    <t>イートアンド</t>
  </si>
  <si>
    <t>日清食ＨＤ</t>
  </si>
  <si>
    <t>永谷園ＨＤ</t>
  </si>
  <si>
    <t>シノブフーズ</t>
  </si>
  <si>
    <t>一正蒲鉾</t>
  </si>
  <si>
    <t>あじかん</t>
  </si>
  <si>
    <t>フジッコ</t>
  </si>
  <si>
    <t>ロックフィルド</t>
  </si>
  <si>
    <t>ＪＴ</t>
  </si>
  <si>
    <t>ケンコーマヨ</t>
  </si>
  <si>
    <t>わらべや</t>
  </si>
  <si>
    <t>なとり</t>
  </si>
  <si>
    <t>イフジ産業</t>
  </si>
  <si>
    <t>篠崎屋</t>
  </si>
  <si>
    <t>ユーグレナ</t>
  </si>
  <si>
    <t>片倉</t>
  </si>
  <si>
    <t>グンゼ</t>
  </si>
  <si>
    <t>神栄</t>
  </si>
  <si>
    <t>価値開発</t>
  </si>
  <si>
    <t>山下医</t>
  </si>
  <si>
    <t>ラサ商事</t>
  </si>
  <si>
    <t>アルペン</t>
  </si>
  <si>
    <t>クオール</t>
  </si>
  <si>
    <t>アルコニックス</t>
  </si>
  <si>
    <t>ＪＩＮ</t>
  </si>
  <si>
    <t>ビックカメラ</t>
  </si>
  <si>
    <t>ＤＣＭ</t>
  </si>
  <si>
    <t>ヒラキ</t>
  </si>
  <si>
    <t>ＭＲＯ</t>
  </si>
  <si>
    <t>東京一番フーズ</t>
  </si>
  <si>
    <t>あいＨＤ</t>
  </si>
  <si>
    <t>ＤＶｘ</t>
  </si>
  <si>
    <t>Ｊフロント</t>
  </si>
  <si>
    <t>ドトル日レス</t>
  </si>
  <si>
    <t>スタートトゥ</t>
  </si>
  <si>
    <t>物語コーポ</t>
  </si>
  <si>
    <t>ココカラファイン</t>
  </si>
  <si>
    <t>ミツコシイセタン</t>
  </si>
  <si>
    <t>東洋紡</t>
  </si>
  <si>
    <t>ユニチカ</t>
  </si>
  <si>
    <t>富士紡ＨＤ</t>
  </si>
  <si>
    <t>日清紡ＨＤ</t>
  </si>
  <si>
    <t>クラボウ</t>
  </si>
  <si>
    <t>ダイワボＨＤ</t>
  </si>
  <si>
    <t>シキボウ</t>
  </si>
  <si>
    <t>日東紡</t>
  </si>
  <si>
    <t>マーチャント</t>
  </si>
  <si>
    <t>マクニカ富士エレＨＤ</t>
  </si>
  <si>
    <t>ウエルシアＨＤ</t>
  </si>
  <si>
    <t>クリエイトＳＤＨ</t>
  </si>
  <si>
    <t>バイタルＫＳＫ</t>
  </si>
  <si>
    <t>ＵＫＣＨＤ</t>
  </si>
  <si>
    <t>丸善ＣＨＩ</t>
  </si>
  <si>
    <t>ＯＣＨＩ・ＨＤ</t>
  </si>
  <si>
    <t>ＴＯＫＡＩ　ＨＤ</t>
  </si>
  <si>
    <t>黒谷</t>
  </si>
  <si>
    <t>三洋貿易</t>
  </si>
  <si>
    <t>ウイン・パートナーズ</t>
  </si>
  <si>
    <t>ネクステージ</t>
  </si>
  <si>
    <t>ジョイフル本田</t>
  </si>
  <si>
    <t>ホットランド</t>
  </si>
  <si>
    <t>綿半ホールディングス</t>
  </si>
  <si>
    <t>ニッケ</t>
  </si>
  <si>
    <t>トーア紡</t>
  </si>
  <si>
    <t>ダイドー</t>
  </si>
  <si>
    <t>Ｕ．Ｓ．Ｍ．Ｈ</t>
  </si>
  <si>
    <t>野村不ＨＤ</t>
  </si>
  <si>
    <t>三重交通ＧＨＤ</t>
  </si>
  <si>
    <t>サムティ</t>
  </si>
  <si>
    <t>ディア・ライフ</t>
  </si>
  <si>
    <t>ＡＤワークス</t>
  </si>
  <si>
    <t>日本商業開発</t>
  </si>
  <si>
    <t>ユニゾＨＤ</t>
  </si>
  <si>
    <t>グロバル社</t>
  </si>
  <si>
    <t>日本管理</t>
  </si>
  <si>
    <t>サンセイランディック</t>
  </si>
  <si>
    <t>エストラスト</t>
  </si>
  <si>
    <t>フージャース</t>
  </si>
  <si>
    <t>オープンハウス</t>
  </si>
  <si>
    <t>東急不ＨＤ</t>
  </si>
  <si>
    <t>飯田ＧＨＤ</t>
  </si>
  <si>
    <t>ブックオフ</t>
  </si>
  <si>
    <t>クロスプラス</t>
  </si>
  <si>
    <t>ミタチ</t>
  </si>
  <si>
    <t>トラスト</t>
  </si>
  <si>
    <t>シップＨＤ</t>
  </si>
  <si>
    <t>ソフトクリエＨＤ</t>
  </si>
  <si>
    <t>バイク王</t>
  </si>
  <si>
    <t>７＆ｉＨＤ</t>
  </si>
  <si>
    <t>クリレスＨＤ</t>
  </si>
  <si>
    <t>ツルハＨＤ</t>
  </si>
  <si>
    <t>スターティア</t>
  </si>
  <si>
    <t>サンマルクＨＤ</t>
  </si>
  <si>
    <t>クスリのアオキ</t>
  </si>
  <si>
    <t>帝人</t>
  </si>
  <si>
    <t>サカイオーベ</t>
  </si>
  <si>
    <t>宮地エンジ</t>
  </si>
  <si>
    <t>川田ＴＥＣＨ</t>
  </si>
  <si>
    <t>住江織物</t>
  </si>
  <si>
    <t>エコナックＨＤ</t>
  </si>
  <si>
    <t>芦森工</t>
  </si>
  <si>
    <t>アツギ</t>
  </si>
  <si>
    <t>共和レザー</t>
  </si>
  <si>
    <t>セーレン</t>
  </si>
  <si>
    <t>ソトー</t>
  </si>
  <si>
    <t>小松精練</t>
  </si>
  <si>
    <t>ワコールＨＤ</t>
  </si>
  <si>
    <t>ホギメディ</t>
  </si>
  <si>
    <t>ＴＳＩ　ＨＤ</t>
  </si>
  <si>
    <t>ネオス</t>
  </si>
  <si>
    <t>電算システム</t>
  </si>
  <si>
    <t>コーエーテクモ</t>
  </si>
  <si>
    <t>三菱総研</t>
  </si>
  <si>
    <t>ボルテージ</t>
  </si>
  <si>
    <t>電算</t>
  </si>
  <si>
    <t>ＡＧＳ</t>
  </si>
  <si>
    <t>ブレインパッド</t>
  </si>
  <si>
    <t>ポールＨＤ</t>
  </si>
  <si>
    <t>エムアップ</t>
  </si>
  <si>
    <t>エイチーム</t>
  </si>
  <si>
    <t>ｅｎｉｓｈ</t>
  </si>
  <si>
    <t>コロプラ</t>
  </si>
  <si>
    <t>モバクリ</t>
  </si>
  <si>
    <t>ブロドリーフ</t>
  </si>
  <si>
    <t>ＨＵＧ</t>
  </si>
  <si>
    <t>ブイキューブ</t>
  </si>
  <si>
    <t>サイバーリンクス</t>
  </si>
  <si>
    <t>ＶＯＹＡＧＥ</t>
  </si>
  <si>
    <t>特種東海</t>
  </si>
  <si>
    <t>情報企画</t>
  </si>
  <si>
    <t>ベリサーブ</t>
  </si>
  <si>
    <t>サイオス</t>
  </si>
  <si>
    <t>インタートレード</t>
  </si>
  <si>
    <t>ＪＡＧ</t>
  </si>
  <si>
    <t>テクマト</t>
  </si>
  <si>
    <t>ガンホー</t>
  </si>
  <si>
    <t>ＧＭＯＰＧ</t>
  </si>
  <si>
    <t>ＧＭＯクラウド</t>
  </si>
  <si>
    <t>ＮＤソフトウェア</t>
  </si>
  <si>
    <t>ＳＩ</t>
  </si>
  <si>
    <t>朝日ネット</t>
  </si>
  <si>
    <t>王子ＨＤ</t>
  </si>
  <si>
    <t>日本紙</t>
  </si>
  <si>
    <t>三菱紙</t>
  </si>
  <si>
    <t>北越紀州</t>
  </si>
  <si>
    <t>中越パル</t>
  </si>
  <si>
    <t>巴川紙</t>
  </si>
  <si>
    <t>大王紙</t>
  </si>
  <si>
    <t>パイプドＨＤ</t>
  </si>
  <si>
    <t>レンゴー</t>
  </si>
  <si>
    <t>トーモク</t>
  </si>
  <si>
    <t>ダイナパック</t>
  </si>
  <si>
    <t>ザ・パック</t>
  </si>
  <si>
    <t>朝日印刷</t>
  </si>
  <si>
    <t>昭電工</t>
  </si>
  <si>
    <t>住友化</t>
  </si>
  <si>
    <t>日化成</t>
  </si>
  <si>
    <t>住友精化</t>
  </si>
  <si>
    <t>日産化</t>
  </si>
  <si>
    <t>ラサ工</t>
  </si>
  <si>
    <t>クレハ</t>
  </si>
  <si>
    <t>多木化学</t>
  </si>
  <si>
    <t>テイカ</t>
  </si>
  <si>
    <t>石原産</t>
  </si>
  <si>
    <t>片倉コープアグリ</t>
  </si>
  <si>
    <t>日東エフシー</t>
  </si>
  <si>
    <t>日曹達</t>
  </si>
  <si>
    <t>トクヤマ</t>
  </si>
  <si>
    <t>セ硝子</t>
  </si>
  <si>
    <t>東亜合</t>
  </si>
  <si>
    <t>大阪ソーダ</t>
  </si>
  <si>
    <t>関電化</t>
  </si>
  <si>
    <t>デンカ</t>
  </si>
  <si>
    <t>イビデン</t>
  </si>
  <si>
    <t>信越化</t>
  </si>
  <si>
    <t>カーバイド</t>
  </si>
  <si>
    <t>堺化学</t>
  </si>
  <si>
    <t>稀元素</t>
  </si>
  <si>
    <t>日本化</t>
  </si>
  <si>
    <t>日パーカライ</t>
  </si>
  <si>
    <t>高圧ガス</t>
  </si>
  <si>
    <t>四国化</t>
  </si>
  <si>
    <t>戸田工</t>
  </si>
  <si>
    <t>保土谷化</t>
  </si>
  <si>
    <t>日触媒</t>
  </si>
  <si>
    <t>大日精化</t>
  </si>
  <si>
    <t>川崎化</t>
  </si>
  <si>
    <t>カネカ</t>
  </si>
  <si>
    <t>スガイ化学工業</t>
  </si>
  <si>
    <t>協和キリン</t>
  </si>
  <si>
    <t>菱瓦斯化</t>
  </si>
  <si>
    <t>東応化</t>
  </si>
  <si>
    <t>大有機化</t>
  </si>
  <si>
    <t>三菱ケミＨＤ</t>
  </si>
  <si>
    <t>住友ベーク</t>
  </si>
  <si>
    <t>積水化</t>
  </si>
  <si>
    <t>日ゼオン</t>
  </si>
  <si>
    <t>アイカ工</t>
  </si>
  <si>
    <t>宇部興</t>
  </si>
  <si>
    <t>積水樹脂</t>
  </si>
  <si>
    <t>タキロン</t>
  </si>
  <si>
    <t>ニチバン</t>
  </si>
  <si>
    <t>リケンテクノス</t>
  </si>
  <si>
    <t>大倉工</t>
  </si>
  <si>
    <t>積水化成</t>
  </si>
  <si>
    <t>群栄化</t>
  </si>
  <si>
    <t>タイガーポリ</t>
  </si>
  <si>
    <t>ダイキアクシス</t>
  </si>
  <si>
    <t>竹本容器</t>
  </si>
  <si>
    <t>日化薬</t>
  </si>
  <si>
    <t>カーリットＨＤ</t>
  </si>
  <si>
    <t>ＥＰＳ</t>
  </si>
  <si>
    <t>レッグス</t>
  </si>
  <si>
    <t>ＰＩ</t>
  </si>
  <si>
    <t>ハイマックス</t>
  </si>
  <si>
    <t>アミューズ</t>
  </si>
  <si>
    <t>ＮＲＩ</t>
  </si>
  <si>
    <t>ＤＩ</t>
  </si>
  <si>
    <t>サイバネット</t>
  </si>
  <si>
    <t>クイック</t>
  </si>
  <si>
    <t>インテージＨＤ</t>
  </si>
  <si>
    <t>ぴあ</t>
  </si>
  <si>
    <t>シーティーエス</t>
  </si>
  <si>
    <t>ＴＹＯ</t>
  </si>
  <si>
    <t>日本精化</t>
  </si>
  <si>
    <t>ＡＤＥＫＡ</t>
  </si>
  <si>
    <t>日油</t>
  </si>
  <si>
    <t>ミヨシ油脂</t>
  </si>
  <si>
    <t>新日本理化</t>
  </si>
  <si>
    <t>ハリマ化成Ｇ</t>
  </si>
  <si>
    <t>第一工業</t>
  </si>
  <si>
    <t>石原ケミカル</t>
  </si>
  <si>
    <t>ソフト９９</t>
  </si>
  <si>
    <t>三洋化成</t>
  </si>
  <si>
    <t>武田薬</t>
  </si>
  <si>
    <t>アステラス薬</t>
  </si>
  <si>
    <t>大日住薬</t>
  </si>
  <si>
    <t>塩野義薬</t>
  </si>
  <si>
    <t>田辺三菱</t>
  </si>
  <si>
    <t>わかもと</t>
  </si>
  <si>
    <t>あすか薬</t>
  </si>
  <si>
    <t>日新薬</t>
  </si>
  <si>
    <t>ビオフェルミン</t>
  </si>
  <si>
    <t>中外薬</t>
  </si>
  <si>
    <t>科研薬</t>
  </si>
  <si>
    <t>仁丹</t>
  </si>
  <si>
    <t>ロート薬</t>
  </si>
  <si>
    <t>小野薬</t>
  </si>
  <si>
    <t>久光薬</t>
  </si>
  <si>
    <t>有機薬</t>
  </si>
  <si>
    <t>持田薬</t>
  </si>
  <si>
    <t>参天薬</t>
  </si>
  <si>
    <t>扶桑薬</t>
  </si>
  <si>
    <t>日医工</t>
  </si>
  <si>
    <t>みらかＨＤ</t>
  </si>
  <si>
    <t>キッセイ薬</t>
  </si>
  <si>
    <t>生化学</t>
  </si>
  <si>
    <t>栄研化</t>
  </si>
  <si>
    <t>日水薬</t>
  </si>
  <si>
    <t>鳥居薬</t>
  </si>
  <si>
    <t>ＪＣＲファーマ</t>
  </si>
  <si>
    <t>東和薬品</t>
  </si>
  <si>
    <t>富士製薬</t>
  </si>
  <si>
    <t>沢井薬</t>
  </si>
  <si>
    <t>ゼリア新薬</t>
  </si>
  <si>
    <t>キョーリンＨＤ</t>
  </si>
  <si>
    <t>大幸薬品</t>
  </si>
  <si>
    <t>ダイト</t>
  </si>
  <si>
    <t>大塚ＨＤ</t>
  </si>
  <si>
    <t>大正薬ＨＤ</t>
  </si>
  <si>
    <t>大日塗料</t>
  </si>
  <si>
    <t>日ペイントＨＤ</t>
  </si>
  <si>
    <t>関ペイント</t>
  </si>
  <si>
    <t>中国塗料</t>
  </si>
  <si>
    <t>日特塗料</t>
  </si>
  <si>
    <t>藤倉化</t>
  </si>
  <si>
    <t>アサヒペン</t>
  </si>
  <si>
    <t>太陽ＨＤ</t>
  </si>
  <si>
    <t>サカタインクス</t>
  </si>
  <si>
    <t>洋インキＨＤ</t>
  </si>
  <si>
    <t>Ｔ＆ＫＴＯＫＡ</t>
  </si>
  <si>
    <t>アルプス技</t>
  </si>
  <si>
    <t>サニックス</t>
  </si>
  <si>
    <t>日本空調</t>
  </si>
  <si>
    <t>ＯＬＣ</t>
  </si>
  <si>
    <t>ダスキン</t>
  </si>
  <si>
    <t>明光ネット</t>
  </si>
  <si>
    <t>ファルコＨＤ</t>
  </si>
  <si>
    <t>クレスコ</t>
  </si>
  <si>
    <t>フジＨＤ</t>
  </si>
  <si>
    <t>秀英</t>
  </si>
  <si>
    <t>ラウンドワン</t>
  </si>
  <si>
    <t>リゾートトラ</t>
  </si>
  <si>
    <t>ジャストシステム</t>
  </si>
  <si>
    <t>ＢＭＬ</t>
  </si>
  <si>
    <t>ワタベ</t>
  </si>
  <si>
    <t>トレンド</t>
  </si>
  <si>
    <t>りらいあ</t>
  </si>
  <si>
    <t>ＩＤ</t>
  </si>
  <si>
    <t>早稲アカ</t>
  </si>
  <si>
    <t>アルファ</t>
  </si>
  <si>
    <t>フューチャー</t>
  </si>
  <si>
    <t>ＣＡＣＨＤ</t>
  </si>
  <si>
    <t>ソフトバンテク</t>
  </si>
  <si>
    <t>ＵＳＳ</t>
  </si>
  <si>
    <t>ＣＴＣ</t>
  </si>
  <si>
    <t>アイティフォー</t>
  </si>
  <si>
    <t>東京個別</t>
  </si>
  <si>
    <t>東計電算</t>
  </si>
  <si>
    <t>総合メディ</t>
  </si>
  <si>
    <t>ソフトブレーン</t>
  </si>
  <si>
    <t>ＩＳＩＤ</t>
  </si>
  <si>
    <t>ＥＭシステムズ</t>
  </si>
  <si>
    <t>ＷＮＩウェザー</t>
  </si>
  <si>
    <t>ＣＩＪ</t>
  </si>
  <si>
    <t>日本エンタープライズ</t>
  </si>
  <si>
    <t>ＷＯＷＯＷ</t>
  </si>
  <si>
    <t>フュージョン</t>
  </si>
  <si>
    <t>フルキャストＨＤ</t>
  </si>
  <si>
    <t>ライオン</t>
  </si>
  <si>
    <t>高砂香料</t>
  </si>
  <si>
    <t>マンダム</t>
  </si>
  <si>
    <t>ミルボン</t>
  </si>
  <si>
    <t>ファンケル</t>
  </si>
  <si>
    <t>ポーラオルＨＤ</t>
  </si>
  <si>
    <t>ノエビアＨＤ</t>
  </si>
  <si>
    <t>アジュバン</t>
  </si>
  <si>
    <t>エステー</t>
  </si>
  <si>
    <t>ＳＤＳバイオ</t>
  </si>
  <si>
    <t>アグロカネショウ</t>
  </si>
  <si>
    <t>コニシ</t>
  </si>
  <si>
    <t>ヤスハラケミ</t>
  </si>
  <si>
    <t>長谷川香</t>
  </si>
  <si>
    <t>ケミプロ化成</t>
  </si>
  <si>
    <t>星光ＰＭＣ</t>
  </si>
  <si>
    <t>荒川化学</t>
  </si>
  <si>
    <t>メック</t>
  </si>
  <si>
    <t>ニッタゼラチン</t>
  </si>
  <si>
    <t>アース製薬</t>
  </si>
  <si>
    <t>イハラケミカル</t>
  </si>
  <si>
    <t>北興化</t>
  </si>
  <si>
    <t>大成ラミック</t>
  </si>
  <si>
    <t>クミアイ化</t>
  </si>
  <si>
    <t>日農薬</t>
  </si>
  <si>
    <t>フマキラー</t>
  </si>
  <si>
    <t>昭和シェル</t>
  </si>
  <si>
    <t>東亜石</t>
  </si>
  <si>
    <t>富士興産</t>
  </si>
  <si>
    <t>ニチレキ</t>
  </si>
  <si>
    <t>東燃ゼネ</t>
  </si>
  <si>
    <t>ユシロ化</t>
  </si>
  <si>
    <t>富士石油</t>
  </si>
  <si>
    <t>ＭＯＲＥＳＣＯ</t>
  </si>
  <si>
    <t>コスモエネルギーＨＤ</t>
  </si>
  <si>
    <t>浜ゴム</t>
  </si>
  <si>
    <t>洋ゴム</t>
  </si>
  <si>
    <t>ブリヂス</t>
  </si>
  <si>
    <t>住友ゴム</t>
  </si>
  <si>
    <t>藤倉ゴム</t>
  </si>
  <si>
    <t>オカモト</t>
  </si>
  <si>
    <t>アキレス</t>
  </si>
  <si>
    <t>ニチリン</t>
  </si>
  <si>
    <t>フコク</t>
  </si>
  <si>
    <t>ニッタ</t>
  </si>
  <si>
    <t>住友理工</t>
  </si>
  <si>
    <t>三星ベルト</t>
  </si>
  <si>
    <t>バンドー化</t>
  </si>
  <si>
    <t>板硝子</t>
  </si>
  <si>
    <t>石塚硝</t>
  </si>
  <si>
    <t>有沢製</t>
  </si>
  <si>
    <t>日山村硝</t>
  </si>
  <si>
    <t>日電硝</t>
  </si>
  <si>
    <t>オハラ</t>
  </si>
  <si>
    <t>住友大阪</t>
  </si>
  <si>
    <t>太平洋セメ</t>
  </si>
  <si>
    <t>ノザワ</t>
  </si>
  <si>
    <t>日ヒューム</t>
  </si>
  <si>
    <t>日コンクリ</t>
  </si>
  <si>
    <t>三谷セキサン</t>
  </si>
  <si>
    <t>東海カーボ</t>
  </si>
  <si>
    <t>日カーボン</t>
  </si>
  <si>
    <t>ＳＥＣカーボン</t>
  </si>
  <si>
    <t>ノリタケ</t>
  </si>
  <si>
    <t>日特殊陶</t>
  </si>
  <si>
    <t>ダントーＨＤ</t>
  </si>
  <si>
    <t>アサヒ衛陶</t>
  </si>
  <si>
    <t>ＭＡＲＵＷＡ</t>
  </si>
  <si>
    <t>品川リフラ</t>
  </si>
  <si>
    <t>黒崎播磨</t>
  </si>
  <si>
    <t>ヨータイ</t>
  </si>
  <si>
    <t>イソライト工業</t>
  </si>
  <si>
    <t>ＴＹＫ</t>
  </si>
  <si>
    <t>ニッカトー</t>
  </si>
  <si>
    <t>ＦＵＪＩＭＩ</t>
  </si>
  <si>
    <t>Ａ＆Ａマテリアル</t>
  </si>
  <si>
    <t>新日鉄住金</t>
  </si>
  <si>
    <t>神戸鋼</t>
  </si>
  <si>
    <t>中山鋼</t>
  </si>
  <si>
    <t>合同鉄</t>
  </si>
  <si>
    <t>ＪＦＥ</t>
  </si>
  <si>
    <t>日新製鋼</t>
  </si>
  <si>
    <t>東製鉄</t>
  </si>
  <si>
    <t>共英製鋼</t>
  </si>
  <si>
    <t>大和工</t>
  </si>
  <si>
    <t>大阪製鉄</t>
  </si>
  <si>
    <t>淀川鋼</t>
  </si>
  <si>
    <t>洋鋼鈑</t>
  </si>
  <si>
    <t>丸一鋼管</t>
  </si>
  <si>
    <t>モリ工業</t>
  </si>
  <si>
    <t>大同特鋼</t>
  </si>
  <si>
    <t>高周波</t>
  </si>
  <si>
    <t>冶金工</t>
  </si>
  <si>
    <t>山陽特鋼</t>
  </si>
  <si>
    <t>愛知鋼</t>
  </si>
  <si>
    <t>日立金</t>
  </si>
  <si>
    <t>日本金属</t>
  </si>
  <si>
    <t>大平洋金</t>
  </si>
  <si>
    <t>新日本電工</t>
  </si>
  <si>
    <t>栗本鉄</t>
  </si>
  <si>
    <t>虹技</t>
  </si>
  <si>
    <t>日鋳造</t>
  </si>
  <si>
    <t>川金ＨＤ</t>
  </si>
  <si>
    <t>日製鋼所</t>
  </si>
  <si>
    <t>三菱製鋼</t>
  </si>
  <si>
    <t>日亜鋼</t>
  </si>
  <si>
    <t>日精線</t>
  </si>
  <si>
    <t>神鋼鋼線</t>
  </si>
  <si>
    <t>大紀アルミ</t>
  </si>
  <si>
    <t>日軽金ＨＤ</t>
  </si>
  <si>
    <t>三井金</t>
  </si>
  <si>
    <t>東邦鉛</t>
  </si>
  <si>
    <t>三菱マ</t>
  </si>
  <si>
    <t>住友鉱</t>
  </si>
  <si>
    <t>古河機金</t>
  </si>
  <si>
    <t>大阪チタ</t>
  </si>
  <si>
    <t>邦チタニウム</t>
  </si>
  <si>
    <t>ＵＡＣＪ</t>
  </si>
  <si>
    <t>東邦金属</t>
  </si>
  <si>
    <t>古河電工</t>
  </si>
  <si>
    <t>住友電工</t>
  </si>
  <si>
    <t>フジクラ</t>
  </si>
  <si>
    <t>昭電線ＨＤ</t>
  </si>
  <si>
    <t>東特電線</t>
  </si>
  <si>
    <t>タツタ線</t>
  </si>
  <si>
    <t>沖電線</t>
  </si>
  <si>
    <t>オーナンバ</t>
  </si>
  <si>
    <t>リョービ</t>
  </si>
  <si>
    <t>アーレスティ</t>
  </si>
  <si>
    <t>アサヒＨＤ</t>
  </si>
  <si>
    <t>洋缶ＨＤ</t>
  </si>
  <si>
    <t>ホッカンＨＤ</t>
  </si>
  <si>
    <t>横河ブＨＤ</t>
  </si>
  <si>
    <t>ＯＳＪＢＨＤ</t>
  </si>
  <si>
    <t>駒井ハルテク</t>
  </si>
  <si>
    <t>高田機工</t>
  </si>
  <si>
    <t>アルメタックス</t>
  </si>
  <si>
    <t>三和ＨＤ</t>
  </si>
  <si>
    <t>文化シヤター</t>
  </si>
  <si>
    <t>三協立山</t>
  </si>
  <si>
    <t>アルインコ</t>
  </si>
  <si>
    <t>洋シヤター</t>
  </si>
  <si>
    <t>ＬＩＸＩＬ　Ｇ</t>
  </si>
  <si>
    <t>ノーリツ</t>
  </si>
  <si>
    <t>長府製</t>
  </si>
  <si>
    <t>日本パワーファス</t>
  </si>
  <si>
    <t>ダイニチ工</t>
  </si>
  <si>
    <t>トーソー</t>
  </si>
  <si>
    <t>日東精工</t>
  </si>
  <si>
    <t>三洋工</t>
  </si>
  <si>
    <t>岡部</t>
  </si>
  <si>
    <t>ＴＯＮＥ</t>
  </si>
  <si>
    <t>トーアミ</t>
  </si>
  <si>
    <t>中国工</t>
  </si>
  <si>
    <t>東プレ</t>
  </si>
  <si>
    <t>ネツレン</t>
  </si>
  <si>
    <t>東製綱</t>
  </si>
  <si>
    <t>サンコール</t>
  </si>
  <si>
    <t>モリテック</t>
  </si>
  <si>
    <t>ニッパツ</t>
  </si>
  <si>
    <t>中央発条</t>
  </si>
  <si>
    <t>アドバネクス</t>
  </si>
  <si>
    <t>三浦工</t>
  </si>
  <si>
    <t>タクマ</t>
  </si>
  <si>
    <t>ダイハツデイ</t>
  </si>
  <si>
    <t>リブセンス</t>
  </si>
  <si>
    <t>ウチヤマＨＤ</t>
  </si>
  <si>
    <t>キャリアリンク</t>
  </si>
  <si>
    <t>ＩＢＪ</t>
  </si>
  <si>
    <t>アサンテ</t>
  </si>
  <si>
    <t>Ｎ・フィールド</t>
  </si>
  <si>
    <t>バリューＨＲ</t>
  </si>
  <si>
    <t>ＥＲＩ　ＨＤ</t>
  </si>
  <si>
    <t>ウィルグループ</t>
  </si>
  <si>
    <t>ウエスコＨＤ</t>
  </si>
  <si>
    <t>リクルートＨＤ</t>
  </si>
  <si>
    <t>ツガミ</t>
  </si>
  <si>
    <t>オークマ</t>
  </si>
  <si>
    <t>東芝機</t>
  </si>
  <si>
    <t>アマダＨＤ</t>
  </si>
  <si>
    <t>アイダ</t>
  </si>
  <si>
    <t>富士機</t>
  </si>
  <si>
    <t>牧野フライス</t>
  </si>
  <si>
    <t>ＯＳＧ</t>
  </si>
  <si>
    <t>小池酸工</t>
  </si>
  <si>
    <t>旭ダイヤ</t>
  </si>
  <si>
    <t>ＤＭＧ森精機</t>
  </si>
  <si>
    <t>ソディック</t>
  </si>
  <si>
    <t>日東工器</t>
  </si>
  <si>
    <t>豊田織</t>
  </si>
  <si>
    <t>豊和工</t>
  </si>
  <si>
    <t>ＯＫＫ</t>
  </si>
  <si>
    <t>石川製</t>
  </si>
  <si>
    <t>東洋機械</t>
  </si>
  <si>
    <t>津田駒工</t>
  </si>
  <si>
    <t>エンシュウ</t>
  </si>
  <si>
    <t>島精機</t>
  </si>
  <si>
    <t>ヒラノテクシード</t>
  </si>
  <si>
    <t>テクノスマート</t>
  </si>
  <si>
    <t>日阪製作</t>
  </si>
  <si>
    <t>やまびこ</t>
  </si>
  <si>
    <t>三井海洋</t>
  </si>
  <si>
    <t>ニッセイ</t>
  </si>
  <si>
    <t>レオン自機</t>
  </si>
  <si>
    <t>新川</t>
  </si>
  <si>
    <t>ホソカワミクロン</t>
  </si>
  <si>
    <t>ユニオンツール</t>
  </si>
  <si>
    <t>瑞光</t>
  </si>
  <si>
    <t>オイレス工</t>
  </si>
  <si>
    <t>ＡＳＢ機械</t>
  </si>
  <si>
    <t>サトーＨＤ</t>
  </si>
  <si>
    <t>技研製作所</t>
  </si>
  <si>
    <t>日精樹脂</t>
  </si>
  <si>
    <t>ワイエイシイ</t>
  </si>
  <si>
    <t>神鋼環境</t>
  </si>
  <si>
    <t>コマツ</t>
  </si>
  <si>
    <t>住友重</t>
  </si>
  <si>
    <t>日工</t>
  </si>
  <si>
    <t>井関農</t>
  </si>
  <si>
    <t>ＴＯＷＡ</t>
  </si>
  <si>
    <t>丸山製</t>
  </si>
  <si>
    <t>北川鉄</t>
  </si>
  <si>
    <t>荏原実業</t>
  </si>
  <si>
    <t>洋エンジ</t>
  </si>
  <si>
    <t>菱化工機</t>
  </si>
  <si>
    <t>月島機</t>
  </si>
  <si>
    <t>帝国電機</t>
  </si>
  <si>
    <t>東京機</t>
  </si>
  <si>
    <t>タカトリ</t>
  </si>
  <si>
    <t>新東工</t>
  </si>
  <si>
    <t>渋谷工</t>
  </si>
  <si>
    <t>フリージアマク</t>
  </si>
  <si>
    <t>アイチ</t>
  </si>
  <si>
    <t>小森</t>
  </si>
  <si>
    <t>鶴見製</t>
  </si>
  <si>
    <t>住友精密</t>
  </si>
  <si>
    <t>三精テクノロジーズ</t>
  </si>
  <si>
    <t>酒井重</t>
  </si>
  <si>
    <t>荏原製</t>
  </si>
  <si>
    <t>石井鉄</t>
  </si>
  <si>
    <t>酉島製</t>
  </si>
  <si>
    <t>北越工</t>
  </si>
  <si>
    <t>千代化建</t>
  </si>
  <si>
    <t>ダイキン工</t>
  </si>
  <si>
    <t>オルガノ</t>
  </si>
  <si>
    <t>トーヨーカネツ</t>
  </si>
  <si>
    <t>栗田工</t>
  </si>
  <si>
    <t>大同工</t>
  </si>
  <si>
    <t>日機装</t>
  </si>
  <si>
    <t>木村化工</t>
  </si>
  <si>
    <t>新興プラン</t>
  </si>
  <si>
    <t>アネスト岩田</t>
  </si>
  <si>
    <t>ダイフク</t>
  </si>
  <si>
    <t>加藤製</t>
  </si>
  <si>
    <t>加地テック</t>
  </si>
  <si>
    <t>油研工</t>
  </si>
  <si>
    <t>フジテック</t>
  </si>
  <si>
    <t>ＣＫＤ</t>
  </si>
  <si>
    <t>キトー</t>
  </si>
  <si>
    <t>理想科学</t>
  </si>
  <si>
    <t>日金銭</t>
  </si>
  <si>
    <t>マースエンジ</t>
  </si>
  <si>
    <t>オーイズミ</t>
  </si>
  <si>
    <t>ダイコク電</t>
  </si>
  <si>
    <t>竹内製作所</t>
  </si>
  <si>
    <t>アマノ</t>
  </si>
  <si>
    <t>ＪＵＫＩ</t>
  </si>
  <si>
    <t>サンデンＨＤ</t>
  </si>
  <si>
    <t>蛇の目</t>
  </si>
  <si>
    <t>ブラザー</t>
  </si>
  <si>
    <t>マックス</t>
  </si>
  <si>
    <t>モリタＨＤ</t>
  </si>
  <si>
    <t>グローリー</t>
  </si>
  <si>
    <t>新晃工業</t>
  </si>
  <si>
    <t>大和冷機</t>
  </si>
  <si>
    <t>セガサミーＨＤ</t>
  </si>
  <si>
    <t>日ピストン</t>
  </si>
  <si>
    <t>リケン</t>
  </si>
  <si>
    <t>ホシザキ</t>
  </si>
  <si>
    <t>東亜バル</t>
  </si>
  <si>
    <t>大豊工業</t>
  </si>
  <si>
    <t>ＮＴＮ</t>
  </si>
  <si>
    <t>日トムソン</t>
  </si>
  <si>
    <t>ユーシン精機</t>
  </si>
  <si>
    <t>前沢給装</t>
  </si>
  <si>
    <t>イーグル工</t>
  </si>
  <si>
    <t>前沢工</t>
  </si>
  <si>
    <t>日ピラ工</t>
  </si>
  <si>
    <t>中北製作所</t>
  </si>
  <si>
    <t>キッツ</t>
  </si>
  <si>
    <t>日立</t>
  </si>
  <si>
    <t>三菱電</t>
  </si>
  <si>
    <t>東洋電</t>
  </si>
  <si>
    <t>安川電</t>
  </si>
  <si>
    <t>シンフォニア</t>
  </si>
  <si>
    <t>明電舎</t>
  </si>
  <si>
    <t>山洋電気</t>
  </si>
  <si>
    <t>デンヨー</t>
  </si>
  <si>
    <t>日立工機</t>
  </si>
  <si>
    <t>三桜工</t>
  </si>
  <si>
    <t>東芝テック</t>
  </si>
  <si>
    <t>芝浦</t>
  </si>
  <si>
    <t>マブチモーター</t>
  </si>
  <si>
    <t>東光高岳</t>
  </si>
  <si>
    <t>ダイヘン</t>
  </si>
  <si>
    <t>田淵電機</t>
  </si>
  <si>
    <t>ＪＶＣＫＷ</t>
  </si>
  <si>
    <t>Ｍｉｍａｋｉ</t>
  </si>
  <si>
    <t>コンテック</t>
  </si>
  <si>
    <t>第一精工</t>
  </si>
  <si>
    <t>日新電</t>
  </si>
  <si>
    <t>戸上電</t>
  </si>
  <si>
    <t>大崎電</t>
  </si>
  <si>
    <t>日東工</t>
  </si>
  <si>
    <t>ＩＤＥＣ</t>
  </si>
  <si>
    <t>不二電機工業</t>
  </si>
  <si>
    <t>ＧＳユアサ</t>
  </si>
  <si>
    <t>サクサ</t>
  </si>
  <si>
    <t>メルコ</t>
  </si>
  <si>
    <t>ＯＫＩ</t>
  </si>
  <si>
    <t>岩崎通</t>
  </si>
  <si>
    <t>電気興</t>
  </si>
  <si>
    <t>サンケン電</t>
  </si>
  <si>
    <t>ナカヨ</t>
  </si>
  <si>
    <t>アイホン</t>
  </si>
  <si>
    <t>ルネサス</t>
  </si>
  <si>
    <t>エプソン</t>
  </si>
  <si>
    <t>アルバック</t>
  </si>
  <si>
    <t>アクセル</t>
  </si>
  <si>
    <t>ＥＩＺＯ</t>
  </si>
  <si>
    <t>ＪＤＩ</t>
  </si>
  <si>
    <t>日信号</t>
  </si>
  <si>
    <t>京三製</t>
  </si>
  <si>
    <t>能美防災</t>
  </si>
  <si>
    <t>ホーチキ</t>
  </si>
  <si>
    <t>星和電機</t>
  </si>
  <si>
    <t>エレコム</t>
  </si>
  <si>
    <t>日無線</t>
  </si>
  <si>
    <t>富士通ゼ</t>
  </si>
  <si>
    <t>日立国際</t>
  </si>
  <si>
    <t>帝通工</t>
  </si>
  <si>
    <t>ミツミ電</t>
  </si>
  <si>
    <t>タムラ製</t>
  </si>
  <si>
    <t>アルプス電</t>
  </si>
  <si>
    <t>池上通</t>
  </si>
  <si>
    <t>パイオニア</t>
  </si>
  <si>
    <t>アルチザ</t>
  </si>
  <si>
    <t>日本トリム</t>
  </si>
  <si>
    <t>ローランドＤＧ</t>
  </si>
  <si>
    <t>コロムビア</t>
  </si>
  <si>
    <t>フォスター電</t>
  </si>
  <si>
    <t>クラリオン</t>
  </si>
  <si>
    <t>ＳＭＫ</t>
  </si>
  <si>
    <t>ヨコオ</t>
  </si>
  <si>
    <t>ティアック</t>
  </si>
  <si>
    <t>ホシデン</t>
  </si>
  <si>
    <t>ヒロセ電</t>
  </si>
  <si>
    <t>航空電子</t>
  </si>
  <si>
    <t>ＴＯＡ</t>
  </si>
  <si>
    <t>日立マクセル</t>
  </si>
  <si>
    <t>古野電気</t>
  </si>
  <si>
    <t>ユニデンＨＤ</t>
  </si>
  <si>
    <t>アルパイン</t>
  </si>
  <si>
    <t>スミダ</t>
  </si>
  <si>
    <t>アイコム</t>
  </si>
  <si>
    <t>リオン</t>
  </si>
  <si>
    <t>本多通信</t>
  </si>
  <si>
    <t>船井電機</t>
  </si>
  <si>
    <t>横河電</t>
  </si>
  <si>
    <t>新電元</t>
  </si>
  <si>
    <t>アズビル</t>
  </si>
  <si>
    <t>東亜ディーケーケー</t>
  </si>
  <si>
    <t>日本光電</t>
  </si>
  <si>
    <t>チノー</t>
  </si>
  <si>
    <t>電子材料</t>
  </si>
  <si>
    <t>堀場製</t>
  </si>
  <si>
    <t>アドバンテス</t>
  </si>
  <si>
    <t>エスペック</t>
  </si>
  <si>
    <t>パナＳＵＮＸ</t>
  </si>
  <si>
    <t>メガチップス</t>
  </si>
  <si>
    <t>ＯＢＡＲＡ－Ｇ</t>
  </si>
  <si>
    <t>イマジカロボットＨＤ</t>
  </si>
  <si>
    <t>キョウデン</t>
  </si>
  <si>
    <t>三社電機製作所</t>
  </si>
  <si>
    <t>沢藤電</t>
  </si>
  <si>
    <t>コーセル</t>
  </si>
  <si>
    <t>新日無</t>
  </si>
  <si>
    <t>オプテックス</t>
  </si>
  <si>
    <t>千代インテ</t>
  </si>
  <si>
    <t>アイオーデータ</t>
  </si>
  <si>
    <t>スタンレー電</t>
  </si>
  <si>
    <t>岩崎電</t>
  </si>
  <si>
    <t>ウシオ電</t>
  </si>
  <si>
    <t>ＯＫＡＹＡ</t>
  </si>
  <si>
    <t>日セラミック</t>
  </si>
  <si>
    <t>遠藤照明</t>
  </si>
  <si>
    <t>日デジタル</t>
  </si>
  <si>
    <t>山一電機</t>
  </si>
  <si>
    <t>富フロンテック</t>
  </si>
  <si>
    <t>図研</t>
  </si>
  <si>
    <t>日電子</t>
  </si>
  <si>
    <t>カシオ計</t>
  </si>
  <si>
    <t>ＣＭＫ</t>
  </si>
  <si>
    <t>エンプラス</t>
  </si>
  <si>
    <t>大真空</t>
  </si>
  <si>
    <t>浜松ホトニク</t>
  </si>
  <si>
    <t>三井ハイテク</t>
  </si>
  <si>
    <t>新光電工</t>
  </si>
  <si>
    <t>松尾電機</t>
  </si>
  <si>
    <t>太陽誘電</t>
  </si>
  <si>
    <t>村田製</t>
  </si>
  <si>
    <t>ユーシン</t>
  </si>
  <si>
    <t>双葉電子</t>
  </si>
  <si>
    <t>日東電</t>
  </si>
  <si>
    <t>北電工業</t>
  </si>
  <si>
    <t>指月電</t>
  </si>
  <si>
    <t>東海理電</t>
  </si>
  <si>
    <t>ニチコン</t>
  </si>
  <si>
    <t>日ケミコン</t>
  </si>
  <si>
    <t>ＫＯＡ</t>
  </si>
  <si>
    <t>三井造</t>
  </si>
  <si>
    <t>日立造</t>
  </si>
  <si>
    <t>三菱重</t>
  </si>
  <si>
    <t>川崎重</t>
  </si>
  <si>
    <t>名村造船</t>
  </si>
  <si>
    <t>内海造</t>
  </si>
  <si>
    <t>サノヤスＨＤ</t>
  </si>
  <si>
    <t>日車輌</t>
  </si>
  <si>
    <t>ニチユ三菱</t>
  </si>
  <si>
    <t>近畿車輌</t>
  </si>
  <si>
    <t>島根銀行</t>
  </si>
  <si>
    <t>じもとＨＤ</t>
  </si>
  <si>
    <t>全国保証</t>
  </si>
  <si>
    <t>東京ＴＹＦＧ</t>
  </si>
  <si>
    <t>九州ＦＧ</t>
  </si>
  <si>
    <t>日産自</t>
  </si>
  <si>
    <t>いすゞ自</t>
  </si>
  <si>
    <t>トヨタ自</t>
  </si>
  <si>
    <t>日野自</t>
  </si>
  <si>
    <t>三菱自</t>
  </si>
  <si>
    <t>エフテック</t>
  </si>
  <si>
    <t>レシップＨＤ</t>
  </si>
  <si>
    <t>ＧＭＢ</t>
  </si>
  <si>
    <t>武蔵精密</t>
  </si>
  <si>
    <t>日産車体</t>
  </si>
  <si>
    <t>新明和工</t>
  </si>
  <si>
    <t>極東開</t>
  </si>
  <si>
    <t>日信工業</t>
  </si>
  <si>
    <t>トピー工</t>
  </si>
  <si>
    <t>ティラド</t>
  </si>
  <si>
    <t>曙ブレーキ</t>
  </si>
  <si>
    <t>タチエス</t>
  </si>
  <si>
    <t>フタバ産</t>
  </si>
  <si>
    <t>ＫＹＢ</t>
  </si>
  <si>
    <t>市光工</t>
  </si>
  <si>
    <t>大同メタル</t>
  </si>
  <si>
    <t>プレス工</t>
  </si>
  <si>
    <t>カルソカンセ</t>
  </si>
  <si>
    <t>太平洋工</t>
  </si>
  <si>
    <t>ケーヒン</t>
  </si>
  <si>
    <t>河西工</t>
  </si>
  <si>
    <t>今仙電機</t>
  </si>
  <si>
    <t>ホンダ</t>
  </si>
  <si>
    <t>富士重</t>
  </si>
  <si>
    <t>ヤマハ発</t>
  </si>
  <si>
    <t>ショーワ</t>
  </si>
  <si>
    <t>小糸製</t>
  </si>
  <si>
    <t>ＴＢＫ</t>
  </si>
  <si>
    <t>ハイレックス</t>
  </si>
  <si>
    <t>豊田合</t>
  </si>
  <si>
    <t>愛三工</t>
  </si>
  <si>
    <t>日本精機</t>
  </si>
  <si>
    <t>日プラスト</t>
  </si>
  <si>
    <t>ヨロズ</t>
  </si>
  <si>
    <t>ＦＣＣ</t>
  </si>
  <si>
    <t>新家工</t>
  </si>
  <si>
    <t>タカタ</t>
  </si>
  <si>
    <t>ＴＳテック</t>
  </si>
  <si>
    <t>昭和飛</t>
  </si>
  <si>
    <t>アトム</t>
  </si>
  <si>
    <t>小野建</t>
  </si>
  <si>
    <t>はるやま</t>
  </si>
  <si>
    <t>佐鳥電機</t>
  </si>
  <si>
    <t>エコーＴＤ</t>
  </si>
  <si>
    <t>伯東</t>
  </si>
  <si>
    <t>コンドーテック</t>
  </si>
  <si>
    <t>中山福</t>
  </si>
  <si>
    <t>ライトオン</t>
  </si>
  <si>
    <t>ナガイレーベ</t>
  </si>
  <si>
    <t>三城ＨＤ</t>
  </si>
  <si>
    <t>アドヴァン</t>
  </si>
  <si>
    <t>萩原電気</t>
  </si>
  <si>
    <t>アルビス</t>
  </si>
  <si>
    <t>アズワン</t>
  </si>
  <si>
    <t>スズデン</t>
  </si>
  <si>
    <t>シモジマ</t>
  </si>
  <si>
    <t>ドウシシャ</t>
  </si>
  <si>
    <t>小津産業</t>
  </si>
  <si>
    <t>コナカ</t>
  </si>
  <si>
    <t>高速</t>
  </si>
  <si>
    <t>ハウスローゼ</t>
  </si>
  <si>
    <t>ＧセブンＨＤ</t>
  </si>
  <si>
    <t>たけびし</t>
  </si>
  <si>
    <t>イオン北海</t>
  </si>
  <si>
    <t>コジマ</t>
  </si>
  <si>
    <t>コーナン商</t>
  </si>
  <si>
    <t>黒田電</t>
  </si>
  <si>
    <t>ネットワン</t>
  </si>
  <si>
    <t>ワタミ</t>
  </si>
  <si>
    <t>マルシェ</t>
  </si>
  <si>
    <t>ドンキホーテＨＤ</t>
  </si>
  <si>
    <t>丸文</t>
  </si>
  <si>
    <t>大水</t>
  </si>
  <si>
    <t>スリーエフ</t>
  </si>
  <si>
    <t>西松屋チェ</t>
  </si>
  <si>
    <t>ゼンショーＨＤ</t>
  </si>
  <si>
    <t>ハピネット</t>
  </si>
  <si>
    <t>幸楽苑ＨＤ</t>
  </si>
  <si>
    <t>ハークスレイ</t>
  </si>
  <si>
    <t>サイゼリヤ</t>
  </si>
  <si>
    <t>ＶＴＨＤ</t>
  </si>
  <si>
    <t>ポプラ</t>
  </si>
  <si>
    <t>Ｕアローズ</t>
  </si>
  <si>
    <t>ＳＫジャパン</t>
  </si>
  <si>
    <t>ダイトエレク</t>
  </si>
  <si>
    <t>ハイデ日高</t>
  </si>
  <si>
    <t>シークス</t>
  </si>
  <si>
    <t>京都友禅</t>
  </si>
  <si>
    <t>コロワイド</t>
  </si>
  <si>
    <t>ＰＣＤＥＰＯＴ</t>
  </si>
  <si>
    <t>田中商事</t>
  </si>
  <si>
    <t>Ｇダイニング</t>
  </si>
  <si>
    <t>オーハシテクニカ</t>
  </si>
  <si>
    <t>壱番屋</t>
  </si>
  <si>
    <t>白銅</t>
  </si>
  <si>
    <t>トップカルチャ</t>
  </si>
  <si>
    <t>音通</t>
  </si>
  <si>
    <t>スギＨＤ</t>
  </si>
  <si>
    <t>島津製</t>
  </si>
  <si>
    <t>ＪＭＳ</t>
  </si>
  <si>
    <t>クボテック</t>
  </si>
  <si>
    <t>長野計器</t>
  </si>
  <si>
    <t>Ｖテク</t>
  </si>
  <si>
    <t>スター精密</t>
  </si>
  <si>
    <t>東京計器</t>
  </si>
  <si>
    <t>愛知時</t>
  </si>
  <si>
    <t>インターアク</t>
  </si>
  <si>
    <t>黒田精工</t>
  </si>
  <si>
    <t>オーバル</t>
  </si>
  <si>
    <t>東精密</t>
  </si>
  <si>
    <t>マニー</t>
  </si>
  <si>
    <t>トプコン</t>
  </si>
  <si>
    <t>オリンパス</t>
  </si>
  <si>
    <t>理計器</t>
  </si>
  <si>
    <t>スクリン</t>
  </si>
  <si>
    <t>キヤノン電子</t>
  </si>
  <si>
    <t>タムロン</t>
  </si>
  <si>
    <t>シード</t>
  </si>
  <si>
    <t>ノーリツ鋼機</t>
  </si>
  <si>
    <t>Ａ＆Ｄ</t>
  </si>
  <si>
    <t>アサヒインテック</t>
  </si>
  <si>
    <t>リズム時</t>
  </si>
  <si>
    <t>メニコン</t>
  </si>
  <si>
    <t>パラベッド</t>
  </si>
  <si>
    <t>ＳＨＯ－ＢＩ</t>
  </si>
  <si>
    <t>前田工繊</t>
  </si>
  <si>
    <t>永大産業</t>
  </si>
  <si>
    <t>アートネイチャー</t>
  </si>
  <si>
    <t>ダンロップス</t>
  </si>
  <si>
    <t>バンナムＨＤ</t>
  </si>
  <si>
    <t>アイフィスジャパン</t>
  </si>
  <si>
    <t>共立印刷</t>
  </si>
  <si>
    <t>フラベッドＨ</t>
  </si>
  <si>
    <t>マーベラス</t>
  </si>
  <si>
    <t>パイロット</t>
  </si>
  <si>
    <t>萩原工業</t>
  </si>
  <si>
    <t>アルメディオ</t>
  </si>
  <si>
    <t>エイベックス</t>
  </si>
  <si>
    <t>トッパンフォー</t>
  </si>
  <si>
    <t>フジシール</t>
  </si>
  <si>
    <t>タカラトミー</t>
  </si>
  <si>
    <t>広済堂</t>
  </si>
  <si>
    <t>アーク</t>
  </si>
  <si>
    <t>ノダ</t>
  </si>
  <si>
    <t>タカノ</t>
  </si>
  <si>
    <t>ホクシン</t>
  </si>
  <si>
    <t>ウッドワン</t>
  </si>
  <si>
    <t>大建工</t>
  </si>
  <si>
    <t>凸版印</t>
  </si>
  <si>
    <t>大日印</t>
  </si>
  <si>
    <t>図書印</t>
  </si>
  <si>
    <t>共同印</t>
  </si>
  <si>
    <t>日写印</t>
  </si>
  <si>
    <t>光村印</t>
  </si>
  <si>
    <t>藤森工業</t>
  </si>
  <si>
    <t>野崎印</t>
  </si>
  <si>
    <t>宝印刷</t>
  </si>
  <si>
    <t>前沢化成</t>
  </si>
  <si>
    <t>ツツミ</t>
  </si>
  <si>
    <t>ＪＳＰ</t>
  </si>
  <si>
    <t>ニチハ</t>
  </si>
  <si>
    <t>小松ウオール</t>
  </si>
  <si>
    <t>河合楽器</t>
  </si>
  <si>
    <t>クリナップ</t>
  </si>
  <si>
    <t>天馬</t>
  </si>
  <si>
    <t>キングジム</t>
  </si>
  <si>
    <t>象印マホービン</t>
  </si>
  <si>
    <t>リンテック</t>
  </si>
  <si>
    <t>ＴＡＳＡＫＩ</t>
  </si>
  <si>
    <t>信越ポリマ</t>
  </si>
  <si>
    <t>東リ</t>
  </si>
  <si>
    <t>イトーキ</t>
  </si>
  <si>
    <t>リヒトラブ</t>
  </si>
  <si>
    <t>三菱鉛筆</t>
  </si>
  <si>
    <t>松風</t>
  </si>
  <si>
    <t>タカラスタン</t>
  </si>
  <si>
    <t>コクヨ</t>
  </si>
  <si>
    <t>ナカバヤシ</t>
  </si>
  <si>
    <t>立川ブライ</t>
  </si>
  <si>
    <t>グローブライ</t>
  </si>
  <si>
    <t>岡村製</t>
  </si>
  <si>
    <t>日バルカー</t>
  </si>
  <si>
    <t>ＭＵＴＯＨ－ＨＤ</t>
  </si>
  <si>
    <t>伊藤忠</t>
  </si>
  <si>
    <t>スクロール</t>
  </si>
  <si>
    <t>ユアサフナ</t>
  </si>
  <si>
    <t>高島</t>
  </si>
  <si>
    <t>４℃　ＨＤ</t>
  </si>
  <si>
    <t>三陽商</t>
  </si>
  <si>
    <t>長瀬産</t>
  </si>
  <si>
    <t>ナイガイ</t>
  </si>
  <si>
    <t>蝶理</t>
  </si>
  <si>
    <t>オンワードＨＤ</t>
  </si>
  <si>
    <t>三共生興</t>
  </si>
  <si>
    <t>ミズノ</t>
  </si>
  <si>
    <t>ルック</t>
  </si>
  <si>
    <t>中央魚</t>
  </si>
  <si>
    <t>紙パル商</t>
  </si>
  <si>
    <t>東エレク</t>
  </si>
  <si>
    <t>日立ハイテク</t>
  </si>
  <si>
    <t>カメイ</t>
  </si>
  <si>
    <t>東都水</t>
  </si>
  <si>
    <t>築地魚</t>
  </si>
  <si>
    <t>ＯＵＧ　ＨＤ</t>
  </si>
  <si>
    <t>スターゼン</t>
  </si>
  <si>
    <t>丸藤パイル</t>
  </si>
  <si>
    <t>セイコーＨＤ</t>
  </si>
  <si>
    <t>椿本興</t>
  </si>
  <si>
    <t>住友商</t>
  </si>
  <si>
    <t>日ユニシス</t>
  </si>
  <si>
    <t>内田洋行</t>
  </si>
  <si>
    <t>第一実業</t>
  </si>
  <si>
    <t>キヤノンＭＪ</t>
  </si>
  <si>
    <t>西華産</t>
  </si>
  <si>
    <t>三谷商</t>
  </si>
  <si>
    <t>菱洋エレク</t>
  </si>
  <si>
    <t>東京産</t>
  </si>
  <si>
    <t>ユアサ商</t>
  </si>
  <si>
    <t>神鋼商</t>
  </si>
  <si>
    <t>小林産業</t>
  </si>
  <si>
    <t>阪和興</t>
  </si>
  <si>
    <t>正栄食</t>
  </si>
  <si>
    <t>菱電商</t>
  </si>
  <si>
    <t>ニプロ</t>
  </si>
  <si>
    <t>フルサト</t>
  </si>
  <si>
    <t>岩谷産</t>
  </si>
  <si>
    <t>すてきＮ</t>
  </si>
  <si>
    <t>昭光通商</t>
  </si>
  <si>
    <t>ニチモウ</t>
  </si>
  <si>
    <t>極東貿易</t>
  </si>
  <si>
    <t>イワキ</t>
  </si>
  <si>
    <t>兼松エレク</t>
  </si>
  <si>
    <t>三愛石</t>
  </si>
  <si>
    <t>稲畑産</t>
  </si>
  <si>
    <t>ＧＳＩクレオス</t>
  </si>
  <si>
    <t>明和産</t>
  </si>
  <si>
    <t>キムラタン</t>
  </si>
  <si>
    <t>ゴルドウイン</t>
  </si>
  <si>
    <t>ユニチャーム</t>
  </si>
  <si>
    <t>デサント</t>
  </si>
  <si>
    <t>ムーンバット</t>
  </si>
  <si>
    <t>中央自動車工業</t>
  </si>
  <si>
    <t>キング</t>
  </si>
  <si>
    <t>ワキタ</t>
  </si>
  <si>
    <t>ヤマトインター</t>
  </si>
  <si>
    <t>東邦ＨＤ</t>
  </si>
  <si>
    <t>サンゲツ</t>
  </si>
  <si>
    <t>ミツウロコＧＨＤ</t>
  </si>
  <si>
    <t>シナネンＨＤ</t>
  </si>
  <si>
    <t>エネクス</t>
  </si>
  <si>
    <t>サンワテクノス</t>
  </si>
  <si>
    <t>三京化成</t>
  </si>
  <si>
    <t>ナガホリ</t>
  </si>
  <si>
    <t>リョーサン</t>
  </si>
  <si>
    <t>新光商</t>
  </si>
  <si>
    <t>トーホー</t>
  </si>
  <si>
    <t>三信電気</t>
  </si>
  <si>
    <t>東陽テクニカ</t>
  </si>
  <si>
    <t>モスフード</t>
  </si>
  <si>
    <t>三益半導</t>
  </si>
  <si>
    <t>ソーダニッカ</t>
  </si>
  <si>
    <t>立花エレ</t>
  </si>
  <si>
    <t>木曽路</t>
  </si>
  <si>
    <t>サトＲＳ</t>
  </si>
  <si>
    <t>千趣会</t>
  </si>
  <si>
    <t>タカキュー</t>
  </si>
  <si>
    <t>リテールパートナーズ</t>
  </si>
  <si>
    <t>ケーヨー</t>
  </si>
  <si>
    <t>アデランス</t>
  </si>
  <si>
    <t>上新電</t>
  </si>
  <si>
    <t>日瓦斯</t>
  </si>
  <si>
    <t>ベスト電</t>
  </si>
  <si>
    <t>ロイヤルＨＤ</t>
  </si>
  <si>
    <t>島忠</t>
  </si>
  <si>
    <t>チヨダ</t>
  </si>
  <si>
    <t>ライフコーポ</t>
  </si>
  <si>
    <t>リンガーハット</t>
  </si>
  <si>
    <t>ＭｒＭａｘ</t>
  </si>
  <si>
    <t>ＡＯＫＩ　ＨＤ</t>
  </si>
  <si>
    <t>オークワ</t>
  </si>
  <si>
    <t>青山商</t>
  </si>
  <si>
    <t>はせがわ</t>
  </si>
  <si>
    <t>松屋</t>
  </si>
  <si>
    <t>Ｈ２Ｏリテイル</t>
  </si>
  <si>
    <t>近鉄百貨店</t>
  </si>
  <si>
    <t>丸栄</t>
  </si>
  <si>
    <t>テクノアソシエ</t>
  </si>
  <si>
    <t>パルコ</t>
  </si>
  <si>
    <t>丸井Ｇ</t>
  </si>
  <si>
    <t>クレセゾン</t>
  </si>
  <si>
    <t>さいか屋</t>
  </si>
  <si>
    <t>アクシアル</t>
  </si>
  <si>
    <t>井筒屋</t>
  </si>
  <si>
    <t>東武ストア</t>
  </si>
  <si>
    <t>平和堂</t>
  </si>
  <si>
    <t>フジ</t>
  </si>
  <si>
    <t>ヤオコー</t>
  </si>
  <si>
    <t>ゼビオＨＤ</t>
  </si>
  <si>
    <t>ケーズＨＤ</t>
  </si>
  <si>
    <t>ＰＡＬＴＡＣ</t>
  </si>
  <si>
    <t>三谷産業</t>
  </si>
  <si>
    <t>ＯｌｙｍｐｉｃＧ</t>
  </si>
  <si>
    <t>日産東ＨＤ</t>
  </si>
  <si>
    <t>新生銀</t>
  </si>
  <si>
    <t>あおぞら</t>
  </si>
  <si>
    <t>三菱ＵＦＪ</t>
  </si>
  <si>
    <t>りそなＨＤ</t>
  </si>
  <si>
    <t>三住トラスト</t>
  </si>
  <si>
    <t>三井住友</t>
  </si>
  <si>
    <t>第四銀</t>
  </si>
  <si>
    <t>北越銀</t>
  </si>
  <si>
    <t>千葉銀</t>
  </si>
  <si>
    <t>群馬銀</t>
  </si>
  <si>
    <t>武蔵野銀</t>
  </si>
  <si>
    <t>千葉興銀</t>
  </si>
  <si>
    <t>筑波銀行</t>
  </si>
  <si>
    <t>七十七銀</t>
  </si>
  <si>
    <t>青森銀</t>
  </si>
  <si>
    <t>秋田銀</t>
  </si>
  <si>
    <t>山形銀</t>
  </si>
  <si>
    <t>岩手銀</t>
  </si>
  <si>
    <t>東邦銀</t>
  </si>
  <si>
    <t>東北銀</t>
  </si>
  <si>
    <t>みち銀</t>
  </si>
  <si>
    <t>ふくおか</t>
  </si>
  <si>
    <t>静岡銀</t>
  </si>
  <si>
    <t>十六銀</t>
  </si>
  <si>
    <t>スルガ銀</t>
  </si>
  <si>
    <t>八十二銀</t>
  </si>
  <si>
    <t>山梨中銀</t>
  </si>
  <si>
    <t>大垣銀</t>
  </si>
  <si>
    <t>福井銀</t>
  </si>
  <si>
    <t>北国銀</t>
  </si>
  <si>
    <t>清水銀</t>
  </si>
  <si>
    <t>滋賀銀</t>
  </si>
  <si>
    <t>南都銀</t>
  </si>
  <si>
    <t>百五銀</t>
  </si>
  <si>
    <t>京都銀</t>
  </si>
  <si>
    <t>紀陽銀行</t>
  </si>
  <si>
    <t>三重銀</t>
  </si>
  <si>
    <t>ほくほく</t>
  </si>
  <si>
    <t>広島銀</t>
  </si>
  <si>
    <t>山陰合銀</t>
  </si>
  <si>
    <t>中国銀</t>
  </si>
  <si>
    <t>鳥取銀</t>
  </si>
  <si>
    <t>伊予銀</t>
  </si>
  <si>
    <t>百十四銀</t>
  </si>
  <si>
    <t>四国銀</t>
  </si>
  <si>
    <t>阿波銀</t>
  </si>
  <si>
    <t>大分銀</t>
  </si>
  <si>
    <t>宮崎銀</t>
  </si>
  <si>
    <t>佐賀銀</t>
  </si>
  <si>
    <t>十八銀</t>
  </si>
  <si>
    <t>沖縄銀</t>
  </si>
  <si>
    <t>琉球銀</t>
  </si>
  <si>
    <t>みずほ</t>
  </si>
  <si>
    <t>高知銀行</t>
  </si>
  <si>
    <t>山口ＦＧ</t>
  </si>
  <si>
    <t>芙蓉リース</t>
  </si>
  <si>
    <t>ＳＢＩ</t>
  </si>
  <si>
    <t>日証金</t>
  </si>
  <si>
    <t>ポケットＣ</t>
  </si>
  <si>
    <t>長野銀</t>
  </si>
  <si>
    <t>名古屋銀</t>
  </si>
  <si>
    <t>愛知銀</t>
  </si>
  <si>
    <t>第三銀</t>
  </si>
  <si>
    <t>中京銀</t>
  </si>
  <si>
    <t>大光銀</t>
  </si>
  <si>
    <t>愛媛銀</t>
  </si>
  <si>
    <t>トマト銀</t>
  </si>
  <si>
    <t>みなと銀</t>
  </si>
  <si>
    <t>京葉銀</t>
  </si>
  <si>
    <t>関西ア銀</t>
  </si>
  <si>
    <t>栃木銀</t>
  </si>
  <si>
    <t>北日本銀</t>
  </si>
  <si>
    <t>東和銀</t>
  </si>
  <si>
    <t>福島銀</t>
  </si>
  <si>
    <t>大東銀</t>
  </si>
  <si>
    <t>イオンＦＳ</t>
  </si>
  <si>
    <t>ジャックス</t>
  </si>
  <si>
    <t>オリコ</t>
  </si>
  <si>
    <t>日立キャピ</t>
  </si>
  <si>
    <t>アプラスＦ</t>
  </si>
  <si>
    <t>三菱Ｕリース</t>
  </si>
  <si>
    <t>ジャフコ</t>
  </si>
  <si>
    <t>トモニＨＤ</t>
  </si>
  <si>
    <t>大和証Ｇ</t>
  </si>
  <si>
    <t>岡三</t>
  </si>
  <si>
    <t>丸三証</t>
  </si>
  <si>
    <t>東洋証</t>
  </si>
  <si>
    <t>東海東京</t>
  </si>
  <si>
    <t>光世証</t>
  </si>
  <si>
    <t>水戸証</t>
  </si>
  <si>
    <t>いちよし</t>
  </si>
  <si>
    <t>高木証</t>
  </si>
  <si>
    <t>松井証</t>
  </si>
  <si>
    <t>だいこう</t>
  </si>
  <si>
    <t>ＪＰＸ</t>
  </si>
  <si>
    <t>マネックスＧ</t>
  </si>
  <si>
    <t>ＫＡＢＵ．ＣＯＭ</t>
  </si>
  <si>
    <t>極東証券</t>
  </si>
  <si>
    <t>岩井コスモ</t>
  </si>
  <si>
    <t>アイザワ証</t>
  </si>
  <si>
    <t>フィデアＨＤ</t>
  </si>
  <si>
    <t>池田泉州</t>
  </si>
  <si>
    <t>アニコム　ＨＤ</t>
  </si>
  <si>
    <t>ＭＳ＆ＡＤ</t>
  </si>
  <si>
    <t>ソニーＦＨ</t>
  </si>
  <si>
    <t>マネパＧ</t>
  </si>
  <si>
    <t>小林洋行</t>
  </si>
  <si>
    <t>ＮＥＣキャピ</t>
  </si>
  <si>
    <t>Ｔ＆ＤＨＤ</t>
  </si>
  <si>
    <t>アドバンスクリエイト</t>
  </si>
  <si>
    <t>三井不</t>
  </si>
  <si>
    <t>平和不</t>
  </si>
  <si>
    <t>東建物</t>
  </si>
  <si>
    <t>ダイビル</t>
  </si>
  <si>
    <t>京阪神ビ</t>
  </si>
  <si>
    <t>住友不</t>
  </si>
  <si>
    <t>太平洋発</t>
  </si>
  <si>
    <t>テーオーシー</t>
  </si>
  <si>
    <t>フジ住宅</t>
  </si>
  <si>
    <t>明和地所</t>
  </si>
  <si>
    <t>住友販売</t>
  </si>
  <si>
    <t>ゴールドクレ</t>
  </si>
  <si>
    <t>エスリード</t>
  </si>
  <si>
    <t>日神不</t>
  </si>
  <si>
    <t>日本エスコン</t>
  </si>
  <si>
    <t>原弘産</t>
  </si>
  <si>
    <t>サンヨーナゴヤ</t>
  </si>
  <si>
    <t>エリアクエスト</t>
  </si>
  <si>
    <t>ファースト住建</t>
  </si>
  <si>
    <t>東祥</t>
  </si>
  <si>
    <t>トーセイ</t>
  </si>
  <si>
    <t>アルデプロ</t>
  </si>
  <si>
    <t>穴吹興産</t>
  </si>
  <si>
    <t>ＮＴＴ都市</t>
  </si>
  <si>
    <t>サンフロンティア</t>
  </si>
  <si>
    <t>ＦＪネクスト</t>
  </si>
  <si>
    <t>インテリックス</t>
  </si>
  <si>
    <t>東武</t>
  </si>
  <si>
    <t>相鉄ＨＤ</t>
  </si>
  <si>
    <t>東急</t>
  </si>
  <si>
    <t>京急</t>
  </si>
  <si>
    <t>小田急</t>
  </si>
  <si>
    <t>京王</t>
  </si>
  <si>
    <t>京成</t>
  </si>
  <si>
    <t>富士急</t>
  </si>
  <si>
    <t>新京成</t>
  </si>
  <si>
    <t>ＪＲ東</t>
  </si>
  <si>
    <t>ＪＲ西</t>
  </si>
  <si>
    <t>ＪＲ東海</t>
  </si>
  <si>
    <t>西武ホールディングス</t>
  </si>
  <si>
    <t>鴻池運輸</t>
  </si>
  <si>
    <t>西鉄</t>
  </si>
  <si>
    <t>広電鉄</t>
  </si>
  <si>
    <t>サカイ引越</t>
  </si>
  <si>
    <t>近鉄ＧＨＤ</t>
  </si>
  <si>
    <t>南海電鉄</t>
  </si>
  <si>
    <t>神戸電鉄</t>
  </si>
  <si>
    <t>名鉄</t>
  </si>
  <si>
    <t>山陽電鉄</t>
  </si>
  <si>
    <t>アルプス物</t>
  </si>
  <si>
    <t>トランコム</t>
  </si>
  <si>
    <t>日通</t>
  </si>
  <si>
    <t>ヤマトＨＤ</t>
  </si>
  <si>
    <t>日新</t>
  </si>
  <si>
    <t>丸全運</t>
  </si>
  <si>
    <t>センコー</t>
  </si>
  <si>
    <t>トナミＨＤ</t>
  </si>
  <si>
    <t>ニッコンＨＤ</t>
  </si>
  <si>
    <t>日石輸</t>
  </si>
  <si>
    <t>福山運</t>
  </si>
  <si>
    <t>セイノーＨＤ</t>
  </si>
  <si>
    <t>神奈中交</t>
  </si>
  <si>
    <t>神姫バス</t>
  </si>
  <si>
    <t>丸和運輸機関</t>
  </si>
  <si>
    <t>Ｃ＆ＦロジＨＤ</t>
  </si>
  <si>
    <t>郵船</t>
  </si>
  <si>
    <t>川崎船</t>
  </si>
  <si>
    <t>ユナイテド海</t>
  </si>
  <si>
    <t>飯野海</t>
  </si>
  <si>
    <t>共栄タンカー</t>
  </si>
  <si>
    <t>川崎近船</t>
  </si>
  <si>
    <t>ＪＡＬ</t>
  </si>
  <si>
    <t>パスコ</t>
  </si>
  <si>
    <t>三菱倉</t>
  </si>
  <si>
    <t>三井倉ＨＤ</t>
  </si>
  <si>
    <t>住友倉</t>
  </si>
  <si>
    <t>渋沢倉</t>
  </si>
  <si>
    <t>ヤマタネ</t>
  </si>
  <si>
    <t>東陽倉</t>
  </si>
  <si>
    <t>乾汽船</t>
  </si>
  <si>
    <t>トランスシティ</t>
  </si>
  <si>
    <t>ケイヒン</t>
  </si>
  <si>
    <t>中央倉庫</t>
  </si>
  <si>
    <t>洋埠頭</t>
  </si>
  <si>
    <t>サンリツ</t>
  </si>
  <si>
    <t>キムラユニティー</t>
  </si>
  <si>
    <t>キユソ流通</t>
  </si>
  <si>
    <t>郵船ロジ</t>
  </si>
  <si>
    <t>ニッコウトラベ</t>
  </si>
  <si>
    <t>近鉄エクス</t>
  </si>
  <si>
    <t>東海運</t>
  </si>
  <si>
    <t>内外トランスライン</t>
  </si>
  <si>
    <t>ＴＢＳＨＤ</t>
  </si>
  <si>
    <t>日テレＨＤ</t>
  </si>
  <si>
    <t>朝日放送</t>
  </si>
  <si>
    <t>テレビ朝日ＨＤ</t>
  </si>
  <si>
    <t>スカパーＪ</t>
  </si>
  <si>
    <t>テレ東ＨＤ</t>
  </si>
  <si>
    <t>ＢＳ１１</t>
  </si>
  <si>
    <t>コネクシオ</t>
  </si>
  <si>
    <t>日本通信</t>
  </si>
  <si>
    <t>ＮＴＴ</t>
  </si>
  <si>
    <t>エムティーアイ</t>
  </si>
  <si>
    <t>Ｆテレコム</t>
  </si>
  <si>
    <t>ＧＭＯ</t>
  </si>
  <si>
    <t>カドカワ</t>
  </si>
  <si>
    <t>学研ＨＤ</t>
  </si>
  <si>
    <t>ゼンリン</t>
  </si>
  <si>
    <t>昭文社</t>
  </si>
  <si>
    <t>インプレス</t>
  </si>
  <si>
    <t>中部電力</t>
  </si>
  <si>
    <t>関西電力</t>
  </si>
  <si>
    <t>中国電力</t>
  </si>
  <si>
    <t>北陸電力</t>
  </si>
  <si>
    <t>東北電力</t>
  </si>
  <si>
    <t>四国電力</t>
  </si>
  <si>
    <t>北海電力</t>
  </si>
  <si>
    <t>沖縄電力</t>
  </si>
  <si>
    <t>Ｊパワー</t>
  </si>
  <si>
    <t>東瓦斯</t>
  </si>
  <si>
    <t>大瓦斯</t>
  </si>
  <si>
    <t>東邦瓦斯</t>
  </si>
  <si>
    <t>北海瓦斯</t>
  </si>
  <si>
    <t>広島ガス</t>
  </si>
  <si>
    <t>西部瓦斯</t>
  </si>
  <si>
    <t>静岡ガス</t>
  </si>
  <si>
    <t>アイネット</t>
  </si>
  <si>
    <t>松竹</t>
  </si>
  <si>
    <t>Ｈ．Ｉ．Ｓ．</t>
  </si>
  <si>
    <t>東映</t>
  </si>
  <si>
    <t>ＡＯＩ　Ｐｒｏ．</t>
  </si>
  <si>
    <t>ＮＴＴデータ</t>
  </si>
  <si>
    <t>共立メンテ</t>
  </si>
  <si>
    <t>イチネンＨＤ</t>
  </si>
  <si>
    <t>建設技研</t>
  </si>
  <si>
    <t>スペース</t>
  </si>
  <si>
    <t>アインＨＤ</t>
  </si>
  <si>
    <t>燦ＨＤ</t>
  </si>
  <si>
    <t>テアトル</t>
  </si>
  <si>
    <t>グリーンランド</t>
  </si>
  <si>
    <t>よみランド</t>
  </si>
  <si>
    <t>都競馬</t>
  </si>
  <si>
    <t>常磐興</t>
  </si>
  <si>
    <t>カナモト</t>
  </si>
  <si>
    <t>東京ドーム</t>
  </si>
  <si>
    <t>ＤＴＳ</t>
  </si>
  <si>
    <t>スクエニＨＤ</t>
  </si>
  <si>
    <t>シーイーシー</t>
  </si>
  <si>
    <t>カプコン</t>
  </si>
  <si>
    <t>西尾レントオール</t>
  </si>
  <si>
    <t>アイエスビー</t>
  </si>
  <si>
    <t>日空ビル</t>
  </si>
  <si>
    <t>帝国ホテル</t>
  </si>
  <si>
    <t>ロイヤルホテル</t>
  </si>
  <si>
    <t>トランスコスモス</t>
  </si>
  <si>
    <t>乃村工芸</t>
  </si>
  <si>
    <t>ジャステック</t>
  </si>
  <si>
    <t>藤田観</t>
  </si>
  <si>
    <t>ＫＮＴＣＴ</t>
  </si>
  <si>
    <t>日本管財</t>
  </si>
  <si>
    <t>トーカイ</t>
  </si>
  <si>
    <t>ＣＳＰ</t>
  </si>
  <si>
    <t>アイネス</t>
  </si>
  <si>
    <t>丹青社</t>
  </si>
  <si>
    <t>メイテック</t>
  </si>
  <si>
    <t>ＴＫＣ</t>
  </si>
  <si>
    <t>アサツーＤＫ</t>
  </si>
  <si>
    <t>富士ソフト</t>
  </si>
  <si>
    <t>応用地質</t>
  </si>
  <si>
    <t>船井総研ＨＤ</t>
  </si>
  <si>
    <t>ＮＳＤ</t>
  </si>
  <si>
    <t>進学会</t>
  </si>
  <si>
    <t>丸紅リース</t>
  </si>
  <si>
    <t>オオバ</t>
  </si>
  <si>
    <t>コナミ　ＨＤ</t>
  </si>
  <si>
    <t>ベネッセＨＤ</t>
  </si>
  <si>
    <t>イオンディライ</t>
  </si>
  <si>
    <t>ナック</t>
  </si>
  <si>
    <t>福井コンピ</t>
  </si>
  <si>
    <t>ニチイ学館</t>
  </si>
  <si>
    <t>ダイセキ</t>
  </si>
  <si>
    <t>ステップ</t>
  </si>
  <si>
    <t>大丸エナ</t>
  </si>
  <si>
    <t>泉州電業</t>
  </si>
  <si>
    <t>元気寿司</t>
  </si>
  <si>
    <t>トラスコ中山</t>
  </si>
  <si>
    <t>オートバックス</t>
  </si>
  <si>
    <t>モリト</t>
  </si>
  <si>
    <t>アークランド</t>
  </si>
  <si>
    <t>ニトリＨＤ</t>
  </si>
  <si>
    <t>グルメ杵屋</t>
  </si>
  <si>
    <t>愛眼</t>
  </si>
  <si>
    <t>ケーユーＨＤ</t>
  </si>
  <si>
    <t>英和</t>
  </si>
  <si>
    <t>吉野家ＨＤ</t>
  </si>
  <si>
    <t>加藤産業</t>
  </si>
  <si>
    <t>イエローハット</t>
  </si>
  <si>
    <t>シャルレ</t>
  </si>
  <si>
    <t>松屋フーズ</t>
  </si>
  <si>
    <t>ＪＢＣＣ　ＨＤ</t>
  </si>
  <si>
    <t>ＪＫＨＤ</t>
  </si>
  <si>
    <t>ジョリーパスタ</t>
  </si>
  <si>
    <t>サガミチェーン</t>
  </si>
  <si>
    <t>日伝</t>
  </si>
  <si>
    <t>関西スーパ</t>
  </si>
  <si>
    <t>ミロク情報</t>
  </si>
  <si>
    <t>北沢産業</t>
  </si>
  <si>
    <t>因幡電産</t>
  </si>
  <si>
    <t>王将フード</t>
  </si>
  <si>
    <t>プレナス</t>
  </si>
  <si>
    <t>ミニストップ</t>
  </si>
  <si>
    <t>バローＨＤ</t>
  </si>
  <si>
    <t>バイテックＨＤ</t>
  </si>
  <si>
    <t>ミスミＧ</t>
  </si>
  <si>
    <t>アルテック</t>
  </si>
  <si>
    <t>ベルク</t>
  </si>
  <si>
    <t>大庄</t>
  </si>
  <si>
    <t>マルコ</t>
  </si>
  <si>
    <t>タキヒヨー</t>
  </si>
  <si>
    <t>ファーストリテ</t>
  </si>
  <si>
    <t>ソフトバンクグループ</t>
  </si>
  <si>
    <t>スズケン</t>
  </si>
  <si>
    <t>サックスバーＨＤ</t>
  </si>
  <si>
    <t>ジェコス</t>
  </si>
  <si>
    <t>やまや</t>
  </si>
  <si>
    <t>ベルーナ</t>
  </si>
  <si>
    <t>日本郵政</t>
  </si>
  <si>
    <t>日付</t>
  </si>
  <si>
    <t>始値</t>
  </si>
  <si>
    <t>高値</t>
  </si>
  <si>
    <t>安値</t>
  </si>
  <si>
    <t>終値</t>
  </si>
  <si>
    <t>5日平均</t>
    <rPh sb="1" eb="2">
      <t>ニチ</t>
    </rPh>
    <rPh sb="2" eb="4">
      <t>ヘイキン</t>
    </rPh>
    <phoneticPr fontId="23"/>
  </si>
  <si>
    <t>20日平均</t>
    <rPh sb="2" eb="3">
      <t>ニチ</t>
    </rPh>
    <rPh sb="3" eb="5">
      <t>ヘイキン</t>
    </rPh>
    <phoneticPr fontId="23"/>
  </si>
  <si>
    <t>60日平均</t>
    <rPh sb="2" eb="3">
      <t>ニチ</t>
    </rPh>
    <rPh sb="3" eb="5">
      <t>ヘイキン</t>
    </rPh>
    <phoneticPr fontId="23"/>
  </si>
  <si>
    <t>100日平均</t>
    <rPh sb="3" eb="4">
      <t>ニチ</t>
    </rPh>
    <rPh sb="4" eb="6">
      <t>ヘイキン</t>
    </rPh>
    <phoneticPr fontId="23"/>
  </si>
  <si>
    <t>ｴﾝﾍﾞﾛｰﾌﾞ
(5日線+3%)</t>
    <rPh sb="11" eb="12">
      <t>ニチ</t>
    </rPh>
    <rPh sb="12" eb="13">
      <t>セン</t>
    </rPh>
    <phoneticPr fontId="23"/>
  </si>
  <si>
    <t>ｴﾝﾍﾞﾛｰﾌﾞ
(5日線-3%)</t>
    <rPh sb="11" eb="12">
      <t>－</t>
    </rPh>
    <rPh sb="12" eb="13">
      <t>３</t>
    </rPh>
    <phoneticPr fontId="23"/>
  </si>
  <si>
    <t>練りの用心棒 ライセンス・チェックシート</t>
    <rPh sb="0" eb="1">
      <t>ネ</t>
    </rPh>
    <rPh sb="3" eb="6">
      <t>ヨウジンボウ</t>
    </rPh>
    <phoneticPr fontId="23"/>
  </si>
  <si>
    <t>200日平均</t>
    <rPh sb="3" eb="4">
      <t>ニチ</t>
    </rPh>
    <rPh sb="4" eb="6">
      <t>ヘイキン</t>
    </rPh>
    <phoneticPr fontId="23"/>
  </si>
  <si>
    <t>反転データ</t>
    <rPh sb="0" eb="2">
      <t>ハンテン</t>
    </rPh>
    <phoneticPr fontId="23"/>
  </si>
  <si>
    <t>ライセンス有効期限</t>
    <rPh sb="5" eb="7">
      <t>ユウコウ</t>
    </rPh>
    <rPh sb="7" eb="9">
      <t>キゲン</t>
    </rPh>
    <phoneticPr fontId="23"/>
  </si>
  <si>
    <t>反転チャート</t>
    <rPh sb="0" eb="2">
      <t>ハンテン</t>
    </rPh>
    <phoneticPr fontId="23"/>
  </si>
  <si>
    <t>ﾁｬｰﾄ最終日
株価data行番</t>
    <rPh sb="4" eb="7">
      <t>サイシュウビ</t>
    </rPh>
    <rPh sb="8" eb="10">
      <t>カブカ</t>
    </rPh>
    <rPh sb="14" eb="15">
      <t>ギョウ</t>
    </rPh>
    <rPh sb="15" eb="16">
      <t>バン</t>
    </rPh>
    <phoneticPr fontId="23"/>
  </si>
  <si>
    <t>三種の神器のライセンス管理台帳を見てちょ</t>
    <rPh sb="0" eb="2">
      <t>サンシュ</t>
    </rPh>
    <rPh sb="3" eb="5">
      <t>ジンギ</t>
    </rPh>
    <rPh sb="11" eb="13">
      <t>カンリ</t>
    </rPh>
    <rPh sb="13" eb="15">
      <t>ダイチョウ</t>
    </rPh>
    <rPh sb="16" eb="17">
      <t>ミ</t>
    </rPh>
    <phoneticPr fontId="23"/>
  </si>
  <si>
    <t>時間軸
固定モード</t>
    <rPh sb="0" eb="3">
      <t>ジカンジク</t>
    </rPh>
    <rPh sb="4" eb="6">
      <t>コテイ</t>
    </rPh>
    <phoneticPr fontId="23"/>
  </si>
  <si>
    <t>損益推移</t>
    <rPh sb="0" eb="2">
      <t>ソンエキ</t>
    </rPh>
    <rPh sb="2" eb="4">
      <t>スイイ</t>
    </rPh>
    <phoneticPr fontId="23"/>
  </si>
  <si>
    <r>
      <t xml:space="preserve">売-買
</t>
    </r>
    <r>
      <rPr>
        <sz val="11"/>
        <color rgb="FFFF0000"/>
        <rFont val="ＭＳ ゴシック"/>
        <family val="3"/>
        <charset val="128"/>
      </rPr>
      <t>(</t>
    </r>
    <r>
      <rPr>
        <b/>
        <sz val="11"/>
        <color rgb="FFFF0000"/>
        <rFont val="ＭＳ ゴシック"/>
        <family val="3"/>
        <charset val="128"/>
      </rPr>
      <t>大引</t>
    </r>
    <r>
      <rPr>
        <sz val="11"/>
        <color rgb="FFFF0000"/>
        <rFont val="ＭＳ ゴシック"/>
        <family val="3"/>
        <charset val="128"/>
      </rPr>
      <t>)</t>
    </r>
    <rPh sb="0" eb="1">
      <t>ウ</t>
    </rPh>
    <rPh sb="2" eb="3">
      <t>カ</t>
    </rPh>
    <rPh sb="5" eb="7">
      <t>オオヒキ</t>
    </rPh>
    <phoneticPr fontId="23"/>
  </si>
  <si>
    <t>.</t>
    <phoneticPr fontId="23"/>
  </si>
  <si>
    <t>文字色を白にしています。</t>
    <rPh sb="0" eb="2">
      <t>モジ</t>
    </rPh>
    <rPh sb="2" eb="3">
      <t>イロ</t>
    </rPh>
    <rPh sb="4" eb="5">
      <t>シロ</t>
    </rPh>
    <phoneticPr fontId="23"/>
  </si>
  <si>
    <t>指定日
株価ｼｰﾄ
行番</t>
    <rPh sb="0" eb="3">
      <t>シテイビ</t>
    </rPh>
    <rPh sb="4" eb="6">
      <t>カブカ</t>
    </rPh>
    <rPh sb="10" eb="11">
      <t>ギョウ</t>
    </rPh>
    <rPh sb="11" eb="12">
      <t>バン</t>
    </rPh>
    <phoneticPr fontId="19"/>
  </si>
  <si>
    <t>建玉
最終日の
翌営業日</t>
    <rPh sb="0" eb="2">
      <t>タテギョク</t>
    </rPh>
    <rPh sb="3" eb="6">
      <t>サイシュウビ</t>
    </rPh>
    <rPh sb="8" eb="12">
      <t>ヨクエイギョウビ</t>
    </rPh>
    <phoneticPr fontId="23"/>
  </si>
  <si>
    <t>建玉最終日の翌営業日の年初起点日からの日数</t>
    <rPh sb="0" eb="2">
      <t>タテギョク</t>
    </rPh>
    <rPh sb="2" eb="5">
      <t>サイシュウビ</t>
    </rPh>
    <rPh sb="6" eb="10">
      <t>ヨクエイギョウビ</t>
    </rPh>
    <rPh sb="11" eb="13">
      <t>ネンショ</t>
    </rPh>
    <rPh sb="13" eb="15">
      <t>キテン</t>
    </rPh>
    <rPh sb="15" eb="16">
      <t>ビ</t>
    </rPh>
    <rPh sb="19" eb="21">
      <t>ニッスウ</t>
    </rPh>
    <phoneticPr fontId="23"/>
  </si>
  <si>
    <t>ユーザＩＤ</t>
    <phoneticPr fontId="23"/>
  </si>
  <si>
    <t>ライセンスキー</t>
    <phoneticPr fontId="23"/>
  </si>
  <si>
    <t>Neri-no-Yojinbo-2016</t>
    <phoneticPr fontId="23"/>
  </si>
  <si>
    <t>ｺｰﾄﾞ</t>
    <phoneticPr fontId="23"/>
  </si>
  <si>
    <t>日付</t>
    <phoneticPr fontId="23"/>
  </si>
  <si>
    <t>始値</t>
    <phoneticPr fontId="23"/>
  </si>
  <si>
    <t>単元株数</t>
    <rPh sb="0" eb="2">
      <t>タンゲン</t>
    </rPh>
    <rPh sb="2" eb="4">
      <t>カブスウ</t>
    </rPh>
    <phoneticPr fontId="45"/>
  </si>
  <si>
    <t>ウエストＨＤ</t>
  </si>
  <si>
    <t>インターライフ</t>
  </si>
  <si>
    <t>日本アクア</t>
  </si>
  <si>
    <t>ＪＥＳＣＯ　ＨＤ</t>
  </si>
  <si>
    <t>第一カッター</t>
  </si>
  <si>
    <t>山加電業</t>
  </si>
  <si>
    <t>第一建設</t>
  </si>
  <si>
    <t>ミクシィ</t>
  </si>
  <si>
    <t>メンバーズ</t>
  </si>
  <si>
    <t>クルーズ</t>
  </si>
  <si>
    <t>コシダカＨＤ</t>
  </si>
  <si>
    <t>博展</t>
  </si>
  <si>
    <t>ＳＭＳ</t>
  </si>
  <si>
    <t>成学社</t>
  </si>
  <si>
    <t>テラ</t>
  </si>
  <si>
    <t>湖池屋</t>
  </si>
  <si>
    <t>柿安本店</t>
  </si>
  <si>
    <t>伊藤ハム米久ＨＤ</t>
  </si>
  <si>
    <t>ＣＳＳＨＤ</t>
  </si>
  <si>
    <t>ＳＪＩ</t>
  </si>
  <si>
    <t>クエスト</t>
  </si>
  <si>
    <t>いちご</t>
  </si>
  <si>
    <t>夢真ＨＤ</t>
  </si>
  <si>
    <t>Ｓケアメッセージ</t>
  </si>
  <si>
    <t>アマナ</t>
  </si>
  <si>
    <t>ゲンダイＡＧ</t>
  </si>
  <si>
    <t>ワールドＨＤ</t>
  </si>
  <si>
    <t>シダー</t>
  </si>
  <si>
    <t>フュートレック</t>
  </si>
  <si>
    <t>タウンニュース</t>
  </si>
  <si>
    <t>夢の街創造委員会</t>
  </si>
  <si>
    <t>ＣＤＧ</t>
  </si>
  <si>
    <t>ＵＮＩＴＥＤ</t>
  </si>
  <si>
    <t>まんだらけ</t>
  </si>
  <si>
    <t>アスモ</t>
  </si>
  <si>
    <t>イメージワン</t>
  </si>
  <si>
    <t>カネ美食品</t>
  </si>
  <si>
    <t>伊藤忠食</t>
  </si>
  <si>
    <t>Ｇテイスト</t>
  </si>
  <si>
    <t>マクドナルド</t>
  </si>
  <si>
    <t>日本ライトン</t>
  </si>
  <si>
    <t>大戸屋ＨＤ</t>
  </si>
  <si>
    <t>パルグループＨＤ</t>
  </si>
  <si>
    <t>ピクセル</t>
  </si>
  <si>
    <t>テンポス</t>
  </si>
  <si>
    <t>エフティグループ</t>
  </si>
  <si>
    <t>パレモ</t>
  </si>
  <si>
    <t>セリア</t>
  </si>
  <si>
    <t>プリメックス</t>
  </si>
  <si>
    <t>エバラ食品工業</t>
  </si>
  <si>
    <t>ラクーン</t>
  </si>
  <si>
    <t>ビ花壇</t>
  </si>
  <si>
    <t>三洋堂ＨＤ</t>
  </si>
  <si>
    <t>ｊＧｒｏｕｐ</t>
  </si>
  <si>
    <t>ホリイフード</t>
  </si>
  <si>
    <t>きちり</t>
  </si>
  <si>
    <t>テクノアルファ</t>
  </si>
  <si>
    <t>トレファク</t>
  </si>
  <si>
    <t>Ｈａｍｅｅ</t>
  </si>
  <si>
    <t>ラクト・ジャパン</t>
  </si>
  <si>
    <t>チムニー</t>
  </si>
  <si>
    <t>サンワカンパニー</t>
  </si>
  <si>
    <t>鳥貴族</t>
  </si>
  <si>
    <t>すかいらーく</t>
  </si>
  <si>
    <t>三栄建築</t>
  </si>
  <si>
    <t>スター・マイカ</t>
  </si>
  <si>
    <t>アーバネット</t>
  </si>
  <si>
    <t>イーグランド</t>
  </si>
  <si>
    <t>ムゲンエステート</t>
  </si>
  <si>
    <t>東和フード</t>
  </si>
  <si>
    <t>ＲＥＤ</t>
  </si>
  <si>
    <t>タイセイ</t>
  </si>
  <si>
    <t>関門海</t>
  </si>
  <si>
    <t>薬王堂</t>
  </si>
  <si>
    <t>コスモ・バイオ</t>
  </si>
  <si>
    <t>トリドールＨＤ</t>
  </si>
  <si>
    <t>エスイー</t>
  </si>
  <si>
    <t>菊池製作所</t>
  </si>
  <si>
    <t>ファーストブラザーズ</t>
  </si>
  <si>
    <t>ジャパンミート</t>
  </si>
  <si>
    <t>サツドラＨＤ</t>
  </si>
  <si>
    <t>ＴＩＳ</t>
  </si>
  <si>
    <t>ＪＭＮＣ</t>
  </si>
  <si>
    <t>モルフォ</t>
  </si>
  <si>
    <t>モブキャス</t>
  </si>
  <si>
    <t>エニグモ</t>
  </si>
  <si>
    <t>オークファン</t>
  </si>
  <si>
    <t>システム情報</t>
  </si>
  <si>
    <t>メディアドゥ</t>
  </si>
  <si>
    <t>じげん</t>
  </si>
  <si>
    <t>ホットリンク</t>
  </si>
  <si>
    <t>みんなのＷＥＤ</t>
  </si>
  <si>
    <t>ＤＬＥ</t>
  </si>
  <si>
    <t>ＦＦＲＩ</t>
  </si>
  <si>
    <t>オプティム</t>
  </si>
  <si>
    <t>ジョルダン</t>
  </si>
  <si>
    <t>創通</t>
  </si>
  <si>
    <t>ソフトウェアＳ</t>
  </si>
  <si>
    <t>セック</t>
  </si>
  <si>
    <t>アエリア</t>
  </si>
  <si>
    <t>ＩＩＪ</t>
  </si>
  <si>
    <t>さくらインターネット</t>
  </si>
  <si>
    <t>ＩＧポート</t>
  </si>
  <si>
    <t>いい生活</t>
  </si>
  <si>
    <t>フィスコ</t>
  </si>
  <si>
    <t>Ｍｉｎｏｒｉ</t>
  </si>
  <si>
    <t>アドソル日進</t>
  </si>
  <si>
    <t>ＯＤＫ</t>
  </si>
  <si>
    <t>コムチュア</t>
  </si>
  <si>
    <t>日本一Ｓ</t>
  </si>
  <si>
    <t>インフォテリ</t>
  </si>
  <si>
    <t>ラック</t>
  </si>
  <si>
    <t>高度紙</t>
  </si>
  <si>
    <t>データセクション</t>
  </si>
  <si>
    <t>ラクス</t>
  </si>
  <si>
    <t>旭有機材</t>
  </si>
  <si>
    <t>フジプレアム</t>
  </si>
  <si>
    <t>ＤＮＣ</t>
  </si>
  <si>
    <t>アズジェント</t>
  </si>
  <si>
    <t>セプテーニＨＤ</t>
  </si>
  <si>
    <t>プロトコーポ</t>
  </si>
  <si>
    <t>ソースネクスト</t>
  </si>
  <si>
    <t>ネクシィーズグループ</t>
  </si>
  <si>
    <t>ブロードメディア</t>
  </si>
  <si>
    <t>インフォコム</t>
  </si>
  <si>
    <t>山田債権</t>
  </si>
  <si>
    <t>ロングライフＨＤ</t>
  </si>
  <si>
    <t>理研ビタミン</t>
  </si>
  <si>
    <t>ＯＴＳ</t>
  </si>
  <si>
    <t>ペプチドリーム</t>
  </si>
  <si>
    <t>イマジニア</t>
  </si>
  <si>
    <t>アドアーズ</t>
  </si>
  <si>
    <t>モーニングスター</t>
  </si>
  <si>
    <t>エフアンドエム</t>
  </si>
  <si>
    <t>日ダイナミク</t>
  </si>
  <si>
    <t>山田コンサル</t>
  </si>
  <si>
    <t>オリコン</t>
  </si>
  <si>
    <t>ネクストウェア</t>
  </si>
  <si>
    <t>デジタルガレージ</t>
  </si>
  <si>
    <t>シダックス</t>
  </si>
  <si>
    <t>インテリＷ</t>
  </si>
  <si>
    <t>エン・ジャパン</t>
  </si>
  <si>
    <t>ＣＯＴＡ</t>
  </si>
  <si>
    <t>シーズＨＤ</t>
  </si>
  <si>
    <t>ＨＡＢＡ</t>
  </si>
  <si>
    <t>タカラバイオ</t>
  </si>
  <si>
    <t>ＪＣＵ</t>
  </si>
  <si>
    <t>朝日ラバー</t>
  </si>
  <si>
    <t>Ｍｉｐｏｘ</t>
  </si>
  <si>
    <t>クニミネ工業</t>
  </si>
  <si>
    <t>朝日工業</t>
  </si>
  <si>
    <t>ＮＩＣ</t>
  </si>
  <si>
    <t>パイオラックス</t>
  </si>
  <si>
    <t>エイチワン</t>
  </si>
  <si>
    <t>テクノプロＨＤ</t>
  </si>
  <si>
    <t>イード</t>
  </si>
  <si>
    <t>レントラックス</t>
  </si>
  <si>
    <t>Ｊマテリアル</t>
  </si>
  <si>
    <t>メディアＦ</t>
  </si>
  <si>
    <t>Ｔｒｅｎｄｓ</t>
  </si>
  <si>
    <t>地盤ネットＨＤ</t>
  </si>
  <si>
    <t>Ｍ＆Ａキャピタル</t>
  </si>
  <si>
    <t>シグマクシス</t>
  </si>
  <si>
    <t>エンバイオＨＤ</t>
  </si>
  <si>
    <t>エスクローＡＪ</t>
  </si>
  <si>
    <t>メドピア</t>
  </si>
  <si>
    <t>日本ビューホテル</t>
  </si>
  <si>
    <t>エラン</t>
  </si>
  <si>
    <t>日特エンジ</t>
  </si>
  <si>
    <t>Ｈ＆Ｆ</t>
  </si>
  <si>
    <t>パンチ</t>
  </si>
  <si>
    <t>冨士ダイス</t>
  </si>
  <si>
    <t>ＬＩＴＡＬＩＣＯ</t>
  </si>
  <si>
    <t>イワキポンプ</t>
  </si>
  <si>
    <t>フリュー</t>
  </si>
  <si>
    <t>ヤマシンフィルタ</t>
  </si>
  <si>
    <t>ＮＰＣ</t>
  </si>
  <si>
    <t>藤商事</t>
  </si>
  <si>
    <t>平田機工</t>
  </si>
  <si>
    <t>鉱研工業</t>
  </si>
  <si>
    <t>ハーモニック</t>
  </si>
  <si>
    <t>タカキタ</t>
  </si>
  <si>
    <t>福島工業</t>
  </si>
  <si>
    <t>ユニバーサル</t>
  </si>
  <si>
    <t>ＤＡＣＨＤ</t>
  </si>
  <si>
    <t>ＵＭＣエレ</t>
  </si>
  <si>
    <t>ＷＳＣＯＰＥ</t>
  </si>
  <si>
    <t>テクノホライゾン</t>
  </si>
  <si>
    <t>Ｃ＆ＧＳＹＳ</t>
  </si>
  <si>
    <t>ネクスＧ</t>
  </si>
  <si>
    <t>メディアＧＬ</t>
  </si>
  <si>
    <t>ＯＰＴＥＸ　ＦＡ</t>
  </si>
  <si>
    <t>オプトエレクト</t>
  </si>
  <si>
    <t>サン電子</t>
  </si>
  <si>
    <t>鈴木</t>
  </si>
  <si>
    <t>メイコー</t>
  </si>
  <si>
    <t>精工技研</t>
  </si>
  <si>
    <t>共和電</t>
  </si>
  <si>
    <t>日マイクロニクス</t>
  </si>
  <si>
    <t>協立電機</t>
  </si>
  <si>
    <t>アクモス</t>
  </si>
  <si>
    <t>イリソ電子工業</t>
  </si>
  <si>
    <t>ケル</t>
  </si>
  <si>
    <t>芝浦電子</t>
  </si>
  <si>
    <t>大黒屋</t>
  </si>
  <si>
    <t>めぶきＦＧ</t>
  </si>
  <si>
    <t>かんぽ生命保険</t>
  </si>
  <si>
    <t>ゆうちょ銀行</t>
  </si>
  <si>
    <t>富山第一銀行</t>
  </si>
  <si>
    <t>コンコルディアＦＧ</t>
  </si>
  <si>
    <t>西日本ＦＨ</t>
  </si>
  <si>
    <t>八千代工</t>
  </si>
  <si>
    <t>ジャムコ</t>
  </si>
  <si>
    <t>ノジマ</t>
  </si>
  <si>
    <t>横浜魚類</t>
  </si>
  <si>
    <t>松田産</t>
  </si>
  <si>
    <t>第一興商</t>
  </si>
  <si>
    <t>アールビバン</t>
  </si>
  <si>
    <t>リックス</t>
  </si>
  <si>
    <t>アイナボＨＤ</t>
  </si>
  <si>
    <t>ウェッズ</t>
  </si>
  <si>
    <t>橋本総業ＨＤ</t>
  </si>
  <si>
    <t>ヤマノＨＤ</t>
  </si>
  <si>
    <t>ＩＤＯＭ</t>
  </si>
  <si>
    <t>マックハウス</t>
  </si>
  <si>
    <t>テイツー</t>
  </si>
  <si>
    <t>ＰＳＳ</t>
  </si>
  <si>
    <t>岡本硝子</t>
  </si>
  <si>
    <t>シチズン時計</t>
  </si>
  <si>
    <t>中本パックス</t>
  </si>
  <si>
    <t>スノーピーク</t>
  </si>
  <si>
    <t>アールシーコア</t>
  </si>
  <si>
    <t>兼松サステック</t>
  </si>
  <si>
    <t>興研</t>
  </si>
  <si>
    <t>マミヤオーピー</t>
  </si>
  <si>
    <t>ユニー・ファミマ</t>
  </si>
  <si>
    <t>大塚家具</t>
  </si>
  <si>
    <t>フォーバル</t>
  </si>
  <si>
    <t>富山銀行</t>
  </si>
  <si>
    <t>東京センチュリー</t>
  </si>
  <si>
    <t>ＳＯＭＰＯＨＤ</t>
  </si>
  <si>
    <t>澤田ＨＤ</t>
  </si>
  <si>
    <t>トレイダーズＨＤ</t>
  </si>
  <si>
    <t>インヴァスト証券</t>
  </si>
  <si>
    <t>第一生命ＨＤ</t>
  </si>
  <si>
    <t>ＡＲＭ</t>
  </si>
  <si>
    <t>ＵＣＳ</t>
  </si>
  <si>
    <t>フィンテック</t>
  </si>
  <si>
    <t>コスモスイニシア</t>
  </si>
  <si>
    <t>レオパレス２１</t>
  </si>
  <si>
    <t>スターツ</t>
  </si>
  <si>
    <t>リログループ</t>
  </si>
  <si>
    <t>ラ・アトレ</t>
  </si>
  <si>
    <t>リベレステ</t>
  </si>
  <si>
    <t>アパマンショップ</t>
  </si>
  <si>
    <t>レーサム</t>
  </si>
  <si>
    <t>新日建物</t>
  </si>
  <si>
    <t>サンウッド</t>
  </si>
  <si>
    <t>シノケンＧ</t>
  </si>
  <si>
    <t>エリアリンク</t>
  </si>
  <si>
    <t>明豊エンター</t>
  </si>
  <si>
    <t>和田興産</t>
  </si>
  <si>
    <t>京阪ＨＤ</t>
  </si>
  <si>
    <t>カンダ</t>
  </si>
  <si>
    <t>ユーラシア</t>
  </si>
  <si>
    <t>ショーエイコーポ</t>
  </si>
  <si>
    <t>ビジョン</t>
  </si>
  <si>
    <t>ワイヤレスゲート</t>
  </si>
  <si>
    <t>フォーバルＲＳ</t>
  </si>
  <si>
    <t>沖縄セルラー</t>
  </si>
  <si>
    <t>ＭＨグループ</t>
  </si>
  <si>
    <t>ベルパーク</t>
  </si>
  <si>
    <t>東電力ＨＤ</t>
  </si>
  <si>
    <t>イーレックス</t>
  </si>
  <si>
    <t>メタウォーター</t>
  </si>
  <si>
    <t>福山コンサル</t>
  </si>
  <si>
    <t>ウィルソンＷＬＷ</t>
  </si>
  <si>
    <t>セゾン情報</t>
  </si>
  <si>
    <t>サコス</t>
  </si>
  <si>
    <t>ナガワ</t>
  </si>
  <si>
    <t>ユニマットＲＣ</t>
  </si>
  <si>
    <t>ＮＣＳ＆Ａ</t>
  </si>
  <si>
    <t>北恵</t>
  </si>
  <si>
    <t>日邦産業</t>
  </si>
  <si>
    <t>ココス</t>
  </si>
  <si>
    <t>ショクブン</t>
  </si>
  <si>
    <t>SAMPLE</t>
  </si>
  <si>
    <t>i101</t>
    <phoneticPr fontId="23"/>
  </si>
  <si>
    <t>日経平均</t>
    <rPh sb="0" eb="2">
      <t>ニッケイ</t>
    </rPh>
    <rPh sb="2" eb="4">
      <t>ヘイキン</t>
    </rPh>
    <phoneticPr fontId="48"/>
  </si>
  <si>
    <t>ライセンスチェック</t>
    <phoneticPr fontId="23"/>
  </si>
  <si>
    <t>買い前の
ポチポチ</t>
  </si>
  <si>
    <t>売り前の
ポチポチ</t>
  </si>
  <si>
    <t>5日線
増減率</t>
  </si>
  <si>
    <t>年初日の
テーブル
行No</t>
    <rPh sb="0" eb="2">
      <t>ネンショ</t>
    </rPh>
    <rPh sb="2" eb="3">
      <t>ビ</t>
    </rPh>
    <rPh sb="10" eb="11">
      <t>ギョウ</t>
    </rPh>
    <phoneticPr fontId="19"/>
  </si>
</sst>
</file>

<file path=xl/styles.xml><?xml version="1.0" encoding="utf-8"?>
<styleSheet xmlns="http://schemas.openxmlformats.org/spreadsheetml/2006/main">
  <numFmts count="5">
    <numFmt numFmtId="176" formatCode="yyyy"/>
    <numFmt numFmtId="177" formatCode="m/d;@"/>
    <numFmt numFmtId="178" formatCode="yyyy/m/d;@"/>
    <numFmt numFmtId="179" formatCode="0_ "/>
    <numFmt numFmtId="180" formatCode="0.0_ "/>
  </numFmts>
  <fonts count="62">
    <font>
      <sz val="11"/>
      <color theme="1"/>
      <name val="ＭＳ Ｐゴシック"/>
      <family val="2"/>
      <charset val="128"/>
      <scheme val="minor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12"/>
      <color theme="1"/>
      <name val="HGS創英角ｺﾞｼｯｸUB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48"/>
      <name val="ＭＳ 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color theme="0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theme="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color rgb="FF305EF0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36"/>
      <name val="HG創英角ﾎﾟｯﾌﾟ体"/>
      <family val="3"/>
      <charset val="128"/>
    </font>
    <font>
      <b/>
      <sz val="11"/>
      <color theme="0"/>
      <name val="ＭＳ ゴシック"/>
      <family val="3"/>
      <charset val="128"/>
    </font>
    <font>
      <b/>
      <sz val="20"/>
      <color theme="0"/>
      <name val="ＭＳ ゴシック"/>
      <family val="3"/>
      <charset val="128"/>
    </font>
    <font>
      <b/>
      <u/>
      <sz val="16"/>
      <color theme="10"/>
      <name val="ＭＳ Ｐゴシック"/>
      <family val="3"/>
      <charset val="128"/>
    </font>
    <font>
      <b/>
      <sz val="9"/>
      <color theme="0"/>
      <name val="ＭＳ ゴシック"/>
      <family val="3"/>
      <charset val="128"/>
    </font>
    <font>
      <b/>
      <sz val="11"/>
      <color rgb="FF305EF0"/>
      <name val="ＭＳ ゴシック"/>
      <family val="3"/>
      <charset val="128"/>
    </font>
    <font>
      <b/>
      <sz val="20"/>
      <color rgb="FFFF0000"/>
      <name val="ＭＳ ゴシック"/>
      <family val="3"/>
      <charset val="128"/>
    </font>
    <font>
      <sz val="10"/>
      <color theme="0"/>
      <name val="ＭＳ ゴシック"/>
      <family val="3"/>
      <charset val="128"/>
    </font>
    <font>
      <sz val="8"/>
      <color theme="0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9"/>
      <color theme="0"/>
      <name val="ＭＳ Ｐゴシック"/>
      <family val="2"/>
      <charset val="128"/>
      <scheme val="minor"/>
    </font>
    <font>
      <sz val="8"/>
      <color theme="0"/>
      <name val="ＭＳ Ｐゴシック"/>
      <family val="2"/>
      <charset val="128"/>
      <scheme val="minor"/>
    </font>
    <font>
      <b/>
      <sz val="16"/>
      <color theme="0"/>
      <name val="ＭＳ ゴシック"/>
      <family val="3"/>
      <charset val="128"/>
    </font>
    <font>
      <b/>
      <sz val="10"/>
      <color theme="0"/>
      <name val="ＭＳ ゴシック"/>
      <family val="3"/>
      <charset val="128"/>
    </font>
    <font>
      <b/>
      <sz val="14"/>
      <color theme="0"/>
      <name val="ＭＳ ゴシック"/>
      <family val="3"/>
      <charset val="128"/>
    </font>
    <font>
      <sz val="9"/>
      <color theme="0"/>
      <name val="ＭＳ ゴシック"/>
      <family val="3"/>
      <charset val="128"/>
    </font>
    <font>
      <sz val="9"/>
      <color theme="0"/>
      <name val="ＭＳ Ｐゴシック"/>
      <family val="3"/>
      <charset val="128"/>
      <scheme val="minor"/>
    </font>
    <font>
      <sz val="8"/>
      <color theme="0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A2FEBA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305EF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3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80">
    <xf numFmtId="0" fontId="0" fillId="0" borderId="0">
      <alignment vertical="center"/>
    </xf>
    <xf numFmtId="38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20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40" fillId="0" borderId="0" applyNumberFormat="0" applyFill="0" applyBorder="0" applyAlignment="0" applyProtection="0">
      <alignment vertical="top"/>
      <protection locked="0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2" fillId="0" borderId="0">
      <alignment vertical="center"/>
    </xf>
    <xf numFmtId="38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83">
    <xf numFmtId="0" fontId="0" fillId="0" borderId="0" xfId="0">
      <alignment vertical="center"/>
    </xf>
    <xf numFmtId="0" fontId="0" fillId="0" borderId="0" xfId="0">
      <alignment vertical="center"/>
    </xf>
    <xf numFmtId="0" fontId="24" fillId="0" borderId="0" xfId="0" applyFont="1" applyProtection="1">
      <alignment vertical="center"/>
      <protection hidden="1"/>
    </xf>
    <xf numFmtId="0" fontId="24" fillId="0" borderId="0" xfId="0" applyFont="1" applyAlignment="1" applyProtection="1">
      <alignment horizontal="center" vertical="center"/>
      <protection hidden="1"/>
    </xf>
    <xf numFmtId="49" fontId="28" fillId="0" borderId="0" xfId="0" applyNumberFormat="1" applyFont="1" applyBorder="1" applyAlignment="1" applyProtection="1">
      <alignment horizontal="center" vertical="center"/>
      <protection hidden="1"/>
    </xf>
    <xf numFmtId="0" fontId="24" fillId="2" borderId="1" xfId="0" applyFont="1" applyFill="1" applyBorder="1" applyAlignment="1" applyProtection="1">
      <alignment horizontal="center" vertical="center"/>
      <protection hidden="1"/>
    </xf>
    <xf numFmtId="0" fontId="24" fillId="2" borderId="1" xfId="0" applyFont="1" applyFill="1" applyBorder="1" applyAlignment="1" applyProtection="1">
      <alignment horizontal="center" vertical="center" wrapText="1"/>
      <protection hidden="1"/>
    </xf>
    <xf numFmtId="38" fontId="24" fillId="2" borderId="3" xfId="1" applyFont="1" applyFill="1" applyBorder="1" applyAlignment="1" applyProtection="1">
      <alignment horizontal="center" vertical="center"/>
      <protection hidden="1"/>
    </xf>
    <xf numFmtId="38" fontId="24" fillId="2" borderId="1" xfId="1" applyFont="1" applyFill="1" applyBorder="1" applyAlignment="1" applyProtection="1">
      <alignment horizontal="center" vertical="center"/>
      <protection hidden="1"/>
    </xf>
    <xf numFmtId="38" fontId="24" fillId="2" borderId="3" xfId="1" applyFont="1" applyFill="1" applyBorder="1" applyAlignment="1" applyProtection="1">
      <alignment horizontal="center" vertical="center" wrapText="1"/>
      <protection hidden="1"/>
    </xf>
    <xf numFmtId="0" fontId="24" fillId="2" borderId="3" xfId="0" applyFont="1" applyFill="1" applyBorder="1" applyAlignment="1" applyProtection="1">
      <alignment horizontal="center" vertical="center"/>
      <protection hidden="1"/>
    </xf>
    <xf numFmtId="14" fontId="24" fillId="4" borderId="1" xfId="0" applyNumberFormat="1" applyFont="1" applyFill="1" applyBorder="1" applyAlignment="1" applyProtection="1">
      <alignment horizontal="center" vertical="center"/>
      <protection hidden="1"/>
    </xf>
    <xf numFmtId="0" fontId="24" fillId="4" borderId="2" xfId="0" applyFont="1" applyFill="1" applyBorder="1" applyAlignment="1" applyProtection="1">
      <alignment horizontal="center" vertical="center"/>
      <protection hidden="1"/>
    </xf>
    <xf numFmtId="0" fontId="24" fillId="4" borderId="4" xfId="0" applyFont="1" applyFill="1" applyBorder="1" applyAlignment="1" applyProtection="1">
      <alignment horizontal="center" vertical="center"/>
      <protection hidden="1"/>
    </xf>
    <xf numFmtId="0" fontId="24" fillId="4" borderId="1" xfId="0" applyFont="1" applyFill="1" applyBorder="1" applyAlignment="1" applyProtection="1">
      <alignment horizontal="center" vertical="center"/>
      <protection hidden="1"/>
    </xf>
    <xf numFmtId="0" fontId="24" fillId="4" borderId="3" xfId="0" applyFont="1" applyFill="1" applyBorder="1" applyAlignment="1" applyProtection="1">
      <alignment horizontal="center" vertical="center"/>
      <protection hidden="1"/>
    </xf>
    <xf numFmtId="0" fontId="24" fillId="4" borderId="7" xfId="0" applyFont="1" applyFill="1" applyBorder="1" applyAlignment="1" applyProtection="1">
      <alignment horizontal="center" vertical="center"/>
      <protection hidden="1"/>
    </xf>
    <xf numFmtId="38" fontId="24" fillId="4" borderId="3" xfId="1" applyFont="1" applyFill="1" applyBorder="1" applyAlignment="1" applyProtection="1">
      <alignment horizontal="center" vertical="center"/>
      <protection hidden="1"/>
    </xf>
    <xf numFmtId="38" fontId="24" fillId="4" borderId="1" xfId="1" applyFont="1" applyFill="1" applyBorder="1" applyAlignment="1" applyProtection="1">
      <alignment horizontal="center" vertical="center"/>
      <protection hidden="1"/>
    </xf>
    <xf numFmtId="0" fontId="24" fillId="4" borderId="4" xfId="0" applyFont="1" applyFill="1" applyBorder="1" applyProtection="1">
      <alignment vertical="center"/>
      <protection hidden="1"/>
    </xf>
    <xf numFmtId="0" fontId="24" fillId="4" borderId="1" xfId="0" applyFont="1" applyFill="1" applyBorder="1" applyProtection="1">
      <alignment vertical="center"/>
      <protection hidden="1"/>
    </xf>
    <xf numFmtId="0" fontId="24" fillId="4" borderId="6" xfId="0" applyFont="1" applyFill="1" applyBorder="1" applyProtection="1">
      <alignment vertical="center"/>
      <protection hidden="1"/>
    </xf>
    <xf numFmtId="0" fontId="24" fillId="4" borderId="7" xfId="0" applyFont="1" applyFill="1" applyBorder="1" applyProtection="1">
      <alignment vertical="center"/>
      <protection hidden="1"/>
    </xf>
    <xf numFmtId="38" fontId="31" fillId="7" borderId="0" xfId="1" applyFont="1" applyFill="1" applyProtection="1">
      <alignment vertical="center"/>
      <protection hidden="1"/>
    </xf>
    <xf numFmtId="38" fontId="31" fillId="7" borderId="6" xfId="1" applyFont="1" applyFill="1" applyBorder="1" applyProtection="1">
      <alignment vertical="center"/>
      <protection hidden="1"/>
    </xf>
    <xf numFmtId="38" fontId="24" fillId="4" borderId="3" xfId="1" applyFont="1" applyFill="1" applyBorder="1" applyProtection="1">
      <alignment vertical="center"/>
      <protection hidden="1"/>
    </xf>
    <xf numFmtId="0" fontId="24" fillId="4" borderId="5" xfId="0" applyNumberFormat="1" applyFont="1" applyFill="1" applyBorder="1" applyAlignment="1" applyProtection="1">
      <alignment horizontal="center" vertical="center"/>
      <protection hidden="1"/>
    </xf>
    <xf numFmtId="38" fontId="24" fillId="9" borderId="6" xfId="1" applyFont="1" applyFill="1" applyBorder="1" applyProtection="1">
      <alignment vertical="center"/>
      <protection hidden="1"/>
    </xf>
    <xf numFmtId="38" fontId="24" fillId="5" borderId="0" xfId="1" applyFont="1" applyFill="1" applyProtection="1">
      <alignment vertical="center"/>
      <protection hidden="1"/>
    </xf>
    <xf numFmtId="38" fontId="24" fillId="6" borderId="6" xfId="1" applyFont="1" applyFill="1" applyBorder="1" applyProtection="1">
      <alignment vertical="center"/>
      <protection hidden="1"/>
    </xf>
    <xf numFmtId="38" fontId="24" fillId="2" borderId="8" xfId="1" applyFont="1" applyFill="1" applyBorder="1" applyProtection="1">
      <alignment vertical="center"/>
      <protection hidden="1"/>
    </xf>
    <xf numFmtId="38" fontId="24" fillId="3" borderId="6" xfId="1" applyFont="1" applyFill="1" applyBorder="1" applyProtection="1">
      <alignment vertical="center"/>
      <protection hidden="1"/>
    </xf>
    <xf numFmtId="38" fontId="31" fillId="0" borderId="0" xfId="1" applyFont="1" applyProtection="1">
      <alignment vertical="center"/>
      <protection hidden="1"/>
    </xf>
    <xf numFmtId="38" fontId="31" fillId="0" borderId="6" xfId="1" applyFont="1" applyBorder="1" applyProtection="1">
      <alignment vertical="center"/>
      <protection hidden="1"/>
    </xf>
    <xf numFmtId="38" fontId="24" fillId="0" borderId="6" xfId="1" applyFont="1" applyBorder="1" applyProtection="1">
      <alignment vertical="center"/>
      <protection hidden="1"/>
    </xf>
    <xf numFmtId="0" fontId="24" fillId="8" borderId="0" xfId="0" applyFont="1" applyFill="1" applyBorder="1" applyProtection="1">
      <alignment vertical="center"/>
      <protection hidden="1"/>
    </xf>
    <xf numFmtId="0" fontId="26" fillId="8" borderId="6" xfId="0" applyFont="1" applyFill="1" applyBorder="1" applyProtection="1">
      <alignment vertical="center"/>
      <protection hidden="1"/>
    </xf>
    <xf numFmtId="49" fontId="24" fillId="0" borderId="0" xfId="0" applyNumberFormat="1" applyFont="1" applyBorder="1" applyAlignment="1" applyProtection="1">
      <alignment horizontal="center" vertical="center"/>
      <protection hidden="1"/>
    </xf>
    <xf numFmtId="38" fontId="24" fillId="0" borderId="0" xfId="1" applyFont="1" applyProtection="1">
      <alignment vertical="center"/>
      <protection hidden="1"/>
    </xf>
    <xf numFmtId="38" fontId="24" fillId="3" borderId="6" xfId="1" applyFont="1" applyFill="1" applyBorder="1" applyProtection="1">
      <alignment vertical="center"/>
      <protection locked="0"/>
    </xf>
    <xf numFmtId="0" fontId="33" fillId="0" borderId="0" xfId="0" applyFont="1" applyProtection="1">
      <alignment vertical="center"/>
      <protection hidden="1"/>
    </xf>
    <xf numFmtId="0" fontId="32" fillId="0" borderId="0" xfId="0" applyFont="1" applyFill="1" applyBorder="1" applyProtection="1">
      <alignment vertical="center"/>
      <protection hidden="1"/>
    </xf>
    <xf numFmtId="0" fontId="33" fillId="0" borderId="1" xfId="0" applyFont="1" applyBorder="1" applyProtection="1">
      <alignment vertical="center"/>
      <protection hidden="1"/>
    </xf>
    <xf numFmtId="0" fontId="25" fillId="0" borderId="0" xfId="0" applyFont="1" applyProtection="1">
      <alignment vertical="center"/>
      <protection hidden="1"/>
    </xf>
    <xf numFmtId="0" fontId="25" fillId="0" borderId="0" xfId="0" applyFont="1" applyAlignment="1" applyProtection="1">
      <alignment horizontal="center" vertical="center"/>
      <protection hidden="1"/>
    </xf>
    <xf numFmtId="0" fontId="34" fillId="2" borderId="1" xfId="0" applyFont="1" applyFill="1" applyBorder="1" applyAlignment="1" applyProtection="1">
      <alignment horizontal="center" vertical="center"/>
      <protection hidden="1"/>
    </xf>
    <xf numFmtId="0" fontId="34" fillId="11" borderId="1" xfId="0" applyFont="1" applyFill="1" applyBorder="1" applyAlignment="1" applyProtection="1">
      <alignment horizontal="center" vertical="center"/>
      <protection hidden="1"/>
    </xf>
    <xf numFmtId="0" fontId="34" fillId="11" borderId="1" xfId="0" applyFont="1" applyFill="1" applyBorder="1" applyProtection="1">
      <alignment vertical="center"/>
      <protection hidden="1"/>
    </xf>
    <xf numFmtId="0" fontId="25" fillId="11" borderId="1" xfId="0" applyFont="1" applyFill="1" applyBorder="1" applyProtection="1">
      <alignment vertical="center"/>
      <protection hidden="1"/>
    </xf>
    <xf numFmtId="0" fontId="27" fillId="11" borderId="1" xfId="0" applyFont="1" applyFill="1" applyBorder="1" applyProtection="1">
      <alignment vertical="center"/>
      <protection hidden="1"/>
    </xf>
    <xf numFmtId="0" fontId="35" fillId="11" borderId="1" xfId="0" applyFont="1" applyFill="1" applyBorder="1" applyProtection="1">
      <alignment vertical="center"/>
      <protection hidden="1"/>
    </xf>
    <xf numFmtId="0" fontId="36" fillId="0" borderId="1" xfId="0" applyFont="1" applyBorder="1" applyProtection="1">
      <alignment vertical="center"/>
      <protection hidden="1"/>
    </xf>
    <xf numFmtId="14" fontId="33" fillId="0" borderId="1" xfId="0" applyNumberFormat="1" applyFont="1" applyBorder="1" applyAlignment="1" applyProtection="1">
      <alignment horizontal="center" vertical="center"/>
      <protection hidden="1"/>
    </xf>
    <xf numFmtId="0" fontId="33" fillId="0" borderId="1" xfId="0" applyFont="1" applyBorder="1" applyAlignment="1" applyProtection="1">
      <alignment horizontal="center" vertical="center"/>
      <protection hidden="1"/>
    </xf>
    <xf numFmtId="0" fontId="40" fillId="0" borderId="0" xfId="14" applyAlignment="1" applyProtection="1">
      <alignment vertical="center"/>
      <protection hidden="1"/>
    </xf>
    <xf numFmtId="0" fontId="39" fillId="14" borderId="1" xfId="0" applyNumberFormat="1" applyFont="1" applyFill="1" applyBorder="1" applyAlignment="1" applyProtection="1">
      <alignment horizontal="center" vertical="center"/>
      <protection locked="0"/>
    </xf>
    <xf numFmtId="0" fontId="39" fillId="14" borderId="1" xfId="1" applyNumberFormat="1" applyFont="1" applyFill="1" applyBorder="1" applyAlignment="1" applyProtection="1">
      <alignment horizontal="center" vertical="center" wrapText="1"/>
      <protection locked="0" hidden="1"/>
    </xf>
    <xf numFmtId="49" fontId="29" fillId="3" borderId="24" xfId="0" applyNumberFormat="1" applyFont="1" applyFill="1" applyBorder="1" applyAlignment="1" applyProtection="1">
      <alignment horizontal="center" vertical="center"/>
      <protection hidden="1"/>
    </xf>
    <xf numFmtId="49" fontId="29" fillId="3" borderId="24" xfId="0" applyNumberFormat="1" applyFont="1" applyFill="1" applyBorder="1" applyAlignment="1" applyProtection="1">
      <alignment horizontal="center" vertical="center"/>
      <protection locked="0"/>
    </xf>
    <xf numFmtId="49" fontId="24" fillId="2" borderId="1" xfId="0" applyNumberFormat="1" applyFont="1" applyFill="1" applyBorder="1" applyAlignment="1" applyProtection="1">
      <alignment horizontal="center" vertical="center" wrapText="1"/>
      <protection hidden="1"/>
    </xf>
    <xf numFmtId="177" fontId="24" fillId="0" borderId="27" xfId="0" applyNumberFormat="1" applyFont="1" applyBorder="1" applyAlignment="1" applyProtection="1">
      <alignment horizontal="center" vertical="center"/>
      <protection hidden="1"/>
    </xf>
    <xf numFmtId="177" fontId="24" fillId="0" borderId="6" xfId="0" applyNumberFormat="1" applyFont="1" applyBorder="1" applyAlignment="1" applyProtection="1">
      <alignment horizontal="center" vertical="center"/>
      <protection hidden="1"/>
    </xf>
    <xf numFmtId="38" fontId="33" fillId="0" borderId="0" xfId="1" applyFont="1" applyProtection="1">
      <alignment vertical="center"/>
      <protection hidden="1"/>
    </xf>
    <xf numFmtId="38" fontId="33" fillId="16" borderId="3" xfId="1" applyFont="1" applyFill="1" applyBorder="1" applyAlignment="1" applyProtection="1">
      <alignment horizontal="center" vertical="center"/>
      <protection hidden="1"/>
    </xf>
    <xf numFmtId="38" fontId="33" fillId="16" borderId="1" xfId="1" applyFont="1" applyFill="1" applyBorder="1" applyAlignment="1" applyProtection="1">
      <alignment horizontal="center" vertical="center"/>
      <protection hidden="1"/>
    </xf>
    <xf numFmtId="0" fontId="33" fillId="16" borderId="3" xfId="0" applyFont="1" applyFill="1" applyBorder="1" applyAlignment="1" applyProtection="1">
      <alignment horizontal="center" vertical="center" wrapText="1"/>
      <protection hidden="1"/>
    </xf>
    <xf numFmtId="0" fontId="33" fillId="16" borderId="1" xfId="0" applyFont="1" applyFill="1" applyBorder="1" applyAlignment="1" applyProtection="1">
      <alignment horizontal="center" vertical="center"/>
      <protection hidden="1"/>
    </xf>
    <xf numFmtId="0" fontId="33" fillId="16" borderId="1" xfId="0" applyFont="1" applyFill="1" applyBorder="1" applyAlignment="1" applyProtection="1">
      <alignment horizontal="center" vertical="center" wrapText="1"/>
      <protection hidden="1"/>
    </xf>
    <xf numFmtId="0" fontId="33" fillId="16" borderId="3" xfId="0" applyFont="1" applyFill="1" applyBorder="1" applyAlignment="1" applyProtection="1">
      <alignment horizontal="center" vertical="center"/>
      <protection hidden="1"/>
    </xf>
    <xf numFmtId="38" fontId="33" fillId="16" borderId="3" xfId="1" applyFont="1" applyFill="1" applyBorder="1" applyProtection="1">
      <alignment vertical="center"/>
      <protection hidden="1"/>
    </xf>
    <xf numFmtId="38" fontId="33" fillId="16" borderId="1" xfId="1" applyFont="1" applyFill="1" applyBorder="1" applyProtection="1">
      <alignment vertical="center"/>
      <protection hidden="1"/>
    </xf>
    <xf numFmtId="0" fontId="33" fillId="16" borderId="3" xfId="0" applyFont="1" applyFill="1" applyBorder="1" applyProtection="1">
      <alignment vertical="center"/>
      <protection hidden="1"/>
    </xf>
    <xf numFmtId="0" fontId="33" fillId="16" borderId="1" xfId="0" applyFont="1" applyFill="1" applyBorder="1" applyProtection="1">
      <alignment vertical="center"/>
      <protection hidden="1"/>
    </xf>
    <xf numFmtId="38" fontId="33" fillId="5" borderId="0" xfId="1" applyFont="1" applyFill="1" applyProtection="1">
      <alignment vertical="center"/>
      <protection hidden="1"/>
    </xf>
    <xf numFmtId="38" fontId="33" fillId="6" borderId="0" xfId="1" applyFont="1" applyFill="1" applyProtection="1">
      <alignment vertical="center"/>
      <protection hidden="1"/>
    </xf>
    <xf numFmtId="38" fontId="33" fillId="6" borderId="6" xfId="1" applyFont="1" applyFill="1" applyBorder="1" applyProtection="1">
      <alignment vertical="center"/>
      <protection hidden="1"/>
    </xf>
    <xf numFmtId="38" fontId="33" fillId="5" borderId="0" xfId="0" applyNumberFormat="1" applyFont="1" applyFill="1" applyBorder="1" applyProtection="1">
      <alignment vertical="center"/>
      <protection hidden="1"/>
    </xf>
    <xf numFmtId="38" fontId="33" fillId="5" borderId="6" xfId="0" applyNumberFormat="1" applyFont="1" applyFill="1" applyBorder="1" applyProtection="1">
      <alignment vertical="center"/>
      <protection hidden="1"/>
    </xf>
    <xf numFmtId="38" fontId="33" fillId="6" borderId="0" xfId="0" applyNumberFormat="1" applyFont="1" applyFill="1" applyBorder="1" applyProtection="1">
      <alignment vertical="center"/>
      <protection hidden="1"/>
    </xf>
    <xf numFmtId="38" fontId="33" fillId="6" borderId="6" xfId="0" applyNumberFormat="1" applyFont="1" applyFill="1" applyBorder="1" applyProtection="1">
      <alignment vertical="center"/>
      <protection hidden="1"/>
    </xf>
    <xf numFmtId="38" fontId="33" fillId="0" borderId="0" xfId="0" applyNumberFormat="1" applyFont="1" applyFill="1" applyBorder="1" applyProtection="1">
      <alignment vertical="center"/>
      <protection hidden="1"/>
    </xf>
    <xf numFmtId="38" fontId="33" fillId="0" borderId="6" xfId="0" applyNumberFormat="1" applyFont="1" applyFill="1" applyBorder="1" applyProtection="1">
      <alignment vertical="center"/>
      <protection hidden="1"/>
    </xf>
    <xf numFmtId="0" fontId="43" fillId="0" borderId="0" xfId="0" applyFont="1" applyAlignment="1" applyProtection="1">
      <alignment vertical="center" wrapText="1"/>
      <protection hidden="1"/>
    </xf>
    <xf numFmtId="0" fontId="24" fillId="17" borderId="2" xfId="0" applyFont="1" applyFill="1" applyBorder="1" applyAlignment="1" applyProtection="1">
      <alignment horizontal="center" vertical="center"/>
      <protection hidden="1"/>
    </xf>
    <xf numFmtId="38" fontId="33" fillId="17" borderId="0" xfId="1" applyFont="1" applyFill="1" applyBorder="1" applyProtection="1">
      <alignment vertical="center"/>
      <protection hidden="1"/>
    </xf>
    <xf numFmtId="38" fontId="33" fillId="17" borderId="0" xfId="1" applyFont="1" applyFill="1" applyProtection="1">
      <alignment vertical="center"/>
      <protection hidden="1"/>
    </xf>
    <xf numFmtId="0" fontId="24" fillId="17" borderId="0" xfId="0" applyFont="1" applyFill="1" applyProtection="1">
      <alignment vertical="center"/>
      <protection hidden="1"/>
    </xf>
    <xf numFmtId="38" fontId="24" fillId="0" borderId="0" xfId="1" applyFont="1" applyFill="1" applyProtection="1">
      <alignment vertical="center"/>
      <protection hidden="1"/>
    </xf>
    <xf numFmtId="38" fontId="39" fillId="18" borderId="2" xfId="1" applyFont="1" applyFill="1" applyBorder="1" applyAlignment="1" applyProtection="1">
      <alignment vertical="center" wrapText="1"/>
      <protection hidden="1"/>
    </xf>
    <xf numFmtId="0" fontId="4" fillId="0" borderId="0" xfId="21">
      <alignment vertical="center"/>
    </xf>
    <xf numFmtId="14" fontId="4" fillId="0" borderId="0" xfId="21" applyNumberFormat="1">
      <alignment vertical="center"/>
    </xf>
    <xf numFmtId="0" fontId="44" fillId="10" borderId="0" xfId="0" applyFont="1" applyFill="1" applyProtection="1">
      <alignment vertical="center"/>
      <protection hidden="1"/>
    </xf>
    <xf numFmtId="0" fontId="25" fillId="10" borderId="0" xfId="0" applyFont="1" applyFill="1" applyProtection="1">
      <alignment vertical="center"/>
      <protection hidden="1"/>
    </xf>
    <xf numFmtId="49" fontId="25" fillId="3" borderId="0" xfId="0" applyNumberFormat="1" applyFont="1" applyFill="1" applyAlignment="1" applyProtection="1">
      <alignment vertical="center"/>
      <protection locked="0" hidden="1"/>
    </xf>
    <xf numFmtId="0" fontId="25" fillId="3" borderId="0" xfId="0" applyFont="1" applyFill="1" applyAlignment="1" applyProtection="1">
      <alignment vertical="center"/>
      <protection locked="0" hidden="1"/>
    </xf>
    <xf numFmtId="0" fontId="46" fillId="0" borderId="1" xfId="0" applyFont="1" applyBorder="1" applyProtection="1">
      <alignment vertical="center"/>
      <protection hidden="1"/>
    </xf>
    <xf numFmtId="176" fontId="47" fillId="15" borderId="1" xfId="14" applyNumberFormat="1" applyFont="1" applyFill="1" applyBorder="1" applyAlignment="1" applyProtection="1">
      <alignment horizontal="left" vertical="center"/>
      <protection hidden="1"/>
    </xf>
    <xf numFmtId="177" fontId="39" fillId="14" borderId="1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NumberFormat="1">
      <alignment vertical="center"/>
    </xf>
    <xf numFmtId="0" fontId="49" fillId="0" borderId="1" xfId="0" applyFont="1" applyBorder="1" applyProtection="1">
      <alignment vertical="center"/>
      <protection hidden="1"/>
    </xf>
    <xf numFmtId="0" fontId="50" fillId="0" borderId="1" xfId="0" applyFont="1" applyBorder="1" applyProtection="1">
      <alignment vertical="center"/>
      <protection hidden="1"/>
    </xf>
    <xf numFmtId="0" fontId="40" fillId="2" borderId="1" xfId="14" applyFill="1" applyBorder="1" applyAlignment="1" applyProtection="1">
      <alignment horizontal="center" vertical="center"/>
      <protection hidden="1"/>
    </xf>
    <xf numFmtId="38" fontId="51" fillId="0" borderId="1" xfId="1" applyFont="1" applyFill="1" applyBorder="1" applyAlignment="1" applyProtection="1">
      <alignment horizontal="center" vertical="center" wrapText="1"/>
      <protection hidden="1"/>
    </xf>
    <xf numFmtId="0" fontId="52" fillId="0" borderId="0" xfId="0" applyFont="1" applyAlignment="1" applyProtection="1">
      <alignment vertical="center" wrapText="1"/>
      <protection hidden="1"/>
    </xf>
    <xf numFmtId="0" fontId="53" fillId="0" borderId="0" xfId="0" applyFont="1" applyProtection="1">
      <alignment vertical="center"/>
      <protection hidden="1"/>
    </xf>
    <xf numFmtId="38" fontId="53" fillId="0" borderId="0" xfId="0" applyNumberFormat="1" applyFont="1" applyProtection="1">
      <alignment vertical="center"/>
      <protection hidden="1"/>
    </xf>
    <xf numFmtId="179" fontId="54" fillId="0" borderId="0" xfId="1" applyNumberFormat="1" applyFont="1" applyFill="1" applyProtection="1">
      <alignment vertical="center"/>
      <protection hidden="1"/>
    </xf>
    <xf numFmtId="180" fontId="54" fillId="0" borderId="0" xfId="1" applyNumberFormat="1" applyFont="1" applyProtection="1">
      <alignment vertical="center"/>
      <protection hidden="1"/>
    </xf>
    <xf numFmtId="0" fontId="54" fillId="0" borderId="0" xfId="0" applyFont="1" applyProtection="1">
      <alignment vertical="center"/>
      <protection hidden="1"/>
    </xf>
    <xf numFmtId="179" fontId="55" fillId="0" borderId="0" xfId="0" applyNumberFormat="1" applyFont="1" applyProtection="1">
      <alignment vertical="center"/>
      <protection hidden="1"/>
    </xf>
    <xf numFmtId="179" fontId="53" fillId="0" borderId="0" xfId="0" applyNumberFormat="1" applyFont="1" applyFill="1" applyProtection="1">
      <alignment vertical="center"/>
      <protection hidden="1"/>
    </xf>
    <xf numFmtId="0" fontId="56" fillId="0" borderId="1" xfId="2" applyNumberFormat="1" applyFont="1" applyFill="1" applyBorder="1" applyAlignment="1" applyProtection="1">
      <alignment horizontal="center" vertical="center"/>
      <protection hidden="1"/>
    </xf>
    <xf numFmtId="0" fontId="56" fillId="0" borderId="1" xfId="2" applyNumberFormat="1" applyFont="1" applyFill="1" applyBorder="1" applyAlignment="1" applyProtection="1">
      <alignment horizontal="center" vertical="center"/>
      <protection locked="0" hidden="1"/>
    </xf>
    <xf numFmtId="0" fontId="57" fillId="10" borderId="1" xfId="2" applyNumberFormat="1" applyFont="1" applyFill="1" applyBorder="1" applyAlignment="1" applyProtection="1">
      <alignment horizontal="center" vertical="center"/>
      <protection hidden="1"/>
    </xf>
    <xf numFmtId="38" fontId="57" fillId="10" borderId="1" xfId="2" applyNumberFormat="1" applyFont="1" applyFill="1" applyBorder="1" applyAlignment="1" applyProtection="1">
      <alignment horizontal="left" vertical="center"/>
      <protection hidden="1"/>
    </xf>
    <xf numFmtId="0" fontId="57" fillId="10" borderId="1" xfId="2" applyNumberFormat="1" applyFont="1" applyFill="1" applyBorder="1" applyAlignment="1" applyProtection="1">
      <alignment horizontal="left" vertical="center"/>
      <protection hidden="1"/>
    </xf>
    <xf numFmtId="14" fontId="57" fillId="10" borderId="1" xfId="2" applyNumberFormat="1" applyFont="1" applyFill="1" applyBorder="1" applyAlignment="1" applyProtection="1">
      <alignment horizontal="center" vertical="center"/>
      <protection hidden="1"/>
    </xf>
    <xf numFmtId="0" fontId="57" fillId="16" borderId="1" xfId="2" applyNumberFormat="1" applyFont="1" applyFill="1" applyBorder="1" applyAlignment="1" applyProtection="1">
      <alignment horizontal="center" vertical="center"/>
      <protection hidden="1"/>
    </xf>
    <xf numFmtId="38" fontId="58" fillId="0" borderId="1" xfId="1" applyFont="1" applyFill="1" applyBorder="1" applyAlignment="1" applyProtection="1">
      <alignment horizontal="center" vertical="center" wrapText="1"/>
      <protection hidden="1"/>
    </xf>
    <xf numFmtId="0" fontId="53" fillId="0" borderId="0" xfId="0" applyFont="1" applyFill="1" applyBorder="1" applyProtection="1">
      <alignment vertical="center"/>
      <protection hidden="1"/>
    </xf>
    <xf numFmtId="0" fontId="53" fillId="12" borderId="0" xfId="0" applyFont="1" applyFill="1" applyBorder="1" applyProtection="1">
      <alignment vertical="center"/>
      <protection hidden="1"/>
    </xf>
    <xf numFmtId="178" fontId="53" fillId="12" borderId="0" xfId="0" applyNumberFormat="1" applyFont="1" applyFill="1" applyBorder="1" applyProtection="1">
      <alignment vertical="center"/>
      <protection hidden="1"/>
    </xf>
    <xf numFmtId="0" fontId="53" fillId="12" borderId="0" xfId="0" applyNumberFormat="1" applyFont="1" applyFill="1" applyBorder="1" applyProtection="1">
      <alignment vertical="center"/>
      <protection hidden="1"/>
    </xf>
    <xf numFmtId="0" fontId="53" fillId="0" borderId="0" xfId="0" applyFont="1" applyBorder="1" applyProtection="1">
      <alignment vertical="center"/>
      <protection hidden="1"/>
    </xf>
    <xf numFmtId="179" fontId="54" fillId="0" borderId="0" xfId="1" applyNumberFormat="1" applyFont="1" applyFill="1" applyBorder="1" applyProtection="1">
      <alignment vertical="center"/>
      <protection hidden="1"/>
    </xf>
    <xf numFmtId="180" fontId="54" fillId="0" borderId="0" xfId="1" applyNumberFormat="1" applyFont="1" applyBorder="1" applyProtection="1">
      <alignment vertical="center"/>
      <protection hidden="1"/>
    </xf>
    <xf numFmtId="0" fontId="54" fillId="0" borderId="0" xfId="0" applyFont="1" applyBorder="1" applyProtection="1">
      <alignment vertical="center"/>
      <protection hidden="1"/>
    </xf>
    <xf numFmtId="0" fontId="53" fillId="0" borderId="9" xfId="0" applyFont="1" applyBorder="1" applyProtection="1">
      <alignment vertical="center"/>
      <protection hidden="1"/>
    </xf>
    <xf numFmtId="179" fontId="55" fillId="0" borderId="22" xfId="0" applyNumberFormat="1" applyFont="1" applyBorder="1" applyProtection="1">
      <alignment vertical="center"/>
      <protection hidden="1"/>
    </xf>
    <xf numFmtId="179" fontId="55" fillId="0" borderId="23" xfId="0" applyNumberFormat="1" applyFont="1" applyBorder="1" applyProtection="1">
      <alignment vertical="center"/>
      <protection hidden="1"/>
    </xf>
    <xf numFmtId="38" fontId="59" fillId="0" borderId="1" xfId="1" applyFont="1" applyFill="1" applyBorder="1" applyAlignment="1" applyProtection="1">
      <alignment horizontal="center" vertical="center" wrapText="1"/>
      <protection hidden="1"/>
    </xf>
    <xf numFmtId="38" fontId="54" fillId="0" borderId="15" xfId="1" applyFont="1" applyBorder="1">
      <alignment vertical="center"/>
    </xf>
    <xf numFmtId="38" fontId="54" fillId="0" borderId="16" xfId="1" applyFont="1" applyBorder="1">
      <alignment vertical="center"/>
    </xf>
    <xf numFmtId="0" fontId="54" fillId="0" borderId="15" xfId="0" applyFont="1" applyBorder="1" applyAlignment="1" applyProtection="1">
      <alignment vertical="center" wrapText="1"/>
      <protection hidden="1"/>
    </xf>
    <xf numFmtId="0" fontId="54" fillId="0" borderId="29" xfId="0" applyFont="1" applyBorder="1" applyAlignment="1" applyProtection="1">
      <alignment vertical="center" wrapText="1"/>
      <protection hidden="1"/>
    </xf>
    <xf numFmtId="179" fontId="54" fillId="0" borderId="15" xfId="1" applyNumberFormat="1" applyFont="1" applyFill="1" applyBorder="1" applyAlignment="1" applyProtection="1">
      <alignment vertical="center" wrapText="1"/>
      <protection hidden="1"/>
    </xf>
    <xf numFmtId="179" fontId="60" fillId="0" borderId="16" xfId="1" applyNumberFormat="1" applyFont="1" applyFill="1" applyBorder="1" applyAlignment="1" applyProtection="1">
      <alignment vertical="center" wrapText="1"/>
      <protection hidden="1"/>
    </xf>
    <xf numFmtId="180" fontId="60" fillId="0" borderId="16" xfId="1" applyNumberFormat="1" applyFont="1" applyBorder="1" applyAlignment="1" applyProtection="1">
      <alignment vertical="center" wrapText="1"/>
      <protection hidden="1"/>
    </xf>
    <xf numFmtId="0" fontId="60" fillId="0" borderId="16" xfId="0" applyFont="1" applyBorder="1" applyProtection="1">
      <alignment vertical="center"/>
      <protection hidden="1"/>
    </xf>
    <xf numFmtId="0" fontId="60" fillId="0" borderId="17" xfId="0" applyFont="1" applyBorder="1" applyProtection="1">
      <alignment vertical="center"/>
      <protection hidden="1"/>
    </xf>
    <xf numFmtId="38" fontId="59" fillId="0" borderId="10" xfId="1" applyFont="1" applyFill="1" applyBorder="1" applyAlignment="1" applyProtection="1">
      <alignment horizontal="center" vertical="center" wrapText="1"/>
      <protection hidden="1"/>
    </xf>
    <xf numFmtId="179" fontId="61" fillId="0" borderId="10" xfId="1" applyNumberFormat="1" applyFont="1" applyFill="1" applyBorder="1" applyAlignment="1" applyProtection="1">
      <alignment horizontal="center" vertical="center" wrapText="1"/>
      <protection hidden="1"/>
    </xf>
    <xf numFmtId="179" fontId="55" fillId="0" borderId="19" xfId="1" applyNumberFormat="1" applyFont="1" applyBorder="1">
      <alignment vertical="center"/>
    </xf>
    <xf numFmtId="179" fontId="55" fillId="0" borderId="20" xfId="1" applyNumberFormat="1" applyFont="1" applyBorder="1">
      <alignment vertical="center"/>
    </xf>
    <xf numFmtId="179" fontId="55" fillId="0" borderId="19" xfId="0" applyNumberFormat="1" applyFont="1" applyBorder="1" applyAlignment="1" applyProtection="1">
      <alignment vertical="center" wrapText="1"/>
      <protection hidden="1"/>
    </xf>
    <xf numFmtId="179" fontId="55" fillId="0" borderId="21" xfId="0" applyNumberFormat="1" applyFont="1" applyBorder="1" applyAlignment="1" applyProtection="1">
      <alignment vertical="center" wrapText="1"/>
      <protection hidden="1"/>
    </xf>
    <xf numFmtId="38" fontId="60" fillId="0" borderId="16" xfId="1" applyNumberFormat="1" applyFont="1" applyBorder="1" applyAlignment="1" applyProtection="1">
      <alignment vertical="center" wrapText="1"/>
      <protection hidden="1"/>
    </xf>
    <xf numFmtId="0" fontId="53" fillId="0" borderId="1" xfId="0" applyFont="1" applyBorder="1" applyProtection="1">
      <alignment vertical="center"/>
      <protection hidden="1"/>
    </xf>
    <xf numFmtId="14" fontId="54" fillId="0" borderId="1" xfId="0" applyNumberFormat="1" applyFont="1" applyBorder="1" applyProtection="1">
      <alignment vertical="center"/>
      <protection hidden="1"/>
    </xf>
    <xf numFmtId="38" fontId="54" fillId="0" borderId="1" xfId="1" applyFont="1" applyBorder="1" applyProtection="1">
      <alignment vertical="center"/>
      <protection hidden="1"/>
    </xf>
    <xf numFmtId="38" fontId="54" fillId="13" borderId="11" xfId="1" applyFont="1" applyFill="1" applyBorder="1" applyProtection="1">
      <alignment vertical="center"/>
      <protection hidden="1"/>
    </xf>
    <xf numFmtId="38" fontId="54" fillId="13" borderId="13" xfId="1" applyFont="1" applyFill="1" applyBorder="1" applyProtection="1">
      <alignment vertical="center"/>
      <protection hidden="1"/>
    </xf>
    <xf numFmtId="38" fontId="54" fillId="13" borderId="26" xfId="1" applyFont="1" applyFill="1" applyBorder="1" applyProtection="1">
      <alignment vertical="center"/>
      <protection hidden="1"/>
    </xf>
    <xf numFmtId="179" fontId="60" fillId="0" borderId="11" xfId="1" applyNumberFormat="1" applyFont="1" applyFill="1" applyBorder="1" applyProtection="1">
      <alignment vertical="center"/>
      <protection hidden="1"/>
    </xf>
    <xf numFmtId="179" fontId="60" fillId="0" borderId="1" xfId="1" applyNumberFormat="1" applyFont="1" applyFill="1" applyBorder="1" applyProtection="1">
      <alignment vertical="center"/>
      <protection hidden="1"/>
    </xf>
    <xf numFmtId="180" fontId="60" fillId="13" borderId="10" xfId="1" applyNumberFormat="1" applyFont="1" applyFill="1" applyBorder="1" applyProtection="1">
      <alignment vertical="center"/>
      <protection hidden="1"/>
    </xf>
    <xf numFmtId="0" fontId="60" fillId="0" borderId="10" xfId="0" applyFont="1" applyBorder="1" applyProtection="1">
      <alignment vertical="center"/>
      <protection hidden="1"/>
    </xf>
    <xf numFmtId="0" fontId="60" fillId="0" borderId="14" xfId="0" applyFont="1" applyBorder="1" applyProtection="1">
      <alignment vertical="center"/>
      <protection hidden="1"/>
    </xf>
    <xf numFmtId="14" fontId="59" fillId="0" borderId="1" xfId="1" applyNumberFormat="1" applyFont="1" applyFill="1" applyBorder="1" applyAlignment="1" applyProtection="1">
      <alignment horizontal="center" vertical="center" wrapText="1"/>
      <protection hidden="1"/>
    </xf>
    <xf numFmtId="179" fontId="55" fillId="0" borderId="1" xfId="1" applyNumberFormat="1" applyFont="1" applyBorder="1" applyProtection="1">
      <alignment vertical="center"/>
      <protection hidden="1"/>
    </xf>
    <xf numFmtId="179" fontId="55" fillId="13" borderId="11" xfId="1" applyNumberFormat="1" applyFont="1" applyFill="1" applyBorder="1" applyProtection="1">
      <alignment vertical="center"/>
      <protection hidden="1"/>
    </xf>
    <xf numFmtId="179" fontId="55" fillId="13" borderId="13" xfId="1" applyNumberFormat="1" applyFont="1" applyFill="1" applyBorder="1" applyProtection="1">
      <alignment vertical="center"/>
      <protection hidden="1"/>
    </xf>
    <xf numFmtId="179" fontId="55" fillId="13" borderId="14" xfId="1" applyNumberFormat="1" applyFont="1" applyFill="1" applyBorder="1" applyProtection="1">
      <alignment vertical="center"/>
      <protection hidden="1"/>
    </xf>
    <xf numFmtId="38" fontId="60" fillId="0" borderId="10" xfId="1" applyNumberFormat="1" applyFont="1" applyBorder="1" applyProtection="1">
      <alignment vertical="center"/>
      <protection hidden="1"/>
    </xf>
    <xf numFmtId="38" fontId="54" fillId="13" borderId="2" xfId="1" applyFont="1" applyFill="1" applyBorder="1" applyProtection="1">
      <alignment vertical="center"/>
      <protection hidden="1"/>
    </xf>
    <xf numFmtId="180" fontId="60" fillId="13" borderId="1" xfId="1" applyNumberFormat="1" applyFont="1" applyFill="1" applyBorder="1" applyProtection="1">
      <alignment vertical="center"/>
      <protection hidden="1"/>
    </xf>
    <xf numFmtId="0" fontId="60" fillId="0" borderId="1" xfId="0" applyFont="1" applyBorder="1" applyProtection="1">
      <alignment vertical="center"/>
      <protection hidden="1"/>
    </xf>
    <xf numFmtId="0" fontId="60" fillId="0" borderId="12" xfId="0" applyFont="1" applyBorder="1" applyProtection="1">
      <alignment vertical="center"/>
      <protection hidden="1"/>
    </xf>
    <xf numFmtId="179" fontId="55" fillId="13" borderId="12" xfId="1" applyNumberFormat="1" applyFont="1" applyFill="1" applyBorder="1" applyProtection="1">
      <alignment vertical="center"/>
      <protection hidden="1"/>
    </xf>
    <xf numFmtId="38" fontId="54" fillId="0" borderId="11" xfId="1" applyFont="1" applyBorder="1" applyProtection="1">
      <alignment vertical="center"/>
      <protection hidden="1"/>
    </xf>
    <xf numFmtId="38" fontId="54" fillId="0" borderId="2" xfId="1" applyFont="1" applyBorder="1" applyProtection="1">
      <alignment vertical="center"/>
      <protection hidden="1"/>
    </xf>
    <xf numFmtId="179" fontId="55" fillId="13" borderId="18" xfId="1" applyNumberFormat="1" applyFont="1" applyFill="1" applyBorder="1" applyProtection="1">
      <alignment vertical="center"/>
      <protection hidden="1"/>
    </xf>
    <xf numFmtId="179" fontId="55" fillId="0" borderId="3" xfId="1" applyNumberFormat="1" applyFont="1" applyBorder="1" applyProtection="1">
      <alignment vertical="center"/>
      <protection hidden="1"/>
    </xf>
    <xf numFmtId="179" fontId="55" fillId="0" borderId="12" xfId="1" applyNumberFormat="1" applyFont="1" applyBorder="1" applyProtection="1">
      <alignment vertical="center"/>
      <protection hidden="1"/>
    </xf>
    <xf numFmtId="180" fontId="60" fillId="0" borderId="1" xfId="1" applyNumberFormat="1" applyFont="1" applyBorder="1" applyProtection="1">
      <alignment vertical="center"/>
      <protection hidden="1"/>
    </xf>
    <xf numFmtId="178" fontId="53" fillId="0" borderId="0" xfId="0" applyNumberFormat="1" applyFont="1" applyProtection="1">
      <alignment vertical="center"/>
      <protection hidden="1"/>
    </xf>
    <xf numFmtId="0" fontId="53" fillId="0" borderId="0" xfId="0" applyNumberFormat="1" applyFont="1" applyProtection="1">
      <alignment vertical="center"/>
      <protection hidden="1"/>
    </xf>
    <xf numFmtId="0" fontId="53" fillId="0" borderId="0" xfId="0" applyFont="1">
      <alignment vertical="center"/>
    </xf>
    <xf numFmtId="179" fontId="60" fillId="0" borderId="2" xfId="1" applyNumberFormat="1" applyFont="1" applyFill="1" applyBorder="1" applyProtection="1">
      <alignment vertical="center"/>
      <protection hidden="1"/>
    </xf>
    <xf numFmtId="38" fontId="39" fillId="6" borderId="26" xfId="1" applyFont="1" applyFill="1" applyBorder="1" applyAlignment="1" applyProtection="1">
      <alignment horizontal="center" vertical="center"/>
      <protection hidden="1"/>
    </xf>
    <xf numFmtId="38" fontId="39" fillId="6" borderId="25" xfId="1" applyFont="1" applyFill="1" applyBorder="1" applyAlignment="1" applyProtection="1">
      <alignment horizontal="center" vertical="center"/>
      <protection hidden="1"/>
    </xf>
    <xf numFmtId="38" fontId="38" fillId="0" borderId="26" xfId="1" applyFont="1" applyBorder="1" applyAlignment="1" applyProtection="1">
      <alignment horizontal="left" vertical="center" wrapText="1"/>
      <protection hidden="1"/>
    </xf>
    <xf numFmtId="38" fontId="38" fillId="0" borderId="28" xfId="1" applyFont="1" applyBorder="1" applyAlignment="1" applyProtection="1">
      <alignment horizontal="left" vertical="center" wrapText="1"/>
      <protection hidden="1"/>
    </xf>
  </cellXfs>
  <cellStyles count="80">
    <cellStyle name="パーセント" xfId="2" builtinId="5"/>
    <cellStyle name="パーセント 2" xfId="43"/>
    <cellStyle name="ハイパーリンク" xfId="14" builtinId="8"/>
    <cellStyle name="桁区切り" xfId="1" builtinId="6"/>
    <cellStyle name="桁区切り 2" xfId="42"/>
    <cellStyle name="標準" xfId="0" builtinId="0"/>
    <cellStyle name="標準 10" xfId="11"/>
    <cellStyle name="標準 10 2" xfId="24"/>
    <cellStyle name="標準 10 2 2" xfId="63"/>
    <cellStyle name="標準 10 3" xfId="51"/>
    <cellStyle name="標準 11" xfId="12"/>
    <cellStyle name="標準 11 2" xfId="30"/>
    <cellStyle name="標準 11 2 2" xfId="69"/>
    <cellStyle name="標準 11 3" xfId="52"/>
    <cellStyle name="標準 12" xfId="13"/>
    <cellStyle name="標準 12 2" xfId="31"/>
    <cellStyle name="標準 12 2 2" xfId="70"/>
    <cellStyle name="標準 12 3" xfId="53"/>
    <cellStyle name="標準 13" xfId="15"/>
    <cellStyle name="標準 13 2" xfId="32"/>
    <cellStyle name="標準 13 2 2" xfId="71"/>
    <cellStyle name="標準 13 3" xfId="54"/>
    <cellStyle name="標準 14" xfId="16"/>
    <cellStyle name="標準 14 2" xfId="33"/>
    <cellStyle name="標準 14 2 2" xfId="72"/>
    <cellStyle name="標準 14 3" xfId="55"/>
    <cellStyle name="標準 15" xfId="17"/>
    <cellStyle name="標準 15 2" xfId="34"/>
    <cellStyle name="標準 15 2 2" xfId="73"/>
    <cellStyle name="標準 15 3" xfId="56"/>
    <cellStyle name="標準 16" xfId="18"/>
    <cellStyle name="標準 16 2" xfId="35"/>
    <cellStyle name="標準 16 2 2" xfId="74"/>
    <cellStyle name="標準 16 3" xfId="57"/>
    <cellStyle name="標準 17" xfId="19"/>
    <cellStyle name="標準 17 2" xfId="36"/>
    <cellStyle name="標準 17 2 2" xfId="75"/>
    <cellStyle name="標準 17 3" xfId="58"/>
    <cellStyle name="標準 18" xfId="20"/>
    <cellStyle name="標準 18 2" xfId="37"/>
    <cellStyle name="標準 18 2 2" xfId="76"/>
    <cellStyle name="標準 18 3" xfId="59"/>
    <cellStyle name="標準 19" xfId="21"/>
    <cellStyle name="標準 19 2" xfId="38"/>
    <cellStyle name="標準 19 2 2" xfId="77"/>
    <cellStyle name="標準 19 3" xfId="60"/>
    <cellStyle name="標準 2" xfId="3"/>
    <cellStyle name="標準 20" xfId="39"/>
    <cellStyle name="標準 20 2" xfId="78"/>
    <cellStyle name="標準 21" xfId="40"/>
    <cellStyle name="標準 22" xfId="79"/>
    <cellStyle name="標準 3" xfId="4"/>
    <cellStyle name="標準 3 2" xfId="22"/>
    <cellStyle name="標準 3 2 2" xfId="61"/>
    <cellStyle name="標準 3 3" xfId="44"/>
    <cellStyle name="標準 3 4" xfId="41"/>
    <cellStyle name="標準 4" xfId="5"/>
    <cellStyle name="標準 4 2" xfId="23"/>
    <cellStyle name="標準 4 2 2" xfId="62"/>
    <cellStyle name="標準 4 3" xfId="45"/>
    <cellStyle name="標準 5" xfId="6"/>
    <cellStyle name="標準 5 2" xfId="25"/>
    <cellStyle name="標準 5 2 2" xfId="64"/>
    <cellStyle name="標準 5 3" xfId="46"/>
    <cellStyle name="標準 6" xfId="7"/>
    <cellStyle name="標準 6 2" xfId="26"/>
    <cellStyle name="標準 6 2 2" xfId="65"/>
    <cellStyle name="標準 6 3" xfId="47"/>
    <cellStyle name="標準 7" xfId="8"/>
    <cellStyle name="標準 7 2" xfId="27"/>
    <cellStyle name="標準 7 2 2" xfId="66"/>
    <cellStyle name="標準 7 3" xfId="48"/>
    <cellStyle name="標準 8" xfId="9"/>
    <cellStyle name="標準 8 2" xfId="28"/>
    <cellStyle name="標準 8 2 2" xfId="67"/>
    <cellStyle name="標準 8 3" xfId="49"/>
    <cellStyle name="標準 9" xfId="10"/>
    <cellStyle name="標準 9 2" xfId="29"/>
    <cellStyle name="標準 9 2 2" xfId="68"/>
    <cellStyle name="標準 9 3" xfId="50"/>
  </cellStyles>
  <dxfs count="10">
    <dxf>
      <font>
        <color rgb="FF00B0F0"/>
      </font>
      <fill>
        <patternFill>
          <bgColor rgb="FF00B0F0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CCFF33"/>
        </patternFill>
      </fill>
      <border>
        <bottom style="thin">
          <color auto="1"/>
        </bottom>
      </border>
    </dxf>
    <dxf>
      <font>
        <color rgb="FFC00000"/>
      </font>
      <fill>
        <patternFill>
          <bgColor rgb="FFFF99CC"/>
        </patternFill>
      </fill>
    </dxf>
    <dxf>
      <font>
        <color rgb="FF002060"/>
      </font>
      <fill>
        <patternFill>
          <bgColor theme="3" tint="0.39994506668294322"/>
        </patternFill>
      </fill>
    </dxf>
    <dxf>
      <border>
        <bottom style="dotted">
          <color auto="1"/>
        </bottom>
        <vertical/>
        <horizontal/>
      </border>
    </dxf>
    <dxf>
      <fill>
        <patternFill>
          <bgColor rgb="FFCCFF99"/>
        </patternFill>
      </fill>
    </dxf>
    <dxf>
      <fill>
        <patternFill>
          <bgColor rgb="FFCCFFFF"/>
        </patternFill>
      </fill>
    </dxf>
  </dxfs>
  <tableStyles count="0" defaultTableStyle="TableStyleMedium9" defaultPivotStyle="PivotStyleLight16"/>
  <colors>
    <mruColors>
      <color rgb="FF305EF0"/>
      <color rgb="FFCCFFCC"/>
      <color rgb="FFCCFF33"/>
      <color rgb="FFFFFFCC"/>
      <color rgb="FFC50BB3"/>
      <color rgb="FFCCFF99"/>
      <color rgb="FF99FF99"/>
      <color rgb="FFCB0571"/>
      <color rgb="FF00FFFF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4.xml"/><Relationship Id="rId12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2.xml"/><Relationship Id="rId10" Type="http://schemas.openxmlformats.org/officeDocument/2006/relationships/styles" Target="styles.xml"/><Relationship Id="rId4" Type="http://schemas.openxmlformats.org/officeDocument/2006/relationships/chartsheet" Target="chartsheets/sheet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stockChart>
        <c:ser>
          <c:idx val="0"/>
          <c:order val="0"/>
          <c:tx>
            <c:strRef>
              <c:f>チャートdata!$D$4</c:f>
              <c:strCache>
                <c:ptCount val="1"/>
                <c:pt idx="0">
                  <c:v>始値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チャートdata!$C$125:$C$254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チャートdata!$D$125:$D$254</c:f>
              <c:numCache>
                <c:formatCode>#,##0;[Red]\-#,##0</c:formatCode>
                <c:ptCount val="130"/>
                <c:pt idx="0">
                  <c:v>2260.7199999999998</c:v>
                </c:pt>
                <c:pt idx="1">
                  <c:v>2229.04</c:v>
                </c:pt>
                <c:pt idx="2">
                  <c:v>2264.6799999999998</c:v>
                </c:pt>
                <c:pt idx="3">
                  <c:v>2194.4</c:v>
                </c:pt>
                <c:pt idx="4">
                  <c:v>2149.86</c:v>
                </c:pt>
                <c:pt idx="5">
                  <c:v>2167.6799999999998</c:v>
                </c:pt>
                <c:pt idx="6">
                  <c:v>2245.87</c:v>
                </c:pt>
                <c:pt idx="7">
                  <c:v>2183.5100000000002</c:v>
                </c:pt>
                <c:pt idx="8">
                  <c:v>2209.25</c:v>
                </c:pt>
                <c:pt idx="9">
                  <c:v>2228.0500000000002</c:v>
                </c:pt>
                <c:pt idx="10">
                  <c:v>2223.1</c:v>
                </c:pt>
                <c:pt idx="11">
                  <c:v>2278.5300000000002</c:v>
                </c:pt>
                <c:pt idx="12">
                  <c:v>2221.13</c:v>
                </c:pt>
                <c:pt idx="13">
                  <c:v>2238.94</c:v>
                </c:pt>
                <c:pt idx="14">
                  <c:v>2300.31</c:v>
                </c:pt>
                <c:pt idx="15">
                  <c:v>2319.12</c:v>
                </c:pt>
                <c:pt idx="16">
                  <c:v>2351.7800000000002</c:v>
                </c:pt>
                <c:pt idx="17">
                  <c:v>2330.9899999999998</c:v>
                </c:pt>
                <c:pt idx="18">
                  <c:v>2386.42</c:v>
                </c:pt>
                <c:pt idx="19">
                  <c:v>2416.12</c:v>
                </c:pt>
                <c:pt idx="20">
                  <c:v>2393.35</c:v>
                </c:pt>
                <c:pt idx="21">
                  <c:v>2380.48</c:v>
                </c:pt>
                <c:pt idx="22">
                  <c:v>2469.5700000000002</c:v>
                </c:pt>
                <c:pt idx="23">
                  <c:v>2027.12</c:v>
                </c:pt>
                <c:pt idx="24">
                  <c:v>1957.84</c:v>
                </c:pt>
                <c:pt idx="25">
                  <c:v>1915.28</c:v>
                </c:pt>
                <c:pt idx="26">
                  <c:v>1900.43</c:v>
                </c:pt>
                <c:pt idx="27">
                  <c:v>1926.16</c:v>
                </c:pt>
                <c:pt idx="28">
                  <c:v>1895.48</c:v>
                </c:pt>
                <c:pt idx="29">
                  <c:v>1892.51</c:v>
                </c:pt>
                <c:pt idx="30">
                  <c:v>1936.06</c:v>
                </c:pt>
                <c:pt idx="31">
                  <c:v>1940.02</c:v>
                </c:pt>
                <c:pt idx="32">
                  <c:v>1880.63</c:v>
                </c:pt>
                <c:pt idx="33">
                  <c:v>1880.63</c:v>
                </c:pt>
                <c:pt idx="34">
                  <c:v>1806.4</c:v>
                </c:pt>
                <c:pt idx="35">
                  <c:v>1831.14</c:v>
                </c:pt>
                <c:pt idx="36">
                  <c:v>1860.84</c:v>
                </c:pt>
                <c:pt idx="37">
                  <c:v>1890.53</c:v>
                </c:pt>
                <c:pt idx="38">
                  <c:v>1900.43</c:v>
                </c:pt>
                <c:pt idx="39">
                  <c:v>1952.89</c:v>
                </c:pt>
                <c:pt idx="40">
                  <c:v>1954.87</c:v>
                </c:pt>
                <c:pt idx="41">
                  <c:v>1959.82</c:v>
                </c:pt>
                <c:pt idx="42">
                  <c:v>1935.07</c:v>
                </c:pt>
                <c:pt idx="43">
                  <c:v>1917.25</c:v>
                </c:pt>
                <c:pt idx="44">
                  <c:v>1932.1</c:v>
                </c:pt>
                <c:pt idx="45">
                  <c:v>1952.89</c:v>
                </c:pt>
                <c:pt idx="46">
                  <c:v>1942.99</c:v>
                </c:pt>
                <c:pt idx="47">
                  <c:v>1964.77</c:v>
                </c:pt>
                <c:pt idx="48">
                  <c:v>2012.28</c:v>
                </c:pt>
                <c:pt idx="49">
                  <c:v>2010.3</c:v>
                </c:pt>
                <c:pt idx="50">
                  <c:v>1977.63</c:v>
                </c:pt>
                <c:pt idx="51">
                  <c:v>1925.17</c:v>
                </c:pt>
                <c:pt idx="52">
                  <c:v>1912.31</c:v>
                </c:pt>
                <c:pt idx="53">
                  <c:v>1931.11</c:v>
                </c:pt>
                <c:pt idx="54">
                  <c:v>1920.22</c:v>
                </c:pt>
                <c:pt idx="55">
                  <c:v>1935.07</c:v>
                </c:pt>
                <c:pt idx="56">
                  <c:v>1913.3</c:v>
                </c:pt>
                <c:pt idx="57">
                  <c:v>1873.7</c:v>
                </c:pt>
                <c:pt idx="58">
                  <c:v>1831.14</c:v>
                </c:pt>
                <c:pt idx="59">
                  <c:v>1837.08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68B-4E3D-A81D-CED3194CF2D3}"/>
            </c:ext>
          </c:extLst>
        </c:ser>
        <c:ser>
          <c:idx val="1"/>
          <c:order val="1"/>
          <c:tx>
            <c:strRef>
              <c:f>チャートdata!$E$4</c:f>
              <c:strCache>
                <c:ptCount val="1"/>
                <c:pt idx="0">
                  <c:v>高値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チャートdata!$C$125:$C$254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チャートdata!$E$125:$E$254</c:f>
              <c:numCache>
                <c:formatCode>#,##0;[Red]\-#,##0</c:formatCode>
                <c:ptCount val="130"/>
                <c:pt idx="0">
                  <c:v>2274.5700000000002</c:v>
                </c:pt>
                <c:pt idx="1">
                  <c:v>2250.8200000000002</c:v>
                </c:pt>
                <c:pt idx="2">
                  <c:v>2266.66</c:v>
                </c:pt>
                <c:pt idx="3">
                  <c:v>2254.7800000000002</c:v>
                </c:pt>
                <c:pt idx="4">
                  <c:v>2187.4699999999998</c:v>
                </c:pt>
                <c:pt idx="5">
                  <c:v>2232.0100000000002</c:v>
                </c:pt>
                <c:pt idx="6">
                  <c:v>2254.7800000000002</c:v>
                </c:pt>
                <c:pt idx="7">
                  <c:v>2225.08</c:v>
                </c:pt>
                <c:pt idx="8">
                  <c:v>2231.02</c:v>
                </c:pt>
                <c:pt idx="9">
                  <c:v>2240.92</c:v>
                </c:pt>
                <c:pt idx="10">
                  <c:v>2321.1</c:v>
                </c:pt>
                <c:pt idx="11">
                  <c:v>2302.29</c:v>
                </c:pt>
                <c:pt idx="12">
                  <c:v>2246.86</c:v>
                </c:pt>
                <c:pt idx="13">
                  <c:v>2287.44</c:v>
                </c:pt>
                <c:pt idx="14">
                  <c:v>2367.62</c:v>
                </c:pt>
                <c:pt idx="15">
                  <c:v>2350.79</c:v>
                </c:pt>
                <c:pt idx="16">
                  <c:v>2385.4299999999998</c:v>
                </c:pt>
                <c:pt idx="17">
                  <c:v>2371.58</c:v>
                </c:pt>
                <c:pt idx="18">
                  <c:v>2401.27</c:v>
                </c:pt>
                <c:pt idx="19">
                  <c:v>2428.98</c:v>
                </c:pt>
                <c:pt idx="20">
                  <c:v>2418.1</c:v>
                </c:pt>
                <c:pt idx="21">
                  <c:v>2427.0100000000002</c:v>
                </c:pt>
                <c:pt idx="22">
                  <c:v>2496.29</c:v>
                </c:pt>
                <c:pt idx="23">
                  <c:v>2027.12</c:v>
                </c:pt>
                <c:pt idx="24">
                  <c:v>1973.67</c:v>
                </c:pt>
                <c:pt idx="25">
                  <c:v>1935.07</c:v>
                </c:pt>
                <c:pt idx="26">
                  <c:v>1942.99</c:v>
                </c:pt>
                <c:pt idx="27">
                  <c:v>1928.14</c:v>
                </c:pt>
                <c:pt idx="28">
                  <c:v>1912.31</c:v>
                </c:pt>
                <c:pt idx="29">
                  <c:v>1932.1</c:v>
                </c:pt>
                <c:pt idx="30">
                  <c:v>1954.87</c:v>
                </c:pt>
                <c:pt idx="31">
                  <c:v>1945.96</c:v>
                </c:pt>
                <c:pt idx="32">
                  <c:v>1962.79</c:v>
                </c:pt>
                <c:pt idx="33">
                  <c:v>1884.59</c:v>
                </c:pt>
                <c:pt idx="34">
                  <c:v>1846.98</c:v>
                </c:pt>
                <c:pt idx="35">
                  <c:v>1863.81</c:v>
                </c:pt>
                <c:pt idx="36">
                  <c:v>1889.54</c:v>
                </c:pt>
                <c:pt idx="37">
                  <c:v>1924.18</c:v>
                </c:pt>
                <c:pt idx="38">
                  <c:v>1958.83</c:v>
                </c:pt>
                <c:pt idx="39">
                  <c:v>1970.7</c:v>
                </c:pt>
                <c:pt idx="40">
                  <c:v>1984.56</c:v>
                </c:pt>
                <c:pt idx="41">
                  <c:v>1973.67</c:v>
                </c:pt>
                <c:pt idx="42">
                  <c:v>1959.82</c:v>
                </c:pt>
                <c:pt idx="43">
                  <c:v>1947.94</c:v>
                </c:pt>
                <c:pt idx="44">
                  <c:v>1975.65</c:v>
                </c:pt>
                <c:pt idx="45">
                  <c:v>1974.66</c:v>
                </c:pt>
                <c:pt idx="46">
                  <c:v>1969.71</c:v>
                </c:pt>
                <c:pt idx="47">
                  <c:v>2034.05</c:v>
                </c:pt>
                <c:pt idx="48">
                  <c:v>2026.13</c:v>
                </c:pt>
                <c:pt idx="49">
                  <c:v>2022.17</c:v>
                </c:pt>
                <c:pt idx="50">
                  <c:v>1979.61</c:v>
                </c:pt>
                <c:pt idx="51">
                  <c:v>1979.61</c:v>
                </c:pt>
                <c:pt idx="52">
                  <c:v>1935.07</c:v>
                </c:pt>
                <c:pt idx="53">
                  <c:v>1950.91</c:v>
                </c:pt>
                <c:pt idx="54">
                  <c:v>1927.15</c:v>
                </c:pt>
                <c:pt idx="55">
                  <c:v>1948.93</c:v>
                </c:pt>
                <c:pt idx="56">
                  <c:v>1945.96</c:v>
                </c:pt>
                <c:pt idx="57">
                  <c:v>1885.58</c:v>
                </c:pt>
                <c:pt idx="58">
                  <c:v>1869.74</c:v>
                </c:pt>
                <c:pt idx="59">
                  <c:v>1845.99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68B-4E3D-A81D-CED3194CF2D3}"/>
            </c:ext>
          </c:extLst>
        </c:ser>
        <c:ser>
          <c:idx val="2"/>
          <c:order val="2"/>
          <c:tx>
            <c:strRef>
              <c:f>チャートdata!$F$4</c:f>
              <c:strCache>
                <c:ptCount val="1"/>
                <c:pt idx="0">
                  <c:v>安値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チャートdata!$C$125:$C$254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チャートdata!$F$125:$F$254</c:f>
              <c:numCache>
                <c:formatCode>#,##0;[Red]\-#,##0</c:formatCode>
                <c:ptCount val="130"/>
                <c:pt idx="0">
                  <c:v>2218.16</c:v>
                </c:pt>
                <c:pt idx="1">
                  <c:v>2189.4499999999998</c:v>
                </c:pt>
                <c:pt idx="2">
                  <c:v>2125.11</c:v>
                </c:pt>
                <c:pt idx="3">
                  <c:v>2144.91</c:v>
                </c:pt>
                <c:pt idx="4">
                  <c:v>2138.9699999999998</c:v>
                </c:pt>
                <c:pt idx="5">
                  <c:v>2157.7800000000002</c:v>
                </c:pt>
                <c:pt idx="6">
                  <c:v>2187.4699999999998</c:v>
                </c:pt>
                <c:pt idx="7">
                  <c:v>2170.65</c:v>
                </c:pt>
                <c:pt idx="8">
                  <c:v>2188.46</c:v>
                </c:pt>
                <c:pt idx="9">
                  <c:v>2176.58</c:v>
                </c:pt>
                <c:pt idx="10">
                  <c:v>2221.13</c:v>
                </c:pt>
                <c:pt idx="11">
                  <c:v>2229.04</c:v>
                </c:pt>
                <c:pt idx="12">
                  <c:v>2186.48</c:v>
                </c:pt>
                <c:pt idx="13">
                  <c:v>2221.13</c:v>
                </c:pt>
                <c:pt idx="14">
                  <c:v>2270.62</c:v>
                </c:pt>
                <c:pt idx="15">
                  <c:v>2294.37</c:v>
                </c:pt>
                <c:pt idx="16">
                  <c:v>2311.1999999999998</c:v>
                </c:pt>
                <c:pt idx="17">
                  <c:v>2328.02</c:v>
                </c:pt>
                <c:pt idx="18">
                  <c:v>2364.65</c:v>
                </c:pt>
                <c:pt idx="19">
                  <c:v>2393.35</c:v>
                </c:pt>
                <c:pt idx="20">
                  <c:v>2375.54</c:v>
                </c:pt>
                <c:pt idx="21">
                  <c:v>2360.69</c:v>
                </c:pt>
                <c:pt idx="22">
                  <c:v>1925.17</c:v>
                </c:pt>
                <c:pt idx="23">
                  <c:v>1927.15</c:v>
                </c:pt>
                <c:pt idx="24">
                  <c:v>1876.67</c:v>
                </c:pt>
                <c:pt idx="25">
                  <c:v>1882.61</c:v>
                </c:pt>
                <c:pt idx="26">
                  <c:v>1862.82</c:v>
                </c:pt>
                <c:pt idx="27">
                  <c:v>1884.59</c:v>
                </c:pt>
                <c:pt idx="28">
                  <c:v>1881.62</c:v>
                </c:pt>
                <c:pt idx="29">
                  <c:v>1888.55</c:v>
                </c:pt>
                <c:pt idx="30">
                  <c:v>1923.19</c:v>
                </c:pt>
                <c:pt idx="31">
                  <c:v>1890.53</c:v>
                </c:pt>
                <c:pt idx="32">
                  <c:v>1880.63</c:v>
                </c:pt>
                <c:pt idx="33">
                  <c:v>1785.61</c:v>
                </c:pt>
                <c:pt idx="34">
                  <c:v>1794.52</c:v>
                </c:pt>
                <c:pt idx="35">
                  <c:v>1828.17</c:v>
                </c:pt>
                <c:pt idx="36">
                  <c:v>1854.9</c:v>
                </c:pt>
                <c:pt idx="37">
                  <c:v>1881.62</c:v>
                </c:pt>
                <c:pt idx="38">
                  <c:v>1893.5</c:v>
                </c:pt>
                <c:pt idx="39">
                  <c:v>1932.1</c:v>
                </c:pt>
                <c:pt idx="40">
                  <c:v>1949.92</c:v>
                </c:pt>
                <c:pt idx="41">
                  <c:v>1937.05</c:v>
                </c:pt>
                <c:pt idx="42">
                  <c:v>1905.38</c:v>
                </c:pt>
                <c:pt idx="43">
                  <c:v>1917.25</c:v>
                </c:pt>
                <c:pt idx="44">
                  <c:v>1932.1</c:v>
                </c:pt>
                <c:pt idx="45">
                  <c:v>1949.92</c:v>
                </c:pt>
                <c:pt idx="46">
                  <c:v>1941.01</c:v>
                </c:pt>
                <c:pt idx="47">
                  <c:v>1961.8</c:v>
                </c:pt>
                <c:pt idx="48">
                  <c:v>1977.63</c:v>
                </c:pt>
                <c:pt idx="49">
                  <c:v>1989.51</c:v>
                </c:pt>
                <c:pt idx="50">
                  <c:v>1931.11</c:v>
                </c:pt>
                <c:pt idx="51">
                  <c:v>1923.19</c:v>
                </c:pt>
                <c:pt idx="52">
                  <c:v>1891.52</c:v>
                </c:pt>
                <c:pt idx="53">
                  <c:v>1888.55</c:v>
                </c:pt>
                <c:pt idx="54">
                  <c:v>1884.59</c:v>
                </c:pt>
                <c:pt idx="55">
                  <c:v>1917.25</c:v>
                </c:pt>
                <c:pt idx="56">
                  <c:v>1887.56</c:v>
                </c:pt>
                <c:pt idx="57">
                  <c:v>1813.33</c:v>
                </c:pt>
                <c:pt idx="58">
                  <c:v>1826.19</c:v>
                </c:pt>
                <c:pt idx="59">
                  <c:v>1794.52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68B-4E3D-A81D-CED3194CF2D3}"/>
            </c:ext>
          </c:extLst>
        </c:ser>
        <c:ser>
          <c:idx val="3"/>
          <c:order val="3"/>
          <c:tx>
            <c:strRef>
              <c:f>チャートdata!$G$4</c:f>
              <c:strCache>
                <c:ptCount val="1"/>
                <c:pt idx="0">
                  <c:v>終値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チャートdata!$C$125:$C$254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チャートdata!$G$125:$G$254</c:f>
              <c:numCache>
                <c:formatCode>#,##0;[Red]\-#,##0</c:formatCode>
                <c:ptCount val="130"/>
                <c:pt idx="0">
                  <c:v>2252.8000000000002</c:v>
                </c:pt>
                <c:pt idx="1">
                  <c:v>2215.19</c:v>
                </c:pt>
                <c:pt idx="2">
                  <c:v>2196.38</c:v>
                </c:pt>
                <c:pt idx="3">
                  <c:v>2155.8000000000002</c:v>
                </c:pt>
                <c:pt idx="4">
                  <c:v>2165.6999999999998</c:v>
                </c:pt>
                <c:pt idx="5">
                  <c:v>2216.1799999999998</c:v>
                </c:pt>
                <c:pt idx="6">
                  <c:v>2194.4</c:v>
                </c:pt>
                <c:pt idx="7">
                  <c:v>2212.2199999999998</c:v>
                </c:pt>
                <c:pt idx="8">
                  <c:v>2194.4</c:v>
                </c:pt>
                <c:pt idx="9">
                  <c:v>2224.09</c:v>
                </c:pt>
                <c:pt idx="10">
                  <c:v>2296.35</c:v>
                </c:pt>
                <c:pt idx="11">
                  <c:v>2235.9699999999998</c:v>
                </c:pt>
                <c:pt idx="12">
                  <c:v>2233</c:v>
                </c:pt>
                <c:pt idx="13">
                  <c:v>2276.5500000000002</c:v>
                </c:pt>
                <c:pt idx="14">
                  <c:v>2312.19</c:v>
                </c:pt>
                <c:pt idx="15">
                  <c:v>2327.0300000000002</c:v>
                </c:pt>
                <c:pt idx="16">
                  <c:v>2353.7600000000002</c:v>
                </c:pt>
                <c:pt idx="17">
                  <c:v>2354.75</c:v>
                </c:pt>
                <c:pt idx="18">
                  <c:v>2379.4899999999998</c:v>
                </c:pt>
                <c:pt idx="19">
                  <c:v>2400.2800000000002</c:v>
                </c:pt>
                <c:pt idx="20">
                  <c:v>2385.4299999999998</c:v>
                </c:pt>
                <c:pt idx="21">
                  <c:v>2420.08</c:v>
                </c:pt>
                <c:pt idx="22">
                  <c:v>2058.8000000000002</c:v>
                </c:pt>
                <c:pt idx="23">
                  <c:v>1932.1</c:v>
                </c:pt>
                <c:pt idx="24">
                  <c:v>1898.45</c:v>
                </c:pt>
                <c:pt idx="25">
                  <c:v>1892.51</c:v>
                </c:pt>
                <c:pt idx="26">
                  <c:v>1922.2</c:v>
                </c:pt>
                <c:pt idx="27">
                  <c:v>1891.52</c:v>
                </c:pt>
                <c:pt idx="28">
                  <c:v>1896.47</c:v>
                </c:pt>
                <c:pt idx="29">
                  <c:v>1926.16</c:v>
                </c:pt>
                <c:pt idx="30">
                  <c:v>1944.97</c:v>
                </c:pt>
                <c:pt idx="31">
                  <c:v>1902.41</c:v>
                </c:pt>
                <c:pt idx="32">
                  <c:v>1947.94</c:v>
                </c:pt>
                <c:pt idx="33">
                  <c:v>1785.61</c:v>
                </c:pt>
                <c:pt idx="34">
                  <c:v>1839.06</c:v>
                </c:pt>
                <c:pt idx="35">
                  <c:v>1846.98</c:v>
                </c:pt>
                <c:pt idx="36">
                  <c:v>1886.57</c:v>
                </c:pt>
                <c:pt idx="37">
                  <c:v>1907.36</c:v>
                </c:pt>
                <c:pt idx="38">
                  <c:v>1946.95</c:v>
                </c:pt>
                <c:pt idx="39">
                  <c:v>1941.01</c:v>
                </c:pt>
                <c:pt idx="40">
                  <c:v>1969.71</c:v>
                </c:pt>
                <c:pt idx="41">
                  <c:v>1942</c:v>
                </c:pt>
                <c:pt idx="42">
                  <c:v>1918.24</c:v>
                </c:pt>
                <c:pt idx="43">
                  <c:v>1946.95</c:v>
                </c:pt>
                <c:pt idx="44">
                  <c:v>1962.79</c:v>
                </c:pt>
                <c:pt idx="45">
                  <c:v>1969.71</c:v>
                </c:pt>
                <c:pt idx="46">
                  <c:v>1952.89</c:v>
                </c:pt>
                <c:pt idx="47">
                  <c:v>2012.28</c:v>
                </c:pt>
                <c:pt idx="48">
                  <c:v>2005.35</c:v>
                </c:pt>
                <c:pt idx="49">
                  <c:v>1997.43</c:v>
                </c:pt>
                <c:pt idx="50">
                  <c:v>1936.06</c:v>
                </c:pt>
                <c:pt idx="51">
                  <c:v>1954.87</c:v>
                </c:pt>
                <c:pt idx="52">
                  <c:v>1918.24</c:v>
                </c:pt>
                <c:pt idx="53">
                  <c:v>1892.51</c:v>
                </c:pt>
                <c:pt idx="54">
                  <c:v>1911.32</c:v>
                </c:pt>
                <c:pt idx="55">
                  <c:v>1928.14</c:v>
                </c:pt>
                <c:pt idx="56">
                  <c:v>1891.52</c:v>
                </c:pt>
                <c:pt idx="57">
                  <c:v>1842.03</c:v>
                </c:pt>
                <c:pt idx="58">
                  <c:v>1839.06</c:v>
                </c:pt>
                <c:pt idx="59">
                  <c:v>1797.49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68B-4E3D-A81D-CED3194CF2D3}"/>
            </c:ext>
          </c:extLst>
        </c:ser>
        <c:hiLowLines/>
        <c:upDownBars>
          <c:gapWidth val="150"/>
          <c:upBars>
            <c:spPr>
              <a:ln w="9525">
                <a:solidFill>
                  <a:srgbClr val="FF0000"/>
                </a:solidFill>
              </a:ln>
            </c:spPr>
          </c:upBars>
          <c:downBars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downBars>
        </c:upDownBars>
        <c:axId val="134448640"/>
        <c:axId val="134450176"/>
      </c:stockChart>
      <c:stockChart>
        <c:ser>
          <c:idx val="4"/>
          <c:order val="4"/>
          <c:tx>
            <c:strRef>
              <c:f>チャートdata!$H$4</c:f>
              <c:strCache>
                <c:ptCount val="1"/>
                <c:pt idx="0">
                  <c:v>5日平均</c:v>
                </c:pt>
              </c:strCache>
            </c:strRef>
          </c:tx>
          <c:spPr>
            <a:ln w="3175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チャートdata!$C$125:$C$254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チャートdata!$H$125:$H$254</c:f>
              <c:numCache>
                <c:formatCode>#,##0;[Red]\-#,##0</c:formatCode>
                <c:ptCount val="130"/>
                <c:pt idx="0">
                  <c:v>2262.3000000000002</c:v>
                </c:pt>
                <c:pt idx="1">
                  <c:v>2247.4540000000006</c:v>
                </c:pt>
                <c:pt idx="2">
                  <c:v>2230.4300000000003</c:v>
                </c:pt>
                <c:pt idx="3">
                  <c:v>2213.6040000000003</c:v>
                </c:pt>
                <c:pt idx="4">
                  <c:v>2197.174</c:v>
                </c:pt>
                <c:pt idx="5">
                  <c:v>2189.85</c:v>
                </c:pt>
                <c:pt idx="6">
                  <c:v>2185.692</c:v>
                </c:pt>
                <c:pt idx="7">
                  <c:v>2188.8599999999997</c:v>
                </c:pt>
                <c:pt idx="8">
                  <c:v>2196.5799999999995</c:v>
                </c:pt>
                <c:pt idx="9">
                  <c:v>2208.2579999999998</c:v>
                </c:pt>
                <c:pt idx="10">
                  <c:v>2224.2920000000004</c:v>
                </c:pt>
                <c:pt idx="11">
                  <c:v>2232.6059999999998</c:v>
                </c:pt>
                <c:pt idx="12">
                  <c:v>2236.7619999999997</c:v>
                </c:pt>
                <c:pt idx="13">
                  <c:v>2253.192</c:v>
                </c:pt>
                <c:pt idx="14">
                  <c:v>2270.8119999999999</c:v>
                </c:pt>
                <c:pt idx="15">
                  <c:v>2276.9479999999999</c:v>
                </c:pt>
                <c:pt idx="16">
                  <c:v>2300.5060000000003</c:v>
                </c:pt>
                <c:pt idx="17">
                  <c:v>2324.8560000000002</c:v>
                </c:pt>
                <c:pt idx="18">
                  <c:v>2345.444</c:v>
                </c:pt>
                <c:pt idx="19">
                  <c:v>2363.0620000000004</c:v>
                </c:pt>
                <c:pt idx="20">
                  <c:v>2374.7420000000002</c:v>
                </c:pt>
                <c:pt idx="21">
                  <c:v>2388.0060000000003</c:v>
                </c:pt>
                <c:pt idx="22">
                  <c:v>2328.8160000000003</c:v>
                </c:pt>
                <c:pt idx="23">
                  <c:v>2239.3380000000002</c:v>
                </c:pt>
                <c:pt idx="24">
                  <c:v>2138.9720000000002</c:v>
                </c:pt>
                <c:pt idx="25">
                  <c:v>2040.3880000000001</c:v>
                </c:pt>
                <c:pt idx="26">
                  <c:v>1940.8120000000004</c:v>
                </c:pt>
                <c:pt idx="27">
                  <c:v>1907.3560000000002</c:v>
                </c:pt>
                <c:pt idx="28">
                  <c:v>1900.23</c:v>
                </c:pt>
                <c:pt idx="29">
                  <c:v>1905.7720000000002</c:v>
                </c:pt>
                <c:pt idx="30">
                  <c:v>1916.2639999999999</c:v>
                </c:pt>
                <c:pt idx="31">
                  <c:v>1912.306</c:v>
                </c:pt>
                <c:pt idx="32">
                  <c:v>1923.5900000000001</c:v>
                </c:pt>
                <c:pt idx="33">
                  <c:v>1901.4180000000001</c:v>
                </c:pt>
                <c:pt idx="34">
                  <c:v>1883.998</c:v>
                </c:pt>
                <c:pt idx="35">
                  <c:v>1864.4</c:v>
                </c:pt>
                <c:pt idx="36">
                  <c:v>1861.232</c:v>
                </c:pt>
                <c:pt idx="37">
                  <c:v>1853.116</c:v>
                </c:pt>
                <c:pt idx="38">
                  <c:v>1885.384</c:v>
                </c:pt>
                <c:pt idx="39">
                  <c:v>1905.7739999999999</c:v>
                </c:pt>
                <c:pt idx="40">
                  <c:v>1930.3200000000002</c:v>
                </c:pt>
                <c:pt idx="41">
                  <c:v>1941.4059999999997</c:v>
                </c:pt>
                <c:pt idx="42">
                  <c:v>1943.5819999999999</c:v>
                </c:pt>
                <c:pt idx="43">
                  <c:v>1943.5819999999999</c:v>
                </c:pt>
                <c:pt idx="44">
                  <c:v>1947.9379999999996</c:v>
                </c:pt>
                <c:pt idx="45">
                  <c:v>1947.9379999999996</c:v>
                </c:pt>
                <c:pt idx="46">
                  <c:v>1950.116</c:v>
                </c:pt>
                <c:pt idx="47">
                  <c:v>1968.9240000000002</c:v>
                </c:pt>
                <c:pt idx="48">
                  <c:v>1980.604</c:v>
                </c:pt>
                <c:pt idx="49">
                  <c:v>1987.5319999999999</c:v>
                </c:pt>
                <c:pt idx="50">
                  <c:v>1980.8020000000001</c:v>
                </c:pt>
                <c:pt idx="51">
                  <c:v>1981.1980000000003</c:v>
                </c:pt>
                <c:pt idx="52">
                  <c:v>1962.39</c:v>
                </c:pt>
                <c:pt idx="53">
                  <c:v>1939.8219999999997</c:v>
                </c:pt>
                <c:pt idx="54">
                  <c:v>1922.6</c:v>
                </c:pt>
                <c:pt idx="55">
                  <c:v>1921.0160000000001</c:v>
                </c:pt>
                <c:pt idx="56">
                  <c:v>1908.346</c:v>
                </c:pt>
                <c:pt idx="57">
                  <c:v>1893.104</c:v>
                </c:pt>
                <c:pt idx="58">
                  <c:v>1882.414</c:v>
                </c:pt>
                <c:pt idx="59">
                  <c:v>1859.6479999999999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68B-4E3D-A81D-CED3194CF2D3}"/>
            </c:ext>
          </c:extLst>
        </c:ser>
        <c:ser>
          <c:idx val="5"/>
          <c:order val="5"/>
          <c:tx>
            <c:strRef>
              <c:f>チャートdata!$I$4</c:f>
              <c:strCache>
                <c:ptCount val="1"/>
                <c:pt idx="0">
                  <c:v>20日平均</c:v>
                </c:pt>
              </c:strCache>
            </c:strRef>
          </c:tx>
          <c:spPr>
            <a:ln w="19050">
              <a:solidFill>
                <a:srgbClr val="9BBB59">
                  <a:lumMod val="75000"/>
                  <a:alpha val="50000"/>
                </a:srgbClr>
              </a:solidFill>
            </a:ln>
          </c:spPr>
          <c:marker>
            <c:symbol val="none"/>
          </c:marker>
          <c:cat>
            <c:numRef>
              <c:f>チャートdata!$C$125:$C$254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チャートdata!$I$125:$I$254</c:f>
              <c:numCache>
                <c:formatCode>#,##0;[Red]\-#,##0</c:formatCode>
                <c:ptCount val="130"/>
                <c:pt idx="0">
                  <c:v>2206.8225000000002</c:v>
                </c:pt>
                <c:pt idx="1">
                  <c:v>2212.4645000000005</c:v>
                </c:pt>
                <c:pt idx="2">
                  <c:v>2212.3159999999998</c:v>
                </c:pt>
                <c:pt idx="3">
                  <c:v>2210.4355000000005</c:v>
                </c:pt>
                <c:pt idx="4">
                  <c:v>2213.8009999999999</c:v>
                </c:pt>
                <c:pt idx="5">
                  <c:v>2220.0369999999998</c:v>
                </c:pt>
                <c:pt idx="6">
                  <c:v>2226.7179999999998</c:v>
                </c:pt>
                <c:pt idx="7">
                  <c:v>2237.8039999999996</c:v>
                </c:pt>
                <c:pt idx="8">
                  <c:v>2239.3380000000002</c:v>
                </c:pt>
                <c:pt idx="9">
                  <c:v>2245.4745000000003</c:v>
                </c:pt>
                <c:pt idx="10">
                  <c:v>2247.2560000000003</c:v>
                </c:pt>
                <c:pt idx="11">
                  <c:v>2245.5729999999999</c:v>
                </c:pt>
                <c:pt idx="12">
                  <c:v>2240.3765000000003</c:v>
                </c:pt>
                <c:pt idx="13">
                  <c:v>2237.6050000000005</c:v>
                </c:pt>
                <c:pt idx="14">
                  <c:v>2236.0215000000007</c:v>
                </c:pt>
                <c:pt idx="15">
                  <c:v>2238.3475000000008</c:v>
                </c:pt>
                <c:pt idx="16">
                  <c:v>2241.5645000000004</c:v>
                </c:pt>
                <c:pt idx="17">
                  <c:v>2245.2270000000008</c:v>
                </c:pt>
                <c:pt idx="18">
                  <c:v>2252.2050000000004</c:v>
                </c:pt>
                <c:pt idx="19">
                  <c:v>2259.8265000000001</c:v>
                </c:pt>
                <c:pt idx="20">
                  <c:v>2266.4579999999996</c:v>
                </c:pt>
                <c:pt idx="21">
                  <c:v>2276.7024999999999</c:v>
                </c:pt>
                <c:pt idx="22">
                  <c:v>2269.8235</c:v>
                </c:pt>
                <c:pt idx="23">
                  <c:v>2258.6385</c:v>
                </c:pt>
                <c:pt idx="24">
                  <c:v>2245.2759999999998</c:v>
                </c:pt>
                <c:pt idx="25">
                  <c:v>2229.0924999999997</c:v>
                </c:pt>
                <c:pt idx="26">
                  <c:v>2215.4824999999996</c:v>
                </c:pt>
                <c:pt idx="27">
                  <c:v>2199.4474999999998</c:v>
                </c:pt>
                <c:pt idx="28">
                  <c:v>2184.5509999999999</c:v>
                </c:pt>
                <c:pt idx="29">
                  <c:v>2169.6544999999996</c:v>
                </c:pt>
                <c:pt idx="30">
                  <c:v>2152.0855000000001</c:v>
                </c:pt>
                <c:pt idx="31">
                  <c:v>2135.4075000000003</c:v>
                </c:pt>
                <c:pt idx="32">
                  <c:v>2121.1545000000001</c:v>
                </c:pt>
                <c:pt idx="33">
                  <c:v>2096.6075000000005</c:v>
                </c:pt>
                <c:pt idx="34">
                  <c:v>2072.951</c:v>
                </c:pt>
                <c:pt idx="35">
                  <c:v>2048.9485000000004</c:v>
                </c:pt>
                <c:pt idx="36">
                  <c:v>2025.5890000000004</c:v>
                </c:pt>
                <c:pt idx="37">
                  <c:v>2003.2195000000004</c:v>
                </c:pt>
                <c:pt idx="38">
                  <c:v>1981.5925000000002</c:v>
                </c:pt>
                <c:pt idx="39">
                  <c:v>1958.6290000000001</c:v>
                </c:pt>
                <c:pt idx="40">
                  <c:v>1937.8430000000001</c:v>
                </c:pt>
                <c:pt idx="41">
                  <c:v>1913.9389999999999</c:v>
                </c:pt>
                <c:pt idx="42">
                  <c:v>1906.9110000000001</c:v>
                </c:pt>
                <c:pt idx="43">
                  <c:v>1907.6534999999997</c:v>
                </c:pt>
                <c:pt idx="44">
                  <c:v>1910.8704999999998</c:v>
                </c:pt>
                <c:pt idx="45">
                  <c:v>1914.7305000000001</c:v>
                </c:pt>
                <c:pt idx="46">
                  <c:v>1916.2650000000001</c:v>
                </c:pt>
                <c:pt idx="47">
                  <c:v>1922.3030000000003</c:v>
                </c:pt>
                <c:pt idx="48">
                  <c:v>1927.7469999999998</c:v>
                </c:pt>
                <c:pt idx="49">
                  <c:v>1931.3105</c:v>
                </c:pt>
                <c:pt idx="50">
                  <c:v>1930.8649999999998</c:v>
                </c:pt>
                <c:pt idx="51">
                  <c:v>1933.4880000000001</c:v>
                </c:pt>
                <c:pt idx="52">
                  <c:v>1932.0029999999999</c:v>
                </c:pt>
                <c:pt idx="53">
                  <c:v>1937.348</c:v>
                </c:pt>
                <c:pt idx="54">
                  <c:v>1940.9609999999998</c:v>
                </c:pt>
                <c:pt idx="55">
                  <c:v>1945.0189999999998</c:v>
                </c:pt>
                <c:pt idx="56">
                  <c:v>1945.2664999999997</c:v>
                </c:pt>
                <c:pt idx="57">
                  <c:v>1941.9999999999995</c:v>
                </c:pt>
                <c:pt idx="58">
                  <c:v>1936.6054999999997</c:v>
                </c:pt>
                <c:pt idx="59">
                  <c:v>1929.4294999999995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E68B-4E3D-A81D-CED3194CF2D3}"/>
            </c:ext>
          </c:extLst>
        </c:ser>
        <c:ser>
          <c:idx val="6"/>
          <c:order val="6"/>
          <c:tx>
            <c:strRef>
              <c:f>チャートdata!$J$4</c:f>
              <c:strCache>
                <c:ptCount val="1"/>
                <c:pt idx="0">
                  <c:v>60日平均</c:v>
                </c:pt>
              </c:strCache>
            </c:strRef>
          </c:tx>
          <c:spPr>
            <a:ln w="3175">
              <a:solidFill>
                <a:srgbClr val="305EF0"/>
              </a:solidFill>
            </a:ln>
          </c:spPr>
          <c:marker>
            <c:symbol val="none"/>
          </c:marker>
          <c:cat>
            <c:numRef>
              <c:f>チャートdata!$C$125:$C$254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チャートdata!$J$125:$J$254</c:f>
              <c:numCache>
                <c:formatCode>#,##0;[Red]\-#,##0</c:formatCode>
                <c:ptCount val="130"/>
                <c:pt idx="0">
                  <c:v>2279.1115</c:v>
                </c:pt>
                <c:pt idx="1">
                  <c:v>2275.9936666666667</c:v>
                </c:pt>
                <c:pt idx="2">
                  <c:v>2272.6118333333338</c:v>
                </c:pt>
                <c:pt idx="3">
                  <c:v>2268.9331666666671</c:v>
                </c:pt>
                <c:pt idx="4">
                  <c:v>2266.1948333333339</c:v>
                </c:pt>
                <c:pt idx="5">
                  <c:v>2263.8193333333338</c:v>
                </c:pt>
                <c:pt idx="6">
                  <c:v>2262.7635000000005</c:v>
                </c:pt>
                <c:pt idx="7">
                  <c:v>2261.7078333333334</c:v>
                </c:pt>
                <c:pt idx="8">
                  <c:v>2260.4540000000002</c:v>
                </c:pt>
                <c:pt idx="9">
                  <c:v>2261.0973333333332</c:v>
                </c:pt>
                <c:pt idx="10">
                  <c:v>2262.2026666666666</c:v>
                </c:pt>
                <c:pt idx="11">
                  <c:v>2261.0973333333336</c:v>
                </c:pt>
                <c:pt idx="12">
                  <c:v>2259.7939999999999</c:v>
                </c:pt>
                <c:pt idx="13">
                  <c:v>2259.1999999999998</c:v>
                </c:pt>
                <c:pt idx="14">
                  <c:v>2258.3091666666664</c:v>
                </c:pt>
                <c:pt idx="15">
                  <c:v>2258.4904999999994</c:v>
                </c:pt>
                <c:pt idx="16">
                  <c:v>2258.6554999999998</c:v>
                </c:pt>
                <c:pt idx="17">
                  <c:v>2258.6884999999997</c:v>
                </c:pt>
                <c:pt idx="18">
                  <c:v>2260.2061666666659</c:v>
                </c:pt>
                <c:pt idx="19">
                  <c:v>2261.2454999999991</c:v>
                </c:pt>
                <c:pt idx="20">
                  <c:v>2261.971333333333</c:v>
                </c:pt>
                <c:pt idx="21">
                  <c:v>2262.2188333333324</c:v>
                </c:pt>
                <c:pt idx="22">
                  <c:v>2255.8676666666656</c:v>
                </c:pt>
                <c:pt idx="23">
                  <c:v>2247.9821666666667</c:v>
                </c:pt>
                <c:pt idx="24">
                  <c:v>2239.288333333333</c:v>
                </c:pt>
                <c:pt idx="25">
                  <c:v>2231.1060000000002</c:v>
                </c:pt>
                <c:pt idx="26">
                  <c:v>2224.1608333333338</c:v>
                </c:pt>
                <c:pt idx="27">
                  <c:v>2216.3743333333332</c:v>
                </c:pt>
                <c:pt idx="28">
                  <c:v>2207.8125</c:v>
                </c:pt>
                <c:pt idx="29">
                  <c:v>2199.4649999999997</c:v>
                </c:pt>
                <c:pt idx="30">
                  <c:v>2193.0313333333334</c:v>
                </c:pt>
                <c:pt idx="31">
                  <c:v>2186.0531666666666</c:v>
                </c:pt>
                <c:pt idx="32">
                  <c:v>2179.7514999999999</c:v>
                </c:pt>
                <c:pt idx="33">
                  <c:v>2170.018333333333</c:v>
                </c:pt>
                <c:pt idx="34">
                  <c:v>2161.4070000000002</c:v>
                </c:pt>
                <c:pt idx="35">
                  <c:v>2153.538</c:v>
                </c:pt>
                <c:pt idx="36">
                  <c:v>2146.7908333333335</c:v>
                </c:pt>
                <c:pt idx="37">
                  <c:v>2142.419166666667</c:v>
                </c:pt>
                <c:pt idx="38">
                  <c:v>2141.5448333333338</c:v>
                </c:pt>
                <c:pt idx="39">
                  <c:v>2139.1363333333338</c:v>
                </c:pt>
                <c:pt idx="40">
                  <c:v>2137.0411666666673</c:v>
                </c:pt>
                <c:pt idx="41">
                  <c:v>2134.3686666666667</c:v>
                </c:pt>
                <c:pt idx="42">
                  <c:v>2129.6835000000001</c:v>
                </c:pt>
                <c:pt idx="43">
                  <c:v>2125.5758333333338</c:v>
                </c:pt>
                <c:pt idx="44">
                  <c:v>2123.3158333333331</c:v>
                </c:pt>
                <c:pt idx="45">
                  <c:v>2121.2866666666673</c:v>
                </c:pt>
                <c:pt idx="46">
                  <c:v>2119.4885000000004</c:v>
                </c:pt>
                <c:pt idx="47">
                  <c:v>2119.8515000000002</c:v>
                </c:pt>
                <c:pt idx="48">
                  <c:v>2117.2120000000004</c:v>
                </c:pt>
                <c:pt idx="49">
                  <c:v>2115.4798333333338</c:v>
                </c:pt>
                <c:pt idx="50">
                  <c:v>2110.0688333333337</c:v>
                </c:pt>
                <c:pt idx="51">
                  <c:v>2104.8228333333336</c:v>
                </c:pt>
                <c:pt idx="52">
                  <c:v>2097.8446666666669</c:v>
                </c:pt>
                <c:pt idx="53">
                  <c:v>2090.5201666666671</c:v>
                </c:pt>
                <c:pt idx="54">
                  <c:v>2083.3111666666673</c:v>
                </c:pt>
                <c:pt idx="55">
                  <c:v>2077.4383333333335</c:v>
                </c:pt>
                <c:pt idx="56">
                  <c:v>2070.8066666666668</c:v>
                </c:pt>
                <c:pt idx="57">
                  <c:v>2063.4821666666671</c:v>
                </c:pt>
                <c:pt idx="58">
                  <c:v>2056.8010000000004</c:v>
                </c:pt>
                <c:pt idx="59">
                  <c:v>2049.2950000000001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E68B-4E3D-A81D-CED3194CF2D3}"/>
            </c:ext>
          </c:extLst>
        </c:ser>
        <c:ser>
          <c:idx val="7"/>
          <c:order val="7"/>
          <c:tx>
            <c:strRef>
              <c:f>チャートdata!$K$4</c:f>
              <c:strCache>
                <c:ptCount val="1"/>
                <c:pt idx="0">
                  <c:v>100日平均</c:v>
                </c:pt>
              </c:strCache>
            </c:strRef>
          </c:tx>
          <c:spPr>
            <a:ln w="19050"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チャートdata!$C$125:$C$254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チャートdata!$K$125:$K$254</c:f>
              <c:numCache>
                <c:formatCode>#,##0;[Red]\-#,##0</c:formatCode>
                <c:ptCount val="130"/>
                <c:pt idx="0">
                  <c:v>2353.0567000000005</c:v>
                </c:pt>
                <c:pt idx="1">
                  <c:v>2351.8591000000006</c:v>
                </c:pt>
                <c:pt idx="2">
                  <c:v>2351.1266000000005</c:v>
                </c:pt>
                <c:pt idx="3">
                  <c:v>2348.5828000000006</c:v>
                </c:pt>
                <c:pt idx="4">
                  <c:v>2345.5441000000005</c:v>
                </c:pt>
                <c:pt idx="5">
                  <c:v>2343.5051000000003</c:v>
                </c:pt>
                <c:pt idx="6">
                  <c:v>2340.3674000000001</c:v>
                </c:pt>
                <c:pt idx="7">
                  <c:v>2337.6356000000001</c:v>
                </c:pt>
                <c:pt idx="8">
                  <c:v>2334.4385000000002</c:v>
                </c:pt>
                <c:pt idx="9">
                  <c:v>2331.8649999999998</c:v>
                </c:pt>
                <c:pt idx="10">
                  <c:v>2330.4297999999999</c:v>
                </c:pt>
                <c:pt idx="11">
                  <c:v>2328.2620999999999</c:v>
                </c:pt>
                <c:pt idx="12">
                  <c:v>2325.8072999999999</c:v>
                </c:pt>
                <c:pt idx="13">
                  <c:v>2323.5604000000003</c:v>
                </c:pt>
                <c:pt idx="14">
                  <c:v>2321.8084999999996</c:v>
                </c:pt>
                <c:pt idx="15">
                  <c:v>2320.6206999999999</c:v>
                </c:pt>
                <c:pt idx="16">
                  <c:v>2319.2745999999997</c:v>
                </c:pt>
                <c:pt idx="17">
                  <c:v>2317.9680999999996</c:v>
                </c:pt>
                <c:pt idx="18">
                  <c:v>2315.5231999999996</c:v>
                </c:pt>
                <c:pt idx="19">
                  <c:v>2313.1476999999995</c:v>
                </c:pt>
                <c:pt idx="20">
                  <c:v>2311.3065999999999</c:v>
                </c:pt>
                <c:pt idx="21">
                  <c:v>2310.0396999999994</c:v>
                </c:pt>
                <c:pt idx="22">
                  <c:v>2305.4172999999992</c:v>
                </c:pt>
                <c:pt idx="23">
                  <c:v>2299.7060999999994</c:v>
                </c:pt>
                <c:pt idx="24">
                  <c:v>2294.0938999999998</c:v>
                </c:pt>
                <c:pt idx="25">
                  <c:v>2288.9567999999995</c:v>
                </c:pt>
                <c:pt idx="26">
                  <c:v>2284.1561999999999</c:v>
                </c:pt>
                <c:pt idx="27">
                  <c:v>2279.3951999999995</c:v>
                </c:pt>
                <c:pt idx="28">
                  <c:v>2274.1689999999999</c:v>
                </c:pt>
                <c:pt idx="29">
                  <c:v>2269.0120999999999</c:v>
                </c:pt>
                <c:pt idx="30">
                  <c:v>2263.8056999999999</c:v>
                </c:pt>
                <c:pt idx="31">
                  <c:v>2258.0647999999997</c:v>
                </c:pt>
                <c:pt idx="32">
                  <c:v>2253.096</c:v>
                </c:pt>
                <c:pt idx="33">
                  <c:v>2246.3454999999999</c:v>
                </c:pt>
                <c:pt idx="34">
                  <c:v>2240.4364</c:v>
                </c:pt>
                <c:pt idx="35">
                  <c:v>2234.1610000000001</c:v>
                </c:pt>
                <c:pt idx="36">
                  <c:v>2228.3409000000001</c:v>
                </c:pt>
                <c:pt idx="37">
                  <c:v>2222.4318000000003</c:v>
                </c:pt>
                <c:pt idx="38">
                  <c:v>2216.8195999999998</c:v>
                </c:pt>
                <c:pt idx="39">
                  <c:v>2212.4447</c:v>
                </c:pt>
                <c:pt idx="40">
                  <c:v>2208.3271</c:v>
                </c:pt>
                <c:pt idx="41">
                  <c:v>2203.7244999999998</c:v>
                </c:pt>
                <c:pt idx="42">
                  <c:v>2198.9139999999998</c:v>
                </c:pt>
                <c:pt idx="43">
                  <c:v>2194.6183000000001</c:v>
                </c:pt>
                <c:pt idx="44">
                  <c:v>2190.9462000000003</c:v>
                </c:pt>
                <c:pt idx="45">
                  <c:v>2187.0562000000004</c:v>
                </c:pt>
                <c:pt idx="46">
                  <c:v>2184.0076000000004</c:v>
                </c:pt>
                <c:pt idx="47">
                  <c:v>2181.3748000000001</c:v>
                </c:pt>
                <c:pt idx="48">
                  <c:v>2178.7320000000004</c:v>
                </c:pt>
                <c:pt idx="49">
                  <c:v>2176.8514</c:v>
                </c:pt>
                <c:pt idx="50">
                  <c:v>2173.9117000000001</c:v>
                </c:pt>
                <c:pt idx="51">
                  <c:v>2170.4375000000005</c:v>
                </c:pt>
                <c:pt idx="52">
                  <c:v>2166.5078999999996</c:v>
                </c:pt>
                <c:pt idx="53">
                  <c:v>2162.3111000000004</c:v>
                </c:pt>
                <c:pt idx="54">
                  <c:v>2157.7679000000003</c:v>
                </c:pt>
                <c:pt idx="55">
                  <c:v>2153.8878</c:v>
                </c:pt>
                <c:pt idx="56">
                  <c:v>2149.3643999999999</c:v>
                </c:pt>
                <c:pt idx="57">
                  <c:v>2144.2570000000001</c:v>
                </c:pt>
                <c:pt idx="58">
                  <c:v>2139.7633000000001</c:v>
                </c:pt>
                <c:pt idx="59">
                  <c:v>2134.3589999999995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E68B-4E3D-A81D-CED3194CF2D3}"/>
            </c:ext>
          </c:extLst>
        </c:ser>
        <c:ser>
          <c:idx val="8"/>
          <c:order val="8"/>
          <c:tx>
            <c:strRef>
              <c:f>チャートdata!$L$4</c:f>
              <c:strCache>
                <c:ptCount val="1"/>
                <c:pt idx="0">
                  <c:v>200日平均</c:v>
                </c:pt>
              </c:strCache>
            </c:strRef>
          </c:tx>
          <c:spPr>
            <a:ln w="317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チャートdata!$C$125:$C$254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チャートdata!$L$125:$L$254</c:f>
              <c:numCache>
                <c:formatCode>#,##0;[Red]\-#,##0</c:formatCode>
                <c:ptCount val="130"/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E68B-4E3D-A81D-CED3194CF2D3}"/>
            </c:ext>
          </c:extLst>
        </c:ser>
        <c:ser>
          <c:idx val="9"/>
          <c:order val="9"/>
          <c:tx>
            <c:strRef>
              <c:f>チャートdata!$M$4</c:f>
              <c:strCache>
                <c:ptCount val="1"/>
                <c:pt idx="0">
                  <c:v>ｴﾝﾍﾞﾛｰﾌﾞ
(5日線-3%)</c:v>
                </c:pt>
              </c:strCache>
            </c:strRef>
          </c:tx>
          <c:spPr>
            <a:ln w="3175"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チャートdata!$C$125:$C$254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チャートdata!$M$125:$M$254</c:f>
              <c:numCache>
                <c:formatCode>#,##0;[Red]\-#,##0</c:formatCode>
                <c:ptCount val="130"/>
                <c:pt idx="0">
                  <c:v>2194.431</c:v>
                </c:pt>
                <c:pt idx="1">
                  <c:v>2180.0303800000006</c:v>
                </c:pt>
                <c:pt idx="2">
                  <c:v>2163.5171</c:v>
                </c:pt>
                <c:pt idx="3">
                  <c:v>2147.1958800000002</c:v>
                </c:pt>
                <c:pt idx="4">
                  <c:v>2131.2587800000001</c:v>
                </c:pt>
                <c:pt idx="5">
                  <c:v>2124.1544999999996</c:v>
                </c:pt>
                <c:pt idx="6">
                  <c:v>2120.1212399999999</c:v>
                </c:pt>
                <c:pt idx="7">
                  <c:v>2123.1941999999995</c:v>
                </c:pt>
                <c:pt idx="8">
                  <c:v>2130.6825999999996</c:v>
                </c:pt>
                <c:pt idx="9">
                  <c:v>2142.0102599999996</c:v>
                </c:pt>
                <c:pt idx="10">
                  <c:v>2157.5632400000004</c:v>
                </c:pt>
                <c:pt idx="11">
                  <c:v>2165.6278199999997</c:v>
                </c:pt>
                <c:pt idx="12">
                  <c:v>2169.6591399999998</c:v>
                </c:pt>
                <c:pt idx="13">
                  <c:v>2185.5962399999999</c:v>
                </c:pt>
                <c:pt idx="14">
                  <c:v>2202.6876399999996</c:v>
                </c:pt>
                <c:pt idx="15">
                  <c:v>2208.6395599999996</c:v>
                </c:pt>
                <c:pt idx="16">
                  <c:v>2231.4908200000004</c:v>
                </c:pt>
                <c:pt idx="17">
                  <c:v>2255.1103200000002</c:v>
                </c:pt>
                <c:pt idx="18">
                  <c:v>2275.08068</c:v>
                </c:pt>
                <c:pt idx="19">
                  <c:v>2292.1701400000002</c:v>
                </c:pt>
                <c:pt idx="20">
                  <c:v>2303.4997400000002</c:v>
                </c:pt>
                <c:pt idx="21">
                  <c:v>2316.3658200000004</c:v>
                </c:pt>
                <c:pt idx="22">
                  <c:v>2258.9515200000001</c:v>
                </c:pt>
                <c:pt idx="23">
                  <c:v>2172.1578600000003</c:v>
                </c:pt>
                <c:pt idx="24">
                  <c:v>2074.8028400000003</c:v>
                </c:pt>
                <c:pt idx="25">
                  <c:v>1979.1763600000002</c:v>
                </c:pt>
                <c:pt idx="26">
                  <c:v>1882.5876400000002</c:v>
                </c:pt>
                <c:pt idx="27">
                  <c:v>1850.1353200000001</c:v>
                </c:pt>
                <c:pt idx="28">
                  <c:v>1843.2230999999999</c:v>
                </c:pt>
                <c:pt idx="29">
                  <c:v>1848.5988400000001</c:v>
                </c:pt>
                <c:pt idx="30">
                  <c:v>1858.7760799999999</c:v>
                </c:pt>
                <c:pt idx="31">
                  <c:v>1854.9368199999999</c:v>
                </c:pt>
                <c:pt idx="32">
                  <c:v>1865.8823</c:v>
                </c:pt>
                <c:pt idx="33">
                  <c:v>1844.37546</c:v>
                </c:pt>
                <c:pt idx="34">
                  <c:v>1827.4780599999999</c:v>
                </c:pt>
                <c:pt idx="35">
                  <c:v>1808.4680000000001</c:v>
                </c:pt>
                <c:pt idx="36">
                  <c:v>1805.3950399999999</c:v>
                </c:pt>
                <c:pt idx="37">
                  <c:v>1797.52252</c:v>
                </c:pt>
                <c:pt idx="38">
                  <c:v>1828.82248</c:v>
                </c:pt>
                <c:pt idx="39">
                  <c:v>1848.6007799999998</c:v>
                </c:pt>
                <c:pt idx="40">
                  <c:v>1872.4104000000002</c:v>
                </c:pt>
                <c:pt idx="41">
                  <c:v>1883.1638199999998</c:v>
                </c:pt>
                <c:pt idx="42">
                  <c:v>1885.2745399999999</c:v>
                </c:pt>
                <c:pt idx="43">
                  <c:v>1885.2745399999999</c:v>
                </c:pt>
                <c:pt idx="44">
                  <c:v>1889.4998599999997</c:v>
                </c:pt>
                <c:pt idx="45">
                  <c:v>1889.4998599999997</c:v>
                </c:pt>
                <c:pt idx="46">
                  <c:v>1891.6125199999999</c:v>
                </c:pt>
                <c:pt idx="47">
                  <c:v>1909.8562800000002</c:v>
                </c:pt>
                <c:pt idx="48">
                  <c:v>1921.18588</c:v>
                </c:pt>
                <c:pt idx="49">
                  <c:v>1927.9060399999998</c:v>
                </c:pt>
                <c:pt idx="50">
                  <c:v>1921.3779400000001</c:v>
                </c:pt>
                <c:pt idx="51">
                  <c:v>1921.7620600000002</c:v>
                </c:pt>
                <c:pt idx="52">
                  <c:v>1903.5183</c:v>
                </c:pt>
                <c:pt idx="53">
                  <c:v>1881.6273399999995</c:v>
                </c:pt>
                <c:pt idx="54">
                  <c:v>1864.9219999999998</c:v>
                </c:pt>
                <c:pt idx="55">
                  <c:v>1863.38552</c:v>
                </c:pt>
                <c:pt idx="56">
                  <c:v>1851.0956200000001</c:v>
                </c:pt>
                <c:pt idx="57">
                  <c:v>1836.31088</c:v>
                </c:pt>
                <c:pt idx="58">
                  <c:v>1825.9415799999999</c:v>
                </c:pt>
                <c:pt idx="59">
                  <c:v>1803.8585599999999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E68B-4E3D-A81D-CED3194CF2D3}"/>
            </c:ext>
          </c:extLst>
        </c:ser>
        <c:ser>
          <c:idx val="10"/>
          <c:order val="10"/>
          <c:tx>
            <c:strRef>
              <c:f>チャートdata!$N$4</c:f>
              <c:strCache>
                <c:ptCount val="1"/>
                <c:pt idx="0">
                  <c:v>ｴﾝﾍﾞﾛｰﾌﾞ
(5日線+3%)</c:v>
                </c:pt>
              </c:strCache>
            </c:strRef>
          </c:tx>
          <c:spPr>
            <a:ln w="3175"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チャートdata!$C$125:$C$254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チャートdata!$N$125:$N$254</c:f>
              <c:numCache>
                <c:formatCode>#,##0;[Red]\-#,##0</c:formatCode>
                <c:ptCount val="130"/>
                <c:pt idx="0">
                  <c:v>2330.1690000000003</c:v>
                </c:pt>
                <c:pt idx="1">
                  <c:v>2314.8776200000007</c:v>
                </c:pt>
                <c:pt idx="2">
                  <c:v>2297.3429000000006</c:v>
                </c:pt>
                <c:pt idx="3">
                  <c:v>2280.0121200000003</c:v>
                </c:pt>
                <c:pt idx="4">
                  <c:v>2263.0892199999998</c:v>
                </c:pt>
                <c:pt idx="5">
                  <c:v>2255.5455000000002</c:v>
                </c:pt>
                <c:pt idx="6">
                  <c:v>2251.2627600000001</c:v>
                </c:pt>
                <c:pt idx="7">
                  <c:v>2254.5257999999999</c:v>
                </c:pt>
                <c:pt idx="8">
                  <c:v>2262.4773999999993</c:v>
                </c:pt>
                <c:pt idx="9">
                  <c:v>2274.5057400000001</c:v>
                </c:pt>
                <c:pt idx="10">
                  <c:v>2291.0207600000003</c:v>
                </c:pt>
                <c:pt idx="11">
                  <c:v>2299.5841799999998</c:v>
                </c:pt>
                <c:pt idx="12">
                  <c:v>2303.8648599999997</c:v>
                </c:pt>
                <c:pt idx="13">
                  <c:v>2320.7877600000002</c:v>
                </c:pt>
                <c:pt idx="14">
                  <c:v>2338.9363600000001</c:v>
                </c:pt>
                <c:pt idx="15">
                  <c:v>2345.2564400000001</c:v>
                </c:pt>
                <c:pt idx="16">
                  <c:v>2369.5211800000002</c:v>
                </c:pt>
                <c:pt idx="17">
                  <c:v>2394.6016800000002</c:v>
                </c:pt>
                <c:pt idx="18">
                  <c:v>2415.8073199999999</c:v>
                </c:pt>
                <c:pt idx="19">
                  <c:v>2433.9538600000005</c:v>
                </c:pt>
                <c:pt idx="20">
                  <c:v>2445.9842600000002</c:v>
                </c:pt>
                <c:pt idx="21">
                  <c:v>2459.6461800000002</c:v>
                </c:pt>
                <c:pt idx="22">
                  <c:v>2398.6804800000004</c:v>
                </c:pt>
                <c:pt idx="23">
                  <c:v>2306.5181400000001</c:v>
                </c:pt>
                <c:pt idx="24">
                  <c:v>2203.1411600000001</c:v>
                </c:pt>
                <c:pt idx="25">
                  <c:v>2101.5996400000004</c:v>
                </c:pt>
                <c:pt idx="26">
                  <c:v>1999.0363600000005</c:v>
                </c:pt>
                <c:pt idx="27">
                  <c:v>1964.5766800000004</c:v>
                </c:pt>
                <c:pt idx="28">
                  <c:v>1957.2369000000001</c:v>
                </c:pt>
                <c:pt idx="29">
                  <c:v>1962.9451600000002</c:v>
                </c:pt>
                <c:pt idx="30">
                  <c:v>1973.7519199999999</c:v>
                </c:pt>
                <c:pt idx="31">
                  <c:v>1969.6751800000002</c:v>
                </c:pt>
                <c:pt idx="32">
                  <c:v>1981.2977000000003</c:v>
                </c:pt>
                <c:pt idx="33">
                  <c:v>1958.4605400000003</c:v>
                </c:pt>
                <c:pt idx="34">
                  <c:v>1940.5179400000002</c:v>
                </c:pt>
                <c:pt idx="35">
                  <c:v>1920.3320000000001</c:v>
                </c:pt>
                <c:pt idx="36">
                  <c:v>1917.0689600000001</c:v>
                </c:pt>
                <c:pt idx="37">
                  <c:v>1908.70948</c:v>
                </c:pt>
                <c:pt idx="38">
                  <c:v>1941.94552</c:v>
                </c:pt>
                <c:pt idx="39">
                  <c:v>1962.94722</c:v>
                </c:pt>
                <c:pt idx="40">
                  <c:v>1988.2296000000001</c:v>
                </c:pt>
                <c:pt idx="41">
                  <c:v>1999.6481799999997</c:v>
                </c:pt>
                <c:pt idx="42">
                  <c:v>2001.8894599999999</c:v>
                </c:pt>
                <c:pt idx="43">
                  <c:v>2001.8894599999999</c:v>
                </c:pt>
                <c:pt idx="44">
                  <c:v>2006.3761399999996</c:v>
                </c:pt>
                <c:pt idx="45">
                  <c:v>2006.3761399999996</c:v>
                </c:pt>
                <c:pt idx="46">
                  <c:v>2008.6194800000001</c:v>
                </c:pt>
                <c:pt idx="47">
                  <c:v>2027.9917200000002</c:v>
                </c:pt>
                <c:pt idx="48">
                  <c:v>2040.0221200000001</c:v>
                </c:pt>
                <c:pt idx="49">
                  <c:v>2047.15796</c:v>
                </c:pt>
                <c:pt idx="50">
                  <c:v>2040.2260600000002</c:v>
                </c:pt>
                <c:pt idx="51">
                  <c:v>2040.6339400000004</c:v>
                </c:pt>
                <c:pt idx="52">
                  <c:v>2021.2617000000002</c:v>
                </c:pt>
                <c:pt idx="53">
                  <c:v>1998.0166599999998</c:v>
                </c:pt>
                <c:pt idx="54">
                  <c:v>1980.278</c:v>
                </c:pt>
                <c:pt idx="55">
                  <c:v>1978.6464800000001</c:v>
                </c:pt>
                <c:pt idx="56">
                  <c:v>1965.59638</c:v>
                </c:pt>
                <c:pt idx="57">
                  <c:v>1949.8971200000001</c:v>
                </c:pt>
                <c:pt idx="58">
                  <c:v>1938.88642</c:v>
                </c:pt>
                <c:pt idx="59">
                  <c:v>1915.4374399999999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E68B-4E3D-A81D-CED3194CF2D3}"/>
            </c:ext>
          </c:extLst>
        </c:ser>
        <c:ser>
          <c:idx val="13"/>
          <c:order val="11"/>
          <c:tx>
            <c:strRef>
              <c:f>チャートdata!$O$4</c:f>
              <c:strCache>
                <c:ptCount val="1"/>
                <c:pt idx="0">
                  <c:v>5日線
増減率</c:v>
                </c:pt>
              </c:strCache>
            </c:strRef>
          </c:tx>
          <c:spPr>
            <a:ln w="38100" cmpd="dbl">
              <a:gradFill>
                <a:gsLst>
                  <a:gs pos="0">
                    <a:srgbClr val="305EF0">
                      <a:alpha val="50000"/>
                    </a:srgbClr>
                  </a:gs>
                  <a:gs pos="50000">
                    <a:prstClr val="white">
                      <a:lumMod val="85000"/>
                      <a:alpha val="50000"/>
                    </a:prstClr>
                  </a:gs>
                  <a:gs pos="100000">
                    <a:srgbClr val="FF0000">
                      <a:alpha val="50000"/>
                    </a:srgbClr>
                  </a:gs>
                </a:gsLst>
                <a:lin ang="5400000" scaled="0"/>
              </a:gradFill>
            </a:ln>
          </c:spPr>
          <c:marker>
            <c:symbol val="none"/>
          </c:marker>
          <c:cat>
            <c:numRef>
              <c:f>チャートdata!$C$125:$C$254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チャートdata!$O$125:$O$254</c:f>
              <c:numCache>
                <c:formatCode>0.0_ </c:formatCode>
                <c:ptCount val="130"/>
                <c:pt idx="0">
                  <c:v>-0.24437328526413726</c:v>
                </c:pt>
                <c:pt idx="1">
                  <c:v>-0.65623480528663514</c:v>
                </c:pt>
                <c:pt idx="2">
                  <c:v>-0.75747935219142803</c:v>
                </c:pt>
                <c:pt idx="3">
                  <c:v>-0.75438368386365051</c:v>
                </c:pt>
                <c:pt idx="4">
                  <c:v>-0.74222851060986017</c:v>
                </c:pt>
                <c:pt idx="5">
                  <c:v>-0.33333727779411504</c:v>
                </c:pt>
                <c:pt idx="6">
                  <c:v>-0.18987601890540001</c:v>
                </c:pt>
                <c:pt idx="7">
                  <c:v>0.1449426543172444</c:v>
                </c:pt>
                <c:pt idx="8">
                  <c:v>0.35269501018794264</c:v>
                </c:pt>
                <c:pt idx="9">
                  <c:v>0.53164464758853947</c:v>
                </c:pt>
                <c:pt idx="10">
                  <c:v>0.72609269387909214</c:v>
                </c:pt>
                <c:pt idx="11">
                  <c:v>0.37378185957596372</c:v>
                </c:pt>
                <c:pt idx="12">
                  <c:v>0.18615017607226486</c:v>
                </c:pt>
                <c:pt idx="13">
                  <c:v>0.73454395237402514</c:v>
                </c:pt>
                <c:pt idx="14">
                  <c:v>0.78200171134993779</c:v>
                </c:pt>
                <c:pt idx="15">
                  <c:v>0.2702117128146217</c:v>
                </c:pt>
                <c:pt idx="16">
                  <c:v>1.0346305668816524</c:v>
                </c:pt>
                <c:pt idx="17">
                  <c:v>1.0584627903600297</c:v>
                </c:pt>
                <c:pt idx="18">
                  <c:v>0.88556022394504164</c:v>
                </c:pt>
                <c:pt idx="19">
                  <c:v>0.75115841606111222</c:v>
                </c:pt>
                <c:pt idx="20">
                  <c:v>0.49427395472483732</c:v>
                </c:pt>
                <c:pt idx="21">
                  <c:v>0.55854488613921527</c:v>
                </c:pt>
                <c:pt idx="22">
                  <c:v>-2.4786369883492774</c:v>
                </c:pt>
                <c:pt idx="23">
                  <c:v>-3.8422099470288789</c:v>
                </c:pt>
                <c:pt idx="24">
                  <c:v>-4.4819495761693844</c:v>
                </c:pt>
                <c:pt idx="25">
                  <c:v>-4.6089429875659915</c:v>
                </c:pt>
                <c:pt idx="26">
                  <c:v>-4.8802482665061646</c:v>
                </c:pt>
                <c:pt idx="27">
                  <c:v>-1.7238145683353217</c:v>
                </c:pt>
                <c:pt idx="28">
                  <c:v>-0.37360618573565724</c:v>
                </c:pt>
                <c:pt idx="29">
                  <c:v>0.29164890565879625</c:v>
                </c:pt>
                <c:pt idx="30">
                  <c:v>0.55053804967224484</c:v>
                </c:pt>
                <c:pt idx="31">
                  <c:v>-0.20654774081232316</c:v>
                </c:pt>
                <c:pt idx="32">
                  <c:v>0.5900729276590726</c:v>
                </c:pt>
                <c:pt idx="33">
                  <c:v>-1.1526364765880475</c:v>
                </c:pt>
                <c:pt idx="34">
                  <c:v>-0.91615836181208299</c:v>
                </c:pt>
                <c:pt idx="35">
                  <c:v>-1.0402346499306239</c:v>
                </c:pt>
                <c:pt idx="36">
                  <c:v>-0.1699206178931624</c:v>
                </c:pt>
                <c:pt idx="37">
                  <c:v>-0.43605525802264228</c:v>
                </c:pt>
                <c:pt idx="38">
                  <c:v>1.7412833303473731</c:v>
                </c:pt>
                <c:pt idx="39">
                  <c:v>1.081477301175775</c:v>
                </c:pt>
                <c:pt idx="40">
                  <c:v>1.2879806314914717</c:v>
                </c:pt>
                <c:pt idx="41">
                  <c:v>0.57430892287286861</c:v>
                </c:pt>
                <c:pt idx="42">
                  <c:v>0.11208371664660347</c:v>
                </c:pt>
                <c:pt idx="43">
                  <c:v>0</c:v>
                </c:pt>
                <c:pt idx="44">
                  <c:v>0.22412226497260046</c:v>
                </c:pt>
                <c:pt idx="45">
                  <c:v>0</c:v>
                </c:pt>
                <c:pt idx="46">
                  <c:v>0.11181054017121381</c:v>
                </c:pt>
                <c:pt idx="47">
                  <c:v>0.96445544777850245</c:v>
                </c:pt>
                <c:pt idx="48">
                  <c:v>0.59321741214997814</c:v>
                </c:pt>
                <c:pt idx="49">
                  <c:v>0.34979228558560338</c:v>
                </c:pt>
                <c:pt idx="50">
                  <c:v>-0.33861090035278885</c:v>
                </c:pt>
                <c:pt idx="51">
                  <c:v>1.9991902269898026E-2</c:v>
                </c:pt>
                <c:pt idx="52">
                  <c:v>-0.94932460056996915</c:v>
                </c:pt>
                <c:pt idx="53">
                  <c:v>-1.1500262435092126</c:v>
                </c:pt>
                <c:pt idx="54">
                  <c:v>-0.88781341793214819</c:v>
                </c:pt>
                <c:pt idx="55">
                  <c:v>-8.2388432331209446E-2</c:v>
                </c:pt>
                <c:pt idx="56">
                  <c:v>-0.65954682313942581</c:v>
                </c:pt>
                <c:pt idx="57">
                  <c:v>-0.79870212215185099</c:v>
                </c:pt>
                <c:pt idx="58">
                  <c:v>-0.56468107404559154</c:v>
                </c:pt>
                <c:pt idx="59">
                  <c:v>-1.2094045199408885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</c:ser>
        <c:ser>
          <c:idx val="12"/>
          <c:order val="12"/>
          <c:tx>
            <c:strRef>
              <c:f>チャートdata!$P$4</c:f>
              <c:strCache>
                <c:ptCount val="1"/>
                <c:pt idx="0">
                  <c:v>売り前の
ポチポチ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305EF0"/>
              </a:solidFill>
              <a:ln>
                <a:noFill/>
              </a:ln>
            </c:spPr>
          </c:marker>
          <c:cat>
            <c:numRef>
              <c:f>チャートdata!$C$125:$C$254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チャートdata!$P$125:$P$254</c:f>
              <c:numCache>
                <c:formatCode>0_ </c:formatCode>
                <c:ptCount val="13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</c:ser>
        <c:ser>
          <c:idx val="11"/>
          <c:order val="13"/>
          <c:tx>
            <c:strRef>
              <c:f>チャートdata!$Q$4</c:f>
              <c:strCache>
                <c:ptCount val="1"/>
                <c:pt idx="0">
                  <c:v>買い前の
ポチポチ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noFill/>
              </a:ln>
            </c:spPr>
          </c:marker>
          <c:cat>
            <c:numRef>
              <c:f>チャートdata!$C$125:$C$254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チャートdata!$Q$125:$Q$254</c:f>
              <c:numCache>
                <c:formatCode>0_ </c:formatCode>
                <c:ptCount val="13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</c:ser>
        <c:ser>
          <c:idx val="14"/>
          <c:order val="14"/>
          <c:tx>
            <c:strRef>
              <c:f>チャートdata!$R$4</c:f>
              <c:strCache>
                <c:ptCount val="1"/>
              </c:strCache>
            </c:strRef>
          </c:tx>
          <c:marker>
            <c:symbol val="none"/>
          </c:marker>
          <c:cat>
            <c:numRef>
              <c:f>チャートdata!$C$125:$C$254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チャートdata!$R$125:$R$254</c:f>
              <c:numCache>
                <c:formatCode>General</c:formatCode>
                <c:ptCount val="130"/>
              </c:numCache>
            </c:numRef>
          </c:val>
        </c:ser>
        <c:ser>
          <c:idx val="15"/>
          <c:order val="15"/>
          <c:tx>
            <c:strRef>
              <c:f>チャートdata!$S$4</c:f>
              <c:strCache>
                <c:ptCount val="1"/>
              </c:strCache>
            </c:strRef>
          </c:tx>
          <c:marker>
            <c:symbol val="none"/>
          </c:marker>
          <c:cat>
            <c:numRef>
              <c:f>チャートdata!$C$125:$C$254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チャートdata!$S$125:$S$254</c:f>
              <c:numCache>
                <c:formatCode>General</c:formatCode>
                <c:ptCount val="130"/>
              </c:numCache>
            </c:numRef>
          </c:val>
        </c:ser>
        <c:axId val="134448640"/>
        <c:axId val="134450176"/>
      </c:stockChart>
      <c:catAx>
        <c:axId val="134448640"/>
        <c:scaling>
          <c:orientation val="minMax"/>
        </c:scaling>
        <c:axPos val="b"/>
        <c:minorGridlines/>
        <c:numFmt formatCode="yyyy/mm/dd" sourceLinked="1"/>
        <c:tickLblPos val="nextTo"/>
        <c:crossAx val="134450176"/>
        <c:crosses val="autoZero"/>
        <c:lblAlgn val="ctr"/>
        <c:lblOffset val="100"/>
        <c:tickLblSkip val="20"/>
        <c:tickMarkSkip val="20"/>
      </c:catAx>
      <c:valAx>
        <c:axId val="134450176"/>
        <c:scaling>
          <c:orientation val="minMax"/>
          <c:min val="0"/>
        </c:scaling>
        <c:axPos val="l"/>
        <c:majorGridlines/>
        <c:minorGridlines/>
        <c:numFmt formatCode="#,##0;[Red]\-#,##0" sourceLinked="1"/>
        <c:majorTickMark val="none"/>
        <c:tickLblPos val="high"/>
        <c:crossAx val="134448640"/>
        <c:crosses val="autoZero"/>
        <c:crossBetween val="between"/>
      </c:valAx>
      <c:spPr>
        <a:solidFill>
          <a:srgbClr val="FFFFCC"/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</c:chart>
  <c:spPr>
    <a:solidFill>
      <a:srgbClr val="CCFFFF">
        <a:alpha val="38000"/>
      </a:srgbClr>
    </a:solidFill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stockChart>
        <c:ser>
          <c:idx val="0"/>
          <c:order val="0"/>
          <c:tx>
            <c:strRef>
              <c:f>チャートdata!$D$4</c:f>
              <c:strCache>
                <c:ptCount val="1"/>
                <c:pt idx="0">
                  <c:v>始値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チャートdata!$C$5:$C$254</c:f>
              <c:numCache>
                <c:formatCode>yyyy/mm/dd</c:formatCode>
                <c:ptCount val="250"/>
                <c:pt idx="0">
                  <c:v>42925</c:v>
                </c:pt>
                <c:pt idx="1">
                  <c:v>42926</c:v>
                </c:pt>
                <c:pt idx="2">
                  <c:v>42927</c:v>
                </c:pt>
                <c:pt idx="3">
                  <c:v>42928</c:v>
                </c:pt>
                <c:pt idx="4">
                  <c:v>42929</c:v>
                </c:pt>
                <c:pt idx="5">
                  <c:v>42930</c:v>
                </c:pt>
                <c:pt idx="6">
                  <c:v>42931</c:v>
                </c:pt>
                <c:pt idx="7">
                  <c:v>42932</c:v>
                </c:pt>
                <c:pt idx="8">
                  <c:v>42933</c:v>
                </c:pt>
                <c:pt idx="9">
                  <c:v>42934</c:v>
                </c:pt>
                <c:pt idx="10">
                  <c:v>42935</c:v>
                </c:pt>
                <c:pt idx="11">
                  <c:v>42936</c:v>
                </c:pt>
                <c:pt idx="12">
                  <c:v>42937</c:v>
                </c:pt>
                <c:pt idx="13">
                  <c:v>42938</c:v>
                </c:pt>
                <c:pt idx="14">
                  <c:v>42939</c:v>
                </c:pt>
                <c:pt idx="15">
                  <c:v>42940</c:v>
                </c:pt>
                <c:pt idx="16">
                  <c:v>42941</c:v>
                </c:pt>
                <c:pt idx="17">
                  <c:v>42942</c:v>
                </c:pt>
                <c:pt idx="18">
                  <c:v>42943</c:v>
                </c:pt>
                <c:pt idx="19">
                  <c:v>42944</c:v>
                </c:pt>
                <c:pt idx="20">
                  <c:v>42945</c:v>
                </c:pt>
                <c:pt idx="21">
                  <c:v>42946</c:v>
                </c:pt>
                <c:pt idx="22">
                  <c:v>42947</c:v>
                </c:pt>
                <c:pt idx="23">
                  <c:v>42948</c:v>
                </c:pt>
                <c:pt idx="24">
                  <c:v>42949</c:v>
                </c:pt>
                <c:pt idx="25">
                  <c:v>42950</c:v>
                </c:pt>
                <c:pt idx="26">
                  <c:v>42951</c:v>
                </c:pt>
                <c:pt idx="27">
                  <c:v>42952</c:v>
                </c:pt>
                <c:pt idx="28">
                  <c:v>42953</c:v>
                </c:pt>
                <c:pt idx="29">
                  <c:v>42954</c:v>
                </c:pt>
                <c:pt idx="30">
                  <c:v>42955</c:v>
                </c:pt>
                <c:pt idx="31">
                  <c:v>42956</c:v>
                </c:pt>
                <c:pt idx="32">
                  <c:v>42957</c:v>
                </c:pt>
                <c:pt idx="33">
                  <c:v>42958</c:v>
                </c:pt>
                <c:pt idx="34">
                  <c:v>42959</c:v>
                </c:pt>
                <c:pt idx="35">
                  <c:v>42960</c:v>
                </c:pt>
                <c:pt idx="36">
                  <c:v>42961</c:v>
                </c:pt>
                <c:pt idx="37">
                  <c:v>42962</c:v>
                </c:pt>
                <c:pt idx="38">
                  <c:v>42963</c:v>
                </c:pt>
                <c:pt idx="39">
                  <c:v>42964</c:v>
                </c:pt>
                <c:pt idx="40">
                  <c:v>42965</c:v>
                </c:pt>
                <c:pt idx="41">
                  <c:v>42966</c:v>
                </c:pt>
                <c:pt idx="42">
                  <c:v>42967</c:v>
                </c:pt>
                <c:pt idx="43">
                  <c:v>42968</c:v>
                </c:pt>
                <c:pt idx="44">
                  <c:v>42969</c:v>
                </c:pt>
                <c:pt idx="45">
                  <c:v>42970</c:v>
                </c:pt>
                <c:pt idx="46">
                  <c:v>42971</c:v>
                </c:pt>
                <c:pt idx="47">
                  <c:v>42972</c:v>
                </c:pt>
                <c:pt idx="48">
                  <c:v>42973</c:v>
                </c:pt>
                <c:pt idx="49">
                  <c:v>42974</c:v>
                </c:pt>
                <c:pt idx="50">
                  <c:v>42975</c:v>
                </c:pt>
                <c:pt idx="51">
                  <c:v>42976</c:v>
                </c:pt>
                <c:pt idx="52">
                  <c:v>42977</c:v>
                </c:pt>
                <c:pt idx="53">
                  <c:v>42978</c:v>
                </c:pt>
                <c:pt idx="54">
                  <c:v>42979</c:v>
                </c:pt>
                <c:pt idx="55">
                  <c:v>42980</c:v>
                </c:pt>
                <c:pt idx="56">
                  <c:v>42981</c:v>
                </c:pt>
                <c:pt idx="57">
                  <c:v>42982</c:v>
                </c:pt>
                <c:pt idx="58">
                  <c:v>42983</c:v>
                </c:pt>
                <c:pt idx="59">
                  <c:v>42984</c:v>
                </c:pt>
                <c:pt idx="60">
                  <c:v>42985</c:v>
                </c:pt>
                <c:pt idx="61">
                  <c:v>42986</c:v>
                </c:pt>
                <c:pt idx="62">
                  <c:v>42987</c:v>
                </c:pt>
                <c:pt idx="63">
                  <c:v>42988</c:v>
                </c:pt>
                <c:pt idx="64">
                  <c:v>42989</c:v>
                </c:pt>
                <c:pt idx="65">
                  <c:v>42990</c:v>
                </c:pt>
                <c:pt idx="66">
                  <c:v>42991</c:v>
                </c:pt>
                <c:pt idx="67">
                  <c:v>42992</c:v>
                </c:pt>
                <c:pt idx="68">
                  <c:v>42993</c:v>
                </c:pt>
                <c:pt idx="69">
                  <c:v>42994</c:v>
                </c:pt>
                <c:pt idx="70">
                  <c:v>42995</c:v>
                </c:pt>
                <c:pt idx="71">
                  <c:v>42996</c:v>
                </c:pt>
                <c:pt idx="72">
                  <c:v>42997</c:v>
                </c:pt>
                <c:pt idx="73">
                  <c:v>42998</c:v>
                </c:pt>
                <c:pt idx="74">
                  <c:v>42999</c:v>
                </c:pt>
                <c:pt idx="75">
                  <c:v>43000</c:v>
                </c:pt>
                <c:pt idx="76">
                  <c:v>43001</c:v>
                </c:pt>
                <c:pt idx="77">
                  <c:v>43002</c:v>
                </c:pt>
                <c:pt idx="78">
                  <c:v>43003</c:v>
                </c:pt>
                <c:pt idx="79">
                  <c:v>43004</c:v>
                </c:pt>
                <c:pt idx="80">
                  <c:v>43005</c:v>
                </c:pt>
                <c:pt idx="81">
                  <c:v>43006</c:v>
                </c:pt>
                <c:pt idx="82">
                  <c:v>43007</c:v>
                </c:pt>
                <c:pt idx="83">
                  <c:v>43008</c:v>
                </c:pt>
                <c:pt idx="84">
                  <c:v>43009</c:v>
                </c:pt>
                <c:pt idx="85">
                  <c:v>43010</c:v>
                </c:pt>
                <c:pt idx="86">
                  <c:v>43011</c:v>
                </c:pt>
                <c:pt idx="87">
                  <c:v>43012</c:v>
                </c:pt>
                <c:pt idx="88">
                  <c:v>43013</c:v>
                </c:pt>
                <c:pt idx="89">
                  <c:v>43014</c:v>
                </c:pt>
                <c:pt idx="90">
                  <c:v>43015</c:v>
                </c:pt>
                <c:pt idx="91">
                  <c:v>43016</c:v>
                </c:pt>
                <c:pt idx="92">
                  <c:v>43017</c:v>
                </c:pt>
                <c:pt idx="93">
                  <c:v>43018</c:v>
                </c:pt>
                <c:pt idx="94">
                  <c:v>43019</c:v>
                </c:pt>
                <c:pt idx="95">
                  <c:v>43020</c:v>
                </c:pt>
                <c:pt idx="96">
                  <c:v>43021</c:v>
                </c:pt>
                <c:pt idx="97">
                  <c:v>43022</c:v>
                </c:pt>
                <c:pt idx="98">
                  <c:v>43023</c:v>
                </c:pt>
                <c:pt idx="99">
                  <c:v>43024</c:v>
                </c:pt>
                <c:pt idx="100">
                  <c:v>43025</c:v>
                </c:pt>
                <c:pt idx="101">
                  <c:v>43026</c:v>
                </c:pt>
                <c:pt idx="102">
                  <c:v>43027</c:v>
                </c:pt>
                <c:pt idx="103">
                  <c:v>43028</c:v>
                </c:pt>
                <c:pt idx="104">
                  <c:v>43029</c:v>
                </c:pt>
                <c:pt idx="105">
                  <c:v>43030</c:v>
                </c:pt>
                <c:pt idx="106">
                  <c:v>43031</c:v>
                </c:pt>
                <c:pt idx="107">
                  <c:v>43032</c:v>
                </c:pt>
                <c:pt idx="108">
                  <c:v>43033</c:v>
                </c:pt>
                <c:pt idx="109">
                  <c:v>43034</c:v>
                </c:pt>
                <c:pt idx="110">
                  <c:v>43035</c:v>
                </c:pt>
                <c:pt idx="111">
                  <c:v>43036</c:v>
                </c:pt>
                <c:pt idx="112">
                  <c:v>43037</c:v>
                </c:pt>
                <c:pt idx="113">
                  <c:v>43038</c:v>
                </c:pt>
                <c:pt idx="114">
                  <c:v>43039</c:v>
                </c:pt>
                <c:pt idx="115">
                  <c:v>43040</c:v>
                </c:pt>
                <c:pt idx="116">
                  <c:v>43041</c:v>
                </c:pt>
                <c:pt idx="117">
                  <c:v>43042</c:v>
                </c:pt>
                <c:pt idx="118">
                  <c:v>43043</c:v>
                </c:pt>
                <c:pt idx="119">
                  <c:v>43044</c:v>
                </c:pt>
                <c:pt idx="120">
                  <c:v>43045</c:v>
                </c:pt>
                <c:pt idx="121">
                  <c:v>43046</c:v>
                </c:pt>
                <c:pt idx="122">
                  <c:v>43047</c:v>
                </c:pt>
                <c:pt idx="123">
                  <c:v>43048</c:v>
                </c:pt>
                <c:pt idx="124">
                  <c:v>43049</c:v>
                </c:pt>
                <c:pt idx="125">
                  <c:v>43050</c:v>
                </c:pt>
                <c:pt idx="126">
                  <c:v>43051</c:v>
                </c:pt>
                <c:pt idx="127">
                  <c:v>43052</c:v>
                </c:pt>
                <c:pt idx="128">
                  <c:v>43053</c:v>
                </c:pt>
                <c:pt idx="129">
                  <c:v>43054</c:v>
                </c:pt>
                <c:pt idx="130">
                  <c:v>43055</c:v>
                </c:pt>
                <c:pt idx="131">
                  <c:v>43056</c:v>
                </c:pt>
                <c:pt idx="132">
                  <c:v>43057</c:v>
                </c:pt>
                <c:pt idx="133">
                  <c:v>43058</c:v>
                </c:pt>
                <c:pt idx="134">
                  <c:v>43059</c:v>
                </c:pt>
                <c:pt idx="135">
                  <c:v>43060</c:v>
                </c:pt>
                <c:pt idx="136">
                  <c:v>43061</c:v>
                </c:pt>
                <c:pt idx="137">
                  <c:v>43062</c:v>
                </c:pt>
                <c:pt idx="138">
                  <c:v>43063</c:v>
                </c:pt>
                <c:pt idx="139">
                  <c:v>43064</c:v>
                </c:pt>
                <c:pt idx="140">
                  <c:v>43065</c:v>
                </c:pt>
                <c:pt idx="141">
                  <c:v>43066</c:v>
                </c:pt>
                <c:pt idx="142">
                  <c:v>43067</c:v>
                </c:pt>
                <c:pt idx="143">
                  <c:v>43068</c:v>
                </c:pt>
                <c:pt idx="144">
                  <c:v>43069</c:v>
                </c:pt>
                <c:pt idx="145">
                  <c:v>43070</c:v>
                </c:pt>
                <c:pt idx="146">
                  <c:v>43071</c:v>
                </c:pt>
                <c:pt idx="147">
                  <c:v>43072</c:v>
                </c:pt>
                <c:pt idx="148">
                  <c:v>43073</c:v>
                </c:pt>
                <c:pt idx="149">
                  <c:v>43074</c:v>
                </c:pt>
                <c:pt idx="150">
                  <c:v>43075</c:v>
                </c:pt>
                <c:pt idx="151">
                  <c:v>43076</c:v>
                </c:pt>
                <c:pt idx="152">
                  <c:v>43077</c:v>
                </c:pt>
                <c:pt idx="153">
                  <c:v>43078</c:v>
                </c:pt>
                <c:pt idx="154">
                  <c:v>43079</c:v>
                </c:pt>
                <c:pt idx="155">
                  <c:v>43080</c:v>
                </c:pt>
                <c:pt idx="156">
                  <c:v>43081</c:v>
                </c:pt>
                <c:pt idx="157">
                  <c:v>43082</c:v>
                </c:pt>
                <c:pt idx="158">
                  <c:v>43083</c:v>
                </c:pt>
                <c:pt idx="159">
                  <c:v>43084</c:v>
                </c:pt>
                <c:pt idx="160">
                  <c:v>43085</c:v>
                </c:pt>
                <c:pt idx="161">
                  <c:v>43086</c:v>
                </c:pt>
                <c:pt idx="162">
                  <c:v>43087</c:v>
                </c:pt>
                <c:pt idx="163">
                  <c:v>43088</c:v>
                </c:pt>
                <c:pt idx="164">
                  <c:v>43089</c:v>
                </c:pt>
                <c:pt idx="165">
                  <c:v>43090</c:v>
                </c:pt>
                <c:pt idx="166">
                  <c:v>43091</c:v>
                </c:pt>
                <c:pt idx="167">
                  <c:v>43092</c:v>
                </c:pt>
                <c:pt idx="168">
                  <c:v>43093</c:v>
                </c:pt>
                <c:pt idx="169">
                  <c:v>43094</c:v>
                </c:pt>
                <c:pt idx="170">
                  <c:v>43095</c:v>
                </c:pt>
                <c:pt idx="171">
                  <c:v>43096</c:v>
                </c:pt>
                <c:pt idx="172">
                  <c:v>43097</c:v>
                </c:pt>
                <c:pt idx="173">
                  <c:v>43098</c:v>
                </c:pt>
                <c:pt idx="174">
                  <c:v>43099</c:v>
                </c:pt>
                <c:pt idx="175">
                  <c:v>43100</c:v>
                </c:pt>
                <c:pt idx="176">
                  <c:v>43101</c:v>
                </c:pt>
                <c:pt idx="177">
                  <c:v>43102</c:v>
                </c:pt>
                <c:pt idx="178">
                  <c:v>43103</c:v>
                </c:pt>
                <c:pt idx="179">
                  <c:v>43104</c:v>
                </c:pt>
                <c:pt idx="180">
                  <c:v>43105</c:v>
                </c:pt>
                <c:pt idx="181">
                  <c:v>43109</c:v>
                </c:pt>
                <c:pt idx="182">
                  <c:v>43110</c:v>
                </c:pt>
                <c:pt idx="183">
                  <c:v>43111</c:v>
                </c:pt>
                <c:pt idx="184">
                  <c:v>43112</c:v>
                </c:pt>
                <c:pt idx="185">
                  <c:v>43115</c:v>
                </c:pt>
                <c:pt idx="186">
                  <c:v>43116</c:v>
                </c:pt>
                <c:pt idx="187">
                  <c:v>43117</c:v>
                </c:pt>
                <c:pt idx="188">
                  <c:v>43118</c:v>
                </c:pt>
                <c:pt idx="189">
                  <c:v>43119</c:v>
                </c:pt>
                <c:pt idx="190">
                  <c:v>43122</c:v>
                </c:pt>
                <c:pt idx="191">
                  <c:v>43123</c:v>
                </c:pt>
                <c:pt idx="192">
                  <c:v>43124</c:v>
                </c:pt>
                <c:pt idx="193">
                  <c:v>43125</c:v>
                </c:pt>
                <c:pt idx="194">
                  <c:v>43126</c:v>
                </c:pt>
                <c:pt idx="195">
                  <c:v>43129</c:v>
                </c:pt>
                <c:pt idx="196">
                  <c:v>43130</c:v>
                </c:pt>
                <c:pt idx="197">
                  <c:v>43131</c:v>
                </c:pt>
                <c:pt idx="198">
                  <c:v>43132</c:v>
                </c:pt>
                <c:pt idx="199">
                  <c:v>43133</c:v>
                </c:pt>
                <c:pt idx="200">
                  <c:v>43136</c:v>
                </c:pt>
                <c:pt idx="201">
                  <c:v>43137</c:v>
                </c:pt>
                <c:pt idx="202">
                  <c:v>43138</c:v>
                </c:pt>
                <c:pt idx="203">
                  <c:v>43139</c:v>
                </c:pt>
                <c:pt idx="204">
                  <c:v>43140</c:v>
                </c:pt>
                <c:pt idx="205">
                  <c:v>43144</c:v>
                </c:pt>
                <c:pt idx="206">
                  <c:v>43145</c:v>
                </c:pt>
                <c:pt idx="207">
                  <c:v>43146</c:v>
                </c:pt>
                <c:pt idx="208">
                  <c:v>43147</c:v>
                </c:pt>
                <c:pt idx="209">
                  <c:v>43150</c:v>
                </c:pt>
                <c:pt idx="210">
                  <c:v>43151</c:v>
                </c:pt>
                <c:pt idx="211">
                  <c:v>43105</c:v>
                </c:pt>
                <c:pt idx="212">
                  <c:v>43105</c:v>
                </c:pt>
                <c:pt idx="213">
                  <c:v>43105</c:v>
                </c:pt>
                <c:pt idx="214">
                  <c:v>43105</c:v>
                </c:pt>
                <c:pt idx="215">
                  <c:v>43105</c:v>
                </c:pt>
                <c:pt idx="216">
                  <c:v>43105</c:v>
                </c:pt>
                <c:pt idx="217">
                  <c:v>43105</c:v>
                </c:pt>
                <c:pt idx="218">
                  <c:v>43105</c:v>
                </c:pt>
                <c:pt idx="219">
                  <c:v>43105</c:v>
                </c:pt>
                <c:pt idx="220">
                  <c:v>43105</c:v>
                </c:pt>
                <c:pt idx="221">
                  <c:v>43105</c:v>
                </c:pt>
                <c:pt idx="222">
                  <c:v>43105</c:v>
                </c:pt>
                <c:pt idx="223">
                  <c:v>43105</c:v>
                </c:pt>
                <c:pt idx="224">
                  <c:v>43105</c:v>
                </c:pt>
                <c:pt idx="225">
                  <c:v>43105</c:v>
                </c:pt>
                <c:pt idx="226">
                  <c:v>43105</c:v>
                </c:pt>
                <c:pt idx="227">
                  <c:v>43105</c:v>
                </c:pt>
                <c:pt idx="228">
                  <c:v>43105</c:v>
                </c:pt>
                <c:pt idx="229">
                  <c:v>43105</c:v>
                </c:pt>
                <c:pt idx="230">
                  <c:v>43105</c:v>
                </c:pt>
                <c:pt idx="231">
                  <c:v>43105</c:v>
                </c:pt>
                <c:pt idx="232">
                  <c:v>43105</c:v>
                </c:pt>
                <c:pt idx="233">
                  <c:v>43105</c:v>
                </c:pt>
                <c:pt idx="234">
                  <c:v>43105</c:v>
                </c:pt>
                <c:pt idx="235">
                  <c:v>43105</c:v>
                </c:pt>
                <c:pt idx="236">
                  <c:v>43105</c:v>
                </c:pt>
                <c:pt idx="237">
                  <c:v>43105</c:v>
                </c:pt>
                <c:pt idx="238">
                  <c:v>43105</c:v>
                </c:pt>
                <c:pt idx="239">
                  <c:v>43105</c:v>
                </c:pt>
                <c:pt idx="240">
                  <c:v>43105</c:v>
                </c:pt>
                <c:pt idx="241">
                  <c:v>43105</c:v>
                </c:pt>
                <c:pt idx="242">
                  <c:v>43105</c:v>
                </c:pt>
                <c:pt idx="243">
                  <c:v>43105</c:v>
                </c:pt>
                <c:pt idx="244">
                  <c:v>43105</c:v>
                </c:pt>
                <c:pt idx="245">
                  <c:v>43105</c:v>
                </c:pt>
                <c:pt idx="246">
                  <c:v>43105</c:v>
                </c:pt>
                <c:pt idx="247">
                  <c:v>43105</c:v>
                </c:pt>
                <c:pt idx="248">
                  <c:v>43105</c:v>
                </c:pt>
                <c:pt idx="249">
                  <c:v>43105</c:v>
                </c:pt>
              </c:numCache>
            </c:numRef>
          </c:cat>
          <c:val>
            <c:numRef>
              <c:f>チャートdata!$D$5:$D$254</c:f>
              <c:numCache>
                <c:formatCode>#,##0;[Red]\-#,##0</c:formatCode>
                <c:ptCount val="250"/>
                <c:pt idx="0">
                  <c:v>2327.0300000000002</c:v>
                </c:pt>
                <c:pt idx="1">
                  <c:v>2256.7600000000002</c:v>
                </c:pt>
                <c:pt idx="2">
                  <c:v>2326.04</c:v>
                </c:pt>
                <c:pt idx="3">
                  <c:v>2426.02</c:v>
                </c:pt>
                <c:pt idx="4">
                  <c:v>2480.4499999999998</c:v>
                </c:pt>
                <c:pt idx="5">
                  <c:v>2473.5300000000002</c:v>
                </c:pt>
                <c:pt idx="6">
                  <c:v>2450.7600000000002</c:v>
                </c:pt>
                <c:pt idx="7">
                  <c:v>2550.73</c:v>
                </c:pt>
                <c:pt idx="8">
                  <c:v>2608.14</c:v>
                </c:pt>
                <c:pt idx="9">
                  <c:v>2580.4299999999998</c:v>
                </c:pt>
                <c:pt idx="10">
                  <c:v>2504.21</c:v>
                </c:pt>
                <c:pt idx="11">
                  <c:v>2594.2800000000002</c:v>
                </c:pt>
                <c:pt idx="12">
                  <c:v>2544.79</c:v>
                </c:pt>
                <c:pt idx="13">
                  <c:v>2464.62</c:v>
                </c:pt>
                <c:pt idx="14">
                  <c:v>2483.42</c:v>
                </c:pt>
                <c:pt idx="15">
                  <c:v>2535.88</c:v>
                </c:pt>
                <c:pt idx="16">
                  <c:v>2573.5</c:v>
                </c:pt>
                <c:pt idx="17">
                  <c:v>2490.35</c:v>
                </c:pt>
                <c:pt idx="18">
                  <c:v>2509.16</c:v>
                </c:pt>
                <c:pt idx="19">
                  <c:v>2494.31</c:v>
                </c:pt>
                <c:pt idx="20">
                  <c:v>2431.9499999999998</c:v>
                </c:pt>
                <c:pt idx="21">
                  <c:v>2331.98</c:v>
                </c:pt>
                <c:pt idx="22">
                  <c:v>2307.2399999999998</c:v>
                </c:pt>
                <c:pt idx="23">
                  <c:v>2355.7399999999998</c:v>
                </c:pt>
                <c:pt idx="24">
                  <c:v>2423.0500000000002</c:v>
                </c:pt>
                <c:pt idx="25">
                  <c:v>2445.81</c:v>
                </c:pt>
                <c:pt idx="26">
                  <c:v>2350.79</c:v>
                </c:pt>
                <c:pt idx="27">
                  <c:v>2475.5100000000002</c:v>
                </c:pt>
                <c:pt idx="28">
                  <c:v>2483.42</c:v>
                </c:pt>
                <c:pt idx="29">
                  <c:v>2504.21</c:v>
                </c:pt>
                <c:pt idx="30">
                  <c:v>2468.58</c:v>
                </c:pt>
                <c:pt idx="31">
                  <c:v>2449.77</c:v>
                </c:pt>
                <c:pt idx="32">
                  <c:v>2474.52</c:v>
                </c:pt>
                <c:pt idx="33">
                  <c:v>2490.35</c:v>
                </c:pt>
                <c:pt idx="34">
                  <c:v>2514.11</c:v>
                </c:pt>
                <c:pt idx="35">
                  <c:v>2474.52</c:v>
                </c:pt>
                <c:pt idx="36">
                  <c:v>2472.54</c:v>
                </c:pt>
                <c:pt idx="37">
                  <c:v>2479.46</c:v>
                </c:pt>
                <c:pt idx="38">
                  <c:v>2516.09</c:v>
                </c:pt>
                <c:pt idx="39">
                  <c:v>2620.02</c:v>
                </c:pt>
                <c:pt idx="40">
                  <c:v>2636.84</c:v>
                </c:pt>
                <c:pt idx="41">
                  <c:v>2574.4899999999998</c:v>
                </c:pt>
                <c:pt idx="42">
                  <c:v>2543.8000000000002</c:v>
                </c:pt>
                <c:pt idx="43">
                  <c:v>2521.04</c:v>
                </c:pt>
                <c:pt idx="44">
                  <c:v>2479.46</c:v>
                </c:pt>
                <c:pt idx="45">
                  <c:v>2459.67</c:v>
                </c:pt>
                <c:pt idx="46">
                  <c:v>2415.13</c:v>
                </c:pt>
                <c:pt idx="47">
                  <c:v>2403.25</c:v>
                </c:pt>
                <c:pt idx="48">
                  <c:v>2375.54</c:v>
                </c:pt>
                <c:pt idx="49">
                  <c:v>2468.58</c:v>
                </c:pt>
                <c:pt idx="50">
                  <c:v>2447.79</c:v>
                </c:pt>
                <c:pt idx="51">
                  <c:v>2452.7399999999998</c:v>
                </c:pt>
                <c:pt idx="52">
                  <c:v>2459.67</c:v>
                </c:pt>
                <c:pt idx="53">
                  <c:v>2454.7199999999998</c:v>
                </c:pt>
                <c:pt idx="54">
                  <c:v>2457.69</c:v>
                </c:pt>
                <c:pt idx="55">
                  <c:v>2444.8200000000002</c:v>
                </c:pt>
                <c:pt idx="56">
                  <c:v>2465.61</c:v>
                </c:pt>
                <c:pt idx="57">
                  <c:v>2460.66</c:v>
                </c:pt>
                <c:pt idx="58">
                  <c:v>2496.29</c:v>
                </c:pt>
                <c:pt idx="59">
                  <c:v>2400.2800000000002</c:v>
                </c:pt>
                <c:pt idx="60">
                  <c:v>2375.54</c:v>
                </c:pt>
                <c:pt idx="61">
                  <c:v>2385.4299999999998</c:v>
                </c:pt>
                <c:pt idx="62">
                  <c:v>2424.04</c:v>
                </c:pt>
                <c:pt idx="63">
                  <c:v>2395.33</c:v>
                </c:pt>
                <c:pt idx="64">
                  <c:v>2345.84</c:v>
                </c:pt>
                <c:pt idx="65">
                  <c:v>2350.79</c:v>
                </c:pt>
                <c:pt idx="66">
                  <c:v>2342.87</c:v>
                </c:pt>
                <c:pt idx="67">
                  <c:v>2182.52</c:v>
                </c:pt>
                <c:pt idx="68">
                  <c:v>2293.38</c:v>
                </c:pt>
                <c:pt idx="69">
                  <c:v>2273.59</c:v>
                </c:pt>
                <c:pt idx="70">
                  <c:v>2227.06</c:v>
                </c:pt>
                <c:pt idx="71">
                  <c:v>2276.5500000000002</c:v>
                </c:pt>
                <c:pt idx="72">
                  <c:v>2305.2600000000002</c:v>
                </c:pt>
                <c:pt idx="73">
                  <c:v>2316.15</c:v>
                </c:pt>
                <c:pt idx="74">
                  <c:v>2330.9899999999998</c:v>
                </c:pt>
                <c:pt idx="75">
                  <c:v>2316.15</c:v>
                </c:pt>
                <c:pt idx="76">
                  <c:v>2343.86</c:v>
                </c:pt>
                <c:pt idx="77">
                  <c:v>2345.84</c:v>
                </c:pt>
                <c:pt idx="78">
                  <c:v>2333.96</c:v>
                </c:pt>
                <c:pt idx="79">
                  <c:v>2243.89</c:v>
                </c:pt>
                <c:pt idx="80">
                  <c:v>2330.9899999999998</c:v>
                </c:pt>
                <c:pt idx="81">
                  <c:v>2375.54</c:v>
                </c:pt>
                <c:pt idx="82">
                  <c:v>2403.25</c:v>
                </c:pt>
                <c:pt idx="83">
                  <c:v>2439.87</c:v>
                </c:pt>
                <c:pt idx="84">
                  <c:v>2403.25</c:v>
                </c:pt>
                <c:pt idx="85">
                  <c:v>2397.31</c:v>
                </c:pt>
                <c:pt idx="86">
                  <c:v>2399.29</c:v>
                </c:pt>
                <c:pt idx="87">
                  <c:v>2346.83</c:v>
                </c:pt>
                <c:pt idx="88">
                  <c:v>2301.3000000000002</c:v>
                </c:pt>
                <c:pt idx="89">
                  <c:v>2410.1799999999998</c:v>
                </c:pt>
                <c:pt idx="90">
                  <c:v>2402.2600000000002</c:v>
                </c:pt>
                <c:pt idx="91">
                  <c:v>2311.1999999999998</c:v>
                </c:pt>
                <c:pt idx="92">
                  <c:v>2310.21</c:v>
                </c:pt>
                <c:pt idx="93">
                  <c:v>2316.15</c:v>
                </c:pt>
                <c:pt idx="94">
                  <c:v>2355.7399999999998</c:v>
                </c:pt>
                <c:pt idx="95">
                  <c:v>2345.84</c:v>
                </c:pt>
                <c:pt idx="96">
                  <c:v>2297.34</c:v>
                </c:pt>
                <c:pt idx="97">
                  <c:v>2227.06</c:v>
                </c:pt>
                <c:pt idx="98">
                  <c:v>2078.59</c:v>
                </c:pt>
                <c:pt idx="99">
                  <c:v>1917.25</c:v>
                </c:pt>
                <c:pt idx="100">
                  <c:v>2071.66</c:v>
                </c:pt>
                <c:pt idx="101">
                  <c:v>2133.0300000000002</c:v>
                </c:pt>
                <c:pt idx="102">
                  <c:v>2151.84</c:v>
                </c:pt>
                <c:pt idx="103">
                  <c:v>2149.86</c:v>
                </c:pt>
                <c:pt idx="104">
                  <c:v>2178.56</c:v>
                </c:pt>
                <c:pt idx="105">
                  <c:v>2080.5700000000002</c:v>
                </c:pt>
                <c:pt idx="106">
                  <c:v>2092.4499999999998</c:v>
                </c:pt>
                <c:pt idx="107">
                  <c:v>2090.4699999999998</c:v>
                </c:pt>
                <c:pt idx="108">
                  <c:v>2089.48</c:v>
                </c:pt>
                <c:pt idx="109">
                  <c:v>2158.77</c:v>
                </c:pt>
                <c:pt idx="110">
                  <c:v>2169.66</c:v>
                </c:pt>
                <c:pt idx="111">
                  <c:v>2226.0700000000002</c:v>
                </c:pt>
                <c:pt idx="112">
                  <c:v>2256.7600000000002</c:v>
                </c:pt>
                <c:pt idx="113">
                  <c:v>2334.9499999999998</c:v>
                </c:pt>
                <c:pt idx="114">
                  <c:v>2326.04</c:v>
                </c:pt>
                <c:pt idx="115">
                  <c:v>2350.79</c:v>
                </c:pt>
                <c:pt idx="116">
                  <c:v>2307.2399999999998</c:v>
                </c:pt>
                <c:pt idx="117">
                  <c:v>2292.39</c:v>
                </c:pt>
                <c:pt idx="118">
                  <c:v>2236.96</c:v>
                </c:pt>
                <c:pt idx="119">
                  <c:v>2236.96</c:v>
                </c:pt>
                <c:pt idx="120">
                  <c:v>2260.7199999999998</c:v>
                </c:pt>
                <c:pt idx="121">
                  <c:v>2229.04</c:v>
                </c:pt>
                <c:pt idx="122">
                  <c:v>2264.6799999999998</c:v>
                </c:pt>
                <c:pt idx="123">
                  <c:v>2194.4</c:v>
                </c:pt>
                <c:pt idx="124">
                  <c:v>2149.86</c:v>
                </c:pt>
                <c:pt idx="125">
                  <c:v>2167.6799999999998</c:v>
                </c:pt>
                <c:pt idx="126">
                  <c:v>2245.87</c:v>
                </c:pt>
                <c:pt idx="127">
                  <c:v>2183.5100000000002</c:v>
                </c:pt>
                <c:pt idx="128">
                  <c:v>2209.25</c:v>
                </c:pt>
                <c:pt idx="129">
                  <c:v>2228.0500000000002</c:v>
                </c:pt>
                <c:pt idx="130">
                  <c:v>2223.1</c:v>
                </c:pt>
                <c:pt idx="131">
                  <c:v>2278.5300000000002</c:v>
                </c:pt>
                <c:pt idx="132">
                  <c:v>2221.13</c:v>
                </c:pt>
                <c:pt idx="133">
                  <c:v>2238.94</c:v>
                </c:pt>
                <c:pt idx="134">
                  <c:v>2300.31</c:v>
                </c:pt>
                <c:pt idx="135">
                  <c:v>2319.12</c:v>
                </c:pt>
                <c:pt idx="136">
                  <c:v>2351.7800000000002</c:v>
                </c:pt>
                <c:pt idx="137">
                  <c:v>2330.9899999999998</c:v>
                </c:pt>
                <c:pt idx="138">
                  <c:v>2386.42</c:v>
                </c:pt>
                <c:pt idx="139">
                  <c:v>2416.12</c:v>
                </c:pt>
                <c:pt idx="140">
                  <c:v>2393.35</c:v>
                </c:pt>
                <c:pt idx="141">
                  <c:v>2380.48</c:v>
                </c:pt>
                <c:pt idx="142">
                  <c:v>2469.5700000000002</c:v>
                </c:pt>
                <c:pt idx="143">
                  <c:v>2027.12</c:v>
                </c:pt>
                <c:pt idx="144">
                  <c:v>1957.84</c:v>
                </c:pt>
                <c:pt idx="145">
                  <c:v>1915.28</c:v>
                </c:pt>
                <c:pt idx="146">
                  <c:v>1900.43</c:v>
                </c:pt>
                <c:pt idx="147">
                  <c:v>1926.16</c:v>
                </c:pt>
                <c:pt idx="148">
                  <c:v>1895.48</c:v>
                </c:pt>
                <c:pt idx="149">
                  <c:v>1892.51</c:v>
                </c:pt>
                <c:pt idx="150">
                  <c:v>1936.06</c:v>
                </c:pt>
                <c:pt idx="151">
                  <c:v>1940.02</c:v>
                </c:pt>
                <c:pt idx="152">
                  <c:v>1880.63</c:v>
                </c:pt>
                <c:pt idx="153">
                  <c:v>1880.63</c:v>
                </c:pt>
                <c:pt idx="154">
                  <c:v>1806.4</c:v>
                </c:pt>
                <c:pt idx="155">
                  <c:v>1831.14</c:v>
                </c:pt>
                <c:pt idx="156">
                  <c:v>1860.84</c:v>
                </c:pt>
                <c:pt idx="157">
                  <c:v>1890.53</c:v>
                </c:pt>
                <c:pt idx="158">
                  <c:v>1900.43</c:v>
                </c:pt>
                <c:pt idx="159">
                  <c:v>1952.89</c:v>
                </c:pt>
                <c:pt idx="160">
                  <c:v>1954.87</c:v>
                </c:pt>
                <c:pt idx="161">
                  <c:v>1959.82</c:v>
                </c:pt>
                <c:pt idx="162">
                  <c:v>1935.07</c:v>
                </c:pt>
                <c:pt idx="163">
                  <c:v>1917.25</c:v>
                </c:pt>
                <c:pt idx="164">
                  <c:v>1932.1</c:v>
                </c:pt>
                <c:pt idx="165">
                  <c:v>1952.89</c:v>
                </c:pt>
                <c:pt idx="166">
                  <c:v>1942.99</c:v>
                </c:pt>
                <c:pt idx="167">
                  <c:v>1964.77</c:v>
                </c:pt>
                <c:pt idx="168">
                  <c:v>2012.28</c:v>
                </c:pt>
                <c:pt idx="169">
                  <c:v>2010.3</c:v>
                </c:pt>
                <c:pt idx="170">
                  <c:v>1977.63</c:v>
                </c:pt>
                <c:pt idx="171">
                  <c:v>1925.17</c:v>
                </c:pt>
                <c:pt idx="172">
                  <c:v>1912.31</c:v>
                </c:pt>
                <c:pt idx="173">
                  <c:v>1931.11</c:v>
                </c:pt>
                <c:pt idx="174">
                  <c:v>1920.22</c:v>
                </c:pt>
                <c:pt idx="175">
                  <c:v>1935.07</c:v>
                </c:pt>
                <c:pt idx="176">
                  <c:v>1913.3</c:v>
                </c:pt>
                <c:pt idx="177">
                  <c:v>1873.7</c:v>
                </c:pt>
                <c:pt idx="178">
                  <c:v>1831.14</c:v>
                </c:pt>
                <c:pt idx="179">
                  <c:v>1837.08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68B-4E3D-A81D-CED3194CF2D3}"/>
            </c:ext>
          </c:extLst>
        </c:ser>
        <c:ser>
          <c:idx val="1"/>
          <c:order val="1"/>
          <c:tx>
            <c:strRef>
              <c:f>チャートdata!$E$4</c:f>
              <c:strCache>
                <c:ptCount val="1"/>
                <c:pt idx="0">
                  <c:v>高値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チャートdata!$C$5:$C$254</c:f>
              <c:numCache>
                <c:formatCode>yyyy/mm/dd</c:formatCode>
                <c:ptCount val="250"/>
                <c:pt idx="0">
                  <c:v>42925</c:v>
                </c:pt>
                <c:pt idx="1">
                  <c:v>42926</c:v>
                </c:pt>
                <c:pt idx="2">
                  <c:v>42927</c:v>
                </c:pt>
                <c:pt idx="3">
                  <c:v>42928</c:v>
                </c:pt>
                <c:pt idx="4">
                  <c:v>42929</c:v>
                </c:pt>
                <c:pt idx="5">
                  <c:v>42930</c:v>
                </c:pt>
                <c:pt idx="6">
                  <c:v>42931</c:v>
                </c:pt>
                <c:pt idx="7">
                  <c:v>42932</c:v>
                </c:pt>
                <c:pt idx="8">
                  <c:v>42933</c:v>
                </c:pt>
                <c:pt idx="9">
                  <c:v>42934</c:v>
                </c:pt>
                <c:pt idx="10">
                  <c:v>42935</c:v>
                </c:pt>
                <c:pt idx="11">
                  <c:v>42936</c:v>
                </c:pt>
                <c:pt idx="12">
                  <c:v>42937</c:v>
                </c:pt>
                <c:pt idx="13">
                  <c:v>42938</c:v>
                </c:pt>
                <c:pt idx="14">
                  <c:v>42939</c:v>
                </c:pt>
                <c:pt idx="15">
                  <c:v>42940</c:v>
                </c:pt>
                <c:pt idx="16">
                  <c:v>42941</c:v>
                </c:pt>
                <c:pt idx="17">
                  <c:v>42942</c:v>
                </c:pt>
                <c:pt idx="18">
                  <c:v>42943</c:v>
                </c:pt>
                <c:pt idx="19">
                  <c:v>42944</c:v>
                </c:pt>
                <c:pt idx="20">
                  <c:v>42945</c:v>
                </c:pt>
                <c:pt idx="21">
                  <c:v>42946</c:v>
                </c:pt>
                <c:pt idx="22">
                  <c:v>42947</c:v>
                </c:pt>
                <c:pt idx="23">
                  <c:v>42948</c:v>
                </c:pt>
                <c:pt idx="24">
                  <c:v>42949</c:v>
                </c:pt>
                <c:pt idx="25">
                  <c:v>42950</c:v>
                </c:pt>
                <c:pt idx="26">
                  <c:v>42951</c:v>
                </c:pt>
                <c:pt idx="27">
                  <c:v>42952</c:v>
                </c:pt>
                <c:pt idx="28">
                  <c:v>42953</c:v>
                </c:pt>
                <c:pt idx="29">
                  <c:v>42954</c:v>
                </c:pt>
                <c:pt idx="30">
                  <c:v>42955</c:v>
                </c:pt>
                <c:pt idx="31">
                  <c:v>42956</c:v>
                </c:pt>
                <c:pt idx="32">
                  <c:v>42957</c:v>
                </c:pt>
                <c:pt idx="33">
                  <c:v>42958</c:v>
                </c:pt>
                <c:pt idx="34">
                  <c:v>42959</c:v>
                </c:pt>
                <c:pt idx="35">
                  <c:v>42960</c:v>
                </c:pt>
                <c:pt idx="36">
                  <c:v>42961</c:v>
                </c:pt>
                <c:pt idx="37">
                  <c:v>42962</c:v>
                </c:pt>
                <c:pt idx="38">
                  <c:v>42963</c:v>
                </c:pt>
                <c:pt idx="39">
                  <c:v>42964</c:v>
                </c:pt>
                <c:pt idx="40">
                  <c:v>42965</c:v>
                </c:pt>
                <c:pt idx="41">
                  <c:v>42966</c:v>
                </c:pt>
                <c:pt idx="42">
                  <c:v>42967</c:v>
                </c:pt>
                <c:pt idx="43">
                  <c:v>42968</c:v>
                </c:pt>
                <c:pt idx="44">
                  <c:v>42969</c:v>
                </c:pt>
                <c:pt idx="45">
                  <c:v>42970</c:v>
                </c:pt>
                <c:pt idx="46">
                  <c:v>42971</c:v>
                </c:pt>
                <c:pt idx="47">
                  <c:v>42972</c:v>
                </c:pt>
                <c:pt idx="48">
                  <c:v>42973</c:v>
                </c:pt>
                <c:pt idx="49">
                  <c:v>42974</c:v>
                </c:pt>
                <c:pt idx="50">
                  <c:v>42975</c:v>
                </c:pt>
                <c:pt idx="51">
                  <c:v>42976</c:v>
                </c:pt>
                <c:pt idx="52">
                  <c:v>42977</c:v>
                </c:pt>
                <c:pt idx="53">
                  <c:v>42978</c:v>
                </c:pt>
                <c:pt idx="54">
                  <c:v>42979</c:v>
                </c:pt>
                <c:pt idx="55">
                  <c:v>42980</c:v>
                </c:pt>
                <c:pt idx="56">
                  <c:v>42981</c:v>
                </c:pt>
                <c:pt idx="57">
                  <c:v>42982</c:v>
                </c:pt>
                <c:pt idx="58">
                  <c:v>42983</c:v>
                </c:pt>
                <c:pt idx="59">
                  <c:v>42984</c:v>
                </c:pt>
                <c:pt idx="60">
                  <c:v>42985</c:v>
                </c:pt>
                <c:pt idx="61">
                  <c:v>42986</c:v>
                </c:pt>
                <c:pt idx="62">
                  <c:v>42987</c:v>
                </c:pt>
                <c:pt idx="63">
                  <c:v>42988</c:v>
                </c:pt>
                <c:pt idx="64">
                  <c:v>42989</c:v>
                </c:pt>
                <c:pt idx="65">
                  <c:v>42990</c:v>
                </c:pt>
                <c:pt idx="66">
                  <c:v>42991</c:v>
                </c:pt>
                <c:pt idx="67">
                  <c:v>42992</c:v>
                </c:pt>
                <c:pt idx="68">
                  <c:v>42993</c:v>
                </c:pt>
                <c:pt idx="69">
                  <c:v>42994</c:v>
                </c:pt>
                <c:pt idx="70">
                  <c:v>42995</c:v>
                </c:pt>
                <c:pt idx="71">
                  <c:v>42996</c:v>
                </c:pt>
                <c:pt idx="72">
                  <c:v>42997</c:v>
                </c:pt>
                <c:pt idx="73">
                  <c:v>42998</c:v>
                </c:pt>
                <c:pt idx="74">
                  <c:v>42999</c:v>
                </c:pt>
                <c:pt idx="75">
                  <c:v>43000</c:v>
                </c:pt>
                <c:pt idx="76">
                  <c:v>43001</c:v>
                </c:pt>
                <c:pt idx="77">
                  <c:v>43002</c:v>
                </c:pt>
                <c:pt idx="78">
                  <c:v>43003</c:v>
                </c:pt>
                <c:pt idx="79">
                  <c:v>43004</c:v>
                </c:pt>
                <c:pt idx="80">
                  <c:v>43005</c:v>
                </c:pt>
                <c:pt idx="81">
                  <c:v>43006</c:v>
                </c:pt>
                <c:pt idx="82">
                  <c:v>43007</c:v>
                </c:pt>
                <c:pt idx="83">
                  <c:v>43008</c:v>
                </c:pt>
                <c:pt idx="84">
                  <c:v>43009</c:v>
                </c:pt>
                <c:pt idx="85">
                  <c:v>43010</c:v>
                </c:pt>
                <c:pt idx="86">
                  <c:v>43011</c:v>
                </c:pt>
                <c:pt idx="87">
                  <c:v>43012</c:v>
                </c:pt>
                <c:pt idx="88">
                  <c:v>43013</c:v>
                </c:pt>
                <c:pt idx="89">
                  <c:v>43014</c:v>
                </c:pt>
                <c:pt idx="90">
                  <c:v>43015</c:v>
                </c:pt>
                <c:pt idx="91">
                  <c:v>43016</c:v>
                </c:pt>
                <c:pt idx="92">
                  <c:v>43017</c:v>
                </c:pt>
                <c:pt idx="93">
                  <c:v>43018</c:v>
                </c:pt>
                <c:pt idx="94">
                  <c:v>43019</c:v>
                </c:pt>
                <c:pt idx="95">
                  <c:v>43020</c:v>
                </c:pt>
                <c:pt idx="96">
                  <c:v>43021</c:v>
                </c:pt>
                <c:pt idx="97">
                  <c:v>43022</c:v>
                </c:pt>
                <c:pt idx="98">
                  <c:v>43023</c:v>
                </c:pt>
                <c:pt idx="99">
                  <c:v>43024</c:v>
                </c:pt>
                <c:pt idx="100">
                  <c:v>43025</c:v>
                </c:pt>
                <c:pt idx="101">
                  <c:v>43026</c:v>
                </c:pt>
                <c:pt idx="102">
                  <c:v>43027</c:v>
                </c:pt>
                <c:pt idx="103">
                  <c:v>43028</c:v>
                </c:pt>
                <c:pt idx="104">
                  <c:v>43029</c:v>
                </c:pt>
                <c:pt idx="105">
                  <c:v>43030</c:v>
                </c:pt>
                <c:pt idx="106">
                  <c:v>43031</c:v>
                </c:pt>
                <c:pt idx="107">
                  <c:v>43032</c:v>
                </c:pt>
                <c:pt idx="108">
                  <c:v>43033</c:v>
                </c:pt>
                <c:pt idx="109">
                  <c:v>43034</c:v>
                </c:pt>
                <c:pt idx="110">
                  <c:v>43035</c:v>
                </c:pt>
                <c:pt idx="111">
                  <c:v>43036</c:v>
                </c:pt>
                <c:pt idx="112">
                  <c:v>43037</c:v>
                </c:pt>
                <c:pt idx="113">
                  <c:v>43038</c:v>
                </c:pt>
                <c:pt idx="114">
                  <c:v>43039</c:v>
                </c:pt>
                <c:pt idx="115">
                  <c:v>43040</c:v>
                </c:pt>
                <c:pt idx="116">
                  <c:v>43041</c:v>
                </c:pt>
                <c:pt idx="117">
                  <c:v>43042</c:v>
                </c:pt>
                <c:pt idx="118">
                  <c:v>43043</c:v>
                </c:pt>
                <c:pt idx="119">
                  <c:v>43044</c:v>
                </c:pt>
                <c:pt idx="120">
                  <c:v>43045</c:v>
                </c:pt>
                <c:pt idx="121">
                  <c:v>43046</c:v>
                </c:pt>
                <c:pt idx="122">
                  <c:v>43047</c:v>
                </c:pt>
                <c:pt idx="123">
                  <c:v>43048</c:v>
                </c:pt>
                <c:pt idx="124">
                  <c:v>43049</c:v>
                </c:pt>
                <c:pt idx="125">
                  <c:v>43050</c:v>
                </c:pt>
                <c:pt idx="126">
                  <c:v>43051</c:v>
                </c:pt>
                <c:pt idx="127">
                  <c:v>43052</c:v>
                </c:pt>
                <c:pt idx="128">
                  <c:v>43053</c:v>
                </c:pt>
                <c:pt idx="129">
                  <c:v>43054</c:v>
                </c:pt>
                <c:pt idx="130">
                  <c:v>43055</c:v>
                </c:pt>
                <c:pt idx="131">
                  <c:v>43056</c:v>
                </c:pt>
                <c:pt idx="132">
                  <c:v>43057</c:v>
                </c:pt>
                <c:pt idx="133">
                  <c:v>43058</c:v>
                </c:pt>
                <c:pt idx="134">
                  <c:v>43059</c:v>
                </c:pt>
                <c:pt idx="135">
                  <c:v>43060</c:v>
                </c:pt>
                <c:pt idx="136">
                  <c:v>43061</c:v>
                </c:pt>
                <c:pt idx="137">
                  <c:v>43062</c:v>
                </c:pt>
                <c:pt idx="138">
                  <c:v>43063</c:v>
                </c:pt>
                <c:pt idx="139">
                  <c:v>43064</c:v>
                </c:pt>
                <c:pt idx="140">
                  <c:v>43065</c:v>
                </c:pt>
                <c:pt idx="141">
                  <c:v>43066</c:v>
                </c:pt>
                <c:pt idx="142">
                  <c:v>43067</c:v>
                </c:pt>
                <c:pt idx="143">
                  <c:v>43068</c:v>
                </c:pt>
                <c:pt idx="144">
                  <c:v>43069</c:v>
                </c:pt>
                <c:pt idx="145">
                  <c:v>43070</c:v>
                </c:pt>
                <c:pt idx="146">
                  <c:v>43071</c:v>
                </c:pt>
                <c:pt idx="147">
                  <c:v>43072</c:v>
                </c:pt>
                <c:pt idx="148">
                  <c:v>43073</c:v>
                </c:pt>
                <c:pt idx="149">
                  <c:v>43074</c:v>
                </c:pt>
                <c:pt idx="150">
                  <c:v>43075</c:v>
                </c:pt>
                <c:pt idx="151">
                  <c:v>43076</c:v>
                </c:pt>
                <c:pt idx="152">
                  <c:v>43077</c:v>
                </c:pt>
                <c:pt idx="153">
                  <c:v>43078</c:v>
                </c:pt>
                <c:pt idx="154">
                  <c:v>43079</c:v>
                </c:pt>
                <c:pt idx="155">
                  <c:v>43080</c:v>
                </c:pt>
                <c:pt idx="156">
                  <c:v>43081</c:v>
                </c:pt>
                <c:pt idx="157">
                  <c:v>43082</c:v>
                </c:pt>
                <c:pt idx="158">
                  <c:v>43083</c:v>
                </c:pt>
                <c:pt idx="159">
                  <c:v>43084</c:v>
                </c:pt>
                <c:pt idx="160">
                  <c:v>43085</c:v>
                </c:pt>
                <c:pt idx="161">
                  <c:v>43086</c:v>
                </c:pt>
                <c:pt idx="162">
                  <c:v>43087</c:v>
                </c:pt>
                <c:pt idx="163">
                  <c:v>43088</c:v>
                </c:pt>
                <c:pt idx="164">
                  <c:v>43089</c:v>
                </c:pt>
                <c:pt idx="165">
                  <c:v>43090</c:v>
                </c:pt>
                <c:pt idx="166">
                  <c:v>43091</c:v>
                </c:pt>
                <c:pt idx="167">
                  <c:v>43092</c:v>
                </c:pt>
                <c:pt idx="168">
                  <c:v>43093</c:v>
                </c:pt>
                <c:pt idx="169">
                  <c:v>43094</c:v>
                </c:pt>
                <c:pt idx="170">
                  <c:v>43095</c:v>
                </c:pt>
                <c:pt idx="171">
                  <c:v>43096</c:v>
                </c:pt>
                <c:pt idx="172">
                  <c:v>43097</c:v>
                </c:pt>
                <c:pt idx="173">
                  <c:v>43098</c:v>
                </c:pt>
                <c:pt idx="174">
                  <c:v>43099</c:v>
                </c:pt>
                <c:pt idx="175">
                  <c:v>43100</c:v>
                </c:pt>
                <c:pt idx="176">
                  <c:v>43101</c:v>
                </c:pt>
                <c:pt idx="177">
                  <c:v>43102</c:v>
                </c:pt>
                <c:pt idx="178">
                  <c:v>43103</c:v>
                </c:pt>
                <c:pt idx="179">
                  <c:v>43104</c:v>
                </c:pt>
                <c:pt idx="180">
                  <c:v>43105</c:v>
                </c:pt>
                <c:pt idx="181">
                  <c:v>43109</c:v>
                </c:pt>
                <c:pt idx="182">
                  <c:v>43110</c:v>
                </c:pt>
                <c:pt idx="183">
                  <c:v>43111</c:v>
                </c:pt>
                <c:pt idx="184">
                  <c:v>43112</c:v>
                </c:pt>
                <c:pt idx="185">
                  <c:v>43115</c:v>
                </c:pt>
                <c:pt idx="186">
                  <c:v>43116</c:v>
                </c:pt>
                <c:pt idx="187">
                  <c:v>43117</c:v>
                </c:pt>
                <c:pt idx="188">
                  <c:v>43118</c:v>
                </c:pt>
                <c:pt idx="189">
                  <c:v>43119</c:v>
                </c:pt>
                <c:pt idx="190">
                  <c:v>43122</c:v>
                </c:pt>
                <c:pt idx="191">
                  <c:v>43123</c:v>
                </c:pt>
                <c:pt idx="192">
                  <c:v>43124</c:v>
                </c:pt>
                <c:pt idx="193">
                  <c:v>43125</c:v>
                </c:pt>
                <c:pt idx="194">
                  <c:v>43126</c:v>
                </c:pt>
                <c:pt idx="195">
                  <c:v>43129</c:v>
                </c:pt>
                <c:pt idx="196">
                  <c:v>43130</c:v>
                </c:pt>
                <c:pt idx="197">
                  <c:v>43131</c:v>
                </c:pt>
                <c:pt idx="198">
                  <c:v>43132</c:v>
                </c:pt>
                <c:pt idx="199">
                  <c:v>43133</c:v>
                </c:pt>
                <c:pt idx="200">
                  <c:v>43136</c:v>
                </c:pt>
                <c:pt idx="201">
                  <c:v>43137</c:v>
                </c:pt>
                <c:pt idx="202">
                  <c:v>43138</c:v>
                </c:pt>
                <c:pt idx="203">
                  <c:v>43139</c:v>
                </c:pt>
                <c:pt idx="204">
                  <c:v>43140</c:v>
                </c:pt>
                <c:pt idx="205">
                  <c:v>43144</c:v>
                </c:pt>
                <c:pt idx="206">
                  <c:v>43145</c:v>
                </c:pt>
                <c:pt idx="207">
                  <c:v>43146</c:v>
                </c:pt>
                <c:pt idx="208">
                  <c:v>43147</c:v>
                </c:pt>
                <c:pt idx="209">
                  <c:v>43150</c:v>
                </c:pt>
                <c:pt idx="210">
                  <c:v>43151</c:v>
                </c:pt>
                <c:pt idx="211">
                  <c:v>43105</c:v>
                </c:pt>
                <c:pt idx="212">
                  <c:v>43105</c:v>
                </c:pt>
                <c:pt idx="213">
                  <c:v>43105</c:v>
                </c:pt>
                <c:pt idx="214">
                  <c:v>43105</c:v>
                </c:pt>
                <c:pt idx="215">
                  <c:v>43105</c:v>
                </c:pt>
                <c:pt idx="216">
                  <c:v>43105</c:v>
                </c:pt>
                <c:pt idx="217">
                  <c:v>43105</c:v>
                </c:pt>
                <c:pt idx="218">
                  <c:v>43105</c:v>
                </c:pt>
                <c:pt idx="219">
                  <c:v>43105</c:v>
                </c:pt>
                <c:pt idx="220">
                  <c:v>43105</c:v>
                </c:pt>
                <c:pt idx="221">
                  <c:v>43105</c:v>
                </c:pt>
                <c:pt idx="222">
                  <c:v>43105</c:v>
                </c:pt>
                <c:pt idx="223">
                  <c:v>43105</c:v>
                </c:pt>
                <c:pt idx="224">
                  <c:v>43105</c:v>
                </c:pt>
                <c:pt idx="225">
                  <c:v>43105</c:v>
                </c:pt>
                <c:pt idx="226">
                  <c:v>43105</c:v>
                </c:pt>
                <c:pt idx="227">
                  <c:v>43105</c:v>
                </c:pt>
                <c:pt idx="228">
                  <c:v>43105</c:v>
                </c:pt>
                <c:pt idx="229">
                  <c:v>43105</c:v>
                </c:pt>
                <c:pt idx="230">
                  <c:v>43105</c:v>
                </c:pt>
                <c:pt idx="231">
                  <c:v>43105</c:v>
                </c:pt>
                <c:pt idx="232">
                  <c:v>43105</c:v>
                </c:pt>
                <c:pt idx="233">
                  <c:v>43105</c:v>
                </c:pt>
                <c:pt idx="234">
                  <c:v>43105</c:v>
                </c:pt>
                <c:pt idx="235">
                  <c:v>43105</c:v>
                </c:pt>
                <c:pt idx="236">
                  <c:v>43105</c:v>
                </c:pt>
                <c:pt idx="237">
                  <c:v>43105</c:v>
                </c:pt>
                <c:pt idx="238">
                  <c:v>43105</c:v>
                </c:pt>
                <c:pt idx="239">
                  <c:v>43105</c:v>
                </c:pt>
                <c:pt idx="240">
                  <c:v>43105</c:v>
                </c:pt>
                <c:pt idx="241">
                  <c:v>43105</c:v>
                </c:pt>
                <c:pt idx="242">
                  <c:v>43105</c:v>
                </c:pt>
                <c:pt idx="243">
                  <c:v>43105</c:v>
                </c:pt>
                <c:pt idx="244">
                  <c:v>43105</c:v>
                </c:pt>
                <c:pt idx="245">
                  <c:v>43105</c:v>
                </c:pt>
                <c:pt idx="246">
                  <c:v>43105</c:v>
                </c:pt>
                <c:pt idx="247">
                  <c:v>43105</c:v>
                </c:pt>
                <c:pt idx="248">
                  <c:v>43105</c:v>
                </c:pt>
                <c:pt idx="249">
                  <c:v>43105</c:v>
                </c:pt>
              </c:numCache>
            </c:numRef>
          </c:cat>
          <c:val>
            <c:numRef>
              <c:f>チャートdata!$E$5:$E$254</c:f>
              <c:numCache>
                <c:formatCode>#,##0;[Red]\-#,##0</c:formatCode>
                <c:ptCount val="250"/>
                <c:pt idx="0">
                  <c:v>2328.02</c:v>
                </c:pt>
                <c:pt idx="1">
                  <c:v>2308.23</c:v>
                </c:pt>
                <c:pt idx="2">
                  <c:v>2471.5500000000002</c:v>
                </c:pt>
                <c:pt idx="3">
                  <c:v>2523.02</c:v>
                </c:pt>
                <c:pt idx="4">
                  <c:v>2501.2399999999998</c:v>
                </c:pt>
                <c:pt idx="5">
                  <c:v>2484.41</c:v>
                </c:pt>
                <c:pt idx="6">
                  <c:v>2568.5500000000002</c:v>
                </c:pt>
                <c:pt idx="7">
                  <c:v>2613.09</c:v>
                </c:pt>
                <c:pt idx="8">
                  <c:v>2647.73</c:v>
                </c:pt>
                <c:pt idx="9">
                  <c:v>2602.1999999999998</c:v>
                </c:pt>
                <c:pt idx="10">
                  <c:v>2549.7399999999998</c:v>
                </c:pt>
                <c:pt idx="11">
                  <c:v>2651.69</c:v>
                </c:pt>
                <c:pt idx="12">
                  <c:v>2556.67</c:v>
                </c:pt>
                <c:pt idx="13">
                  <c:v>2498.27</c:v>
                </c:pt>
                <c:pt idx="14">
                  <c:v>2557.66</c:v>
                </c:pt>
                <c:pt idx="15">
                  <c:v>2570.5300000000002</c:v>
                </c:pt>
                <c:pt idx="16">
                  <c:v>2573.5</c:v>
                </c:pt>
                <c:pt idx="17">
                  <c:v>2527.9699999999998</c:v>
                </c:pt>
                <c:pt idx="18">
                  <c:v>2548.75</c:v>
                </c:pt>
                <c:pt idx="19">
                  <c:v>2511.14</c:v>
                </c:pt>
                <c:pt idx="20">
                  <c:v>2431.9499999999998</c:v>
                </c:pt>
                <c:pt idx="21">
                  <c:v>2372.5700000000002</c:v>
                </c:pt>
                <c:pt idx="22">
                  <c:v>2325.06</c:v>
                </c:pt>
                <c:pt idx="23">
                  <c:v>2428.98</c:v>
                </c:pt>
                <c:pt idx="24">
                  <c:v>2478.48</c:v>
                </c:pt>
                <c:pt idx="25">
                  <c:v>2457.69</c:v>
                </c:pt>
                <c:pt idx="26">
                  <c:v>2542.81</c:v>
                </c:pt>
                <c:pt idx="27">
                  <c:v>2529.94</c:v>
                </c:pt>
                <c:pt idx="28">
                  <c:v>2537.86</c:v>
                </c:pt>
                <c:pt idx="29">
                  <c:v>2512.13</c:v>
                </c:pt>
                <c:pt idx="30">
                  <c:v>2475.5100000000002</c:v>
                </c:pt>
                <c:pt idx="31">
                  <c:v>2518.0700000000002</c:v>
                </c:pt>
                <c:pt idx="32">
                  <c:v>2526.98</c:v>
                </c:pt>
                <c:pt idx="33">
                  <c:v>2519.06</c:v>
                </c:pt>
                <c:pt idx="34">
                  <c:v>2518.0700000000002</c:v>
                </c:pt>
                <c:pt idx="35">
                  <c:v>2481.44</c:v>
                </c:pt>
                <c:pt idx="36">
                  <c:v>2507.1799999999998</c:v>
                </c:pt>
                <c:pt idx="37">
                  <c:v>2495.3000000000002</c:v>
                </c:pt>
                <c:pt idx="38">
                  <c:v>2656.64</c:v>
                </c:pt>
                <c:pt idx="39">
                  <c:v>2677.43</c:v>
                </c:pt>
                <c:pt idx="40">
                  <c:v>2636.84</c:v>
                </c:pt>
                <c:pt idx="41">
                  <c:v>2581.41</c:v>
                </c:pt>
                <c:pt idx="42">
                  <c:v>2543.8000000000002</c:v>
                </c:pt>
                <c:pt idx="43">
                  <c:v>2524.0100000000002</c:v>
                </c:pt>
                <c:pt idx="44">
                  <c:v>2495.3000000000002</c:v>
                </c:pt>
                <c:pt idx="45">
                  <c:v>2487.38</c:v>
                </c:pt>
                <c:pt idx="46">
                  <c:v>2458.6799999999998</c:v>
                </c:pt>
                <c:pt idx="47">
                  <c:v>2405.23</c:v>
                </c:pt>
                <c:pt idx="48">
                  <c:v>2429.9699999999998</c:v>
                </c:pt>
                <c:pt idx="49">
                  <c:v>2480.4499999999998</c:v>
                </c:pt>
                <c:pt idx="50">
                  <c:v>2502.23</c:v>
                </c:pt>
                <c:pt idx="51">
                  <c:v>2487.38</c:v>
                </c:pt>
                <c:pt idx="52">
                  <c:v>2478.48</c:v>
                </c:pt>
                <c:pt idx="53">
                  <c:v>2475.5100000000002</c:v>
                </c:pt>
                <c:pt idx="54">
                  <c:v>2461.65</c:v>
                </c:pt>
                <c:pt idx="55">
                  <c:v>2478.48</c:v>
                </c:pt>
                <c:pt idx="56">
                  <c:v>2480.4499999999998</c:v>
                </c:pt>
                <c:pt idx="57">
                  <c:v>2508.17</c:v>
                </c:pt>
                <c:pt idx="58">
                  <c:v>2529.94</c:v>
                </c:pt>
                <c:pt idx="59">
                  <c:v>2461.65</c:v>
                </c:pt>
                <c:pt idx="60">
                  <c:v>2398.3000000000002</c:v>
                </c:pt>
                <c:pt idx="61">
                  <c:v>2409.19</c:v>
                </c:pt>
                <c:pt idx="62">
                  <c:v>2425.0300000000002</c:v>
                </c:pt>
                <c:pt idx="63">
                  <c:v>2403.25</c:v>
                </c:pt>
                <c:pt idx="64">
                  <c:v>2373.56</c:v>
                </c:pt>
                <c:pt idx="65">
                  <c:v>2362.67</c:v>
                </c:pt>
                <c:pt idx="66">
                  <c:v>2345.84</c:v>
                </c:pt>
                <c:pt idx="67">
                  <c:v>2287.44</c:v>
                </c:pt>
                <c:pt idx="68">
                  <c:v>2309.2199999999998</c:v>
                </c:pt>
                <c:pt idx="69">
                  <c:v>2274.5700000000002</c:v>
                </c:pt>
                <c:pt idx="70">
                  <c:v>2250.8200000000002</c:v>
                </c:pt>
                <c:pt idx="71">
                  <c:v>2330</c:v>
                </c:pt>
                <c:pt idx="72">
                  <c:v>2321.1</c:v>
                </c:pt>
                <c:pt idx="73">
                  <c:v>2326.04</c:v>
                </c:pt>
                <c:pt idx="74">
                  <c:v>2388.4</c:v>
                </c:pt>
                <c:pt idx="75">
                  <c:v>2331.98</c:v>
                </c:pt>
                <c:pt idx="76">
                  <c:v>2379.4899999999998</c:v>
                </c:pt>
                <c:pt idx="77">
                  <c:v>2370.59</c:v>
                </c:pt>
                <c:pt idx="78">
                  <c:v>2340.89</c:v>
                </c:pt>
                <c:pt idx="79">
                  <c:v>2364.65</c:v>
                </c:pt>
                <c:pt idx="80">
                  <c:v>2353.7600000000002</c:v>
                </c:pt>
                <c:pt idx="81">
                  <c:v>2423.0500000000002</c:v>
                </c:pt>
                <c:pt idx="82">
                  <c:v>2456.6999999999998</c:v>
                </c:pt>
                <c:pt idx="83">
                  <c:v>2441.85</c:v>
                </c:pt>
                <c:pt idx="84">
                  <c:v>2440.86</c:v>
                </c:pt>
                <c:pt idx="85">
                  <c:v>2413.15</c:v>
                </c:pt>
                <c:pt idx="86">
                  <c:v>2401.27</c:v>
                </c:pt>
                <c:pt idx="87">
                  <c:v>2358.71</c:v>
                </c:pt>
                <c:pt idx="88">
                  <c:v>2425.0300000000002</c:v>
                </c:pt>
                <c:pt idx="89">
                  <c:v>2516.09</c:v>
                </c:pt>
                <c:pt idx="90">
                  <c:v>2407.21</c:v>
                </c:pt>
                <c:pt idx="91">
                  <c:v>2337.92</c:v>
                </c:pt>
                <c:pt idx="92">
                  <c:v>2333.96</c:v>
                </c:pt>
                <c:pt idx="93">
                  <c:v>2391.37</c:v>
                </c:pt>
                <c:pt idx="94">
                  <c:v>2364.65</c:v>
                </c:pt>
                <c:pt idx="95">
                  <c:v>2347.8200000000002</c:v>
                </c:pt>
                <c:pt idx="96">
                  <c:v>2307.2399999999998</c:v>
                </c:pt>
                <c:pt idx="97">
                  <c:v>2249.83</c:v>
                </c:pt>
                <c:pt idx="98">
                  <c:v>2118.19</c:v>
                </c:pt>
                <c:pt idx="99">
                  <c:v>2121.15</c:v>
                </c:pt>
                <c:pt idx="100">
                  <c:v>2111.2600000000002</c:v>
                </c:pt>
                <c:pt idx="101">
                  <c:v>2155.8000000000002</c:v>
                </c:pt>
                <c:pt idx="102">
                  <c:v>2252.8000000000002</c:v>
                </c:pt>
                <c:pt idx="103">
                  <c:v>2207.27</c:v>
                </c:pt>
                <c:pt idx="104">
                  <c:v>2188.46</c:v>
                </c:pt>
                <c:pt idx="105">
                  <c:v>2145.9</c:v>
                </c:pt>
                <c:pt idx="106">
                  <c:v>2109.2800000000002</c:v>
                </c:pt>
                <c:pt idx="107">
                  <c:v>2090.4699999999998</c:v>
                </c:pt>
                <c:pt idx="108">
                  <c:v>2196.38</c:v>
                </c:pt>
                <c:pt idx="109">
                  <c:v>2207.27</c:v>
                </c:pt>
                <c:pt idx="110">
                  <c:v>2273.59</c:v>
                </c:pt>
                <c:pt idx="111">
                  <c:v>2288.4299999999998</c:v>
                </c:pt>
                <c:pt idx="112">
                  <c:v>2371.58</c:v>
                </c:pt>
                <c:pt idx="113">
                  <c:v>2389.39</c:v>
                </c:pt>
                <c:pt idx="114">
                  <c:v>2379.4899999999998</c:v>
                </c:pt>
                <c:pt idx="115">
                  <c:v>2360.69</c:v>
                </c:pt>
                <c:pt idx="116">
                  <c:v>2316.15</c:v>
                </c:pt>
                <c:pt idx="117">
                  <c:v>2295.36</c:v>
                </c:pt>
                <c:pt idx="118">
                  <c:v>2272.6</c:v>
                </c:pt>
                <c:pt idx="119">
                  <c:v>2266.66</c:v>
                </c:pt>
                <c:pt idx="120">
                  <c:v>2274.5700000000002</c:v>
                </c:pt>
                <c:pt idx="121">
                  <c:v>2250.8200000000002</c:v>
                </c:pt>
                <c:pt idx="122">
                  <c:v>2266.66</c:v>
                </c:pt>
                <c:pt idx="123">
                  <c:v>2254.7800000000002</c:v>
                </c:pt>
                <c:pt idx="124">
                  <c:v>2187.4699999999998</c:v>
                </c:pt>
                <c:pt idx="125">
                  <c:v>2232.0100000000002</c:v>
                </c:pt>
                <c:pt idx="126">
                  <c:v>2254.7800000000002</c:v>
                </c:pt>
                <c:pt idx="127">
                  <c:v>2225.08</c:v>
                </c:pt>
                <c:pt idx="128">
                  <c:v>2231.02</c:v>
                </c:pt>
                <c:pt idx="129">
                  <c:v>2240.92</c:v>
                </c:pt>
                <c:pt idx="130">
                  <c:v>2321.1</c:v>
                </c:pt>
                <c:pt idx="131">
                  <c:v>2302.29</c:v>
                </c:pt>
                <c:pt idx="132">
                  <c:v>2246.86</c:v>
                </c:pt>
                <c:pt idx="133">
                  <c:v>2287.44</c:v>
                </c:pt>
                <c:pt idx="134">
                  <c:v>2367.62</c:v>
                </c:pt>
                <c:pt idx="135">
                  <c:v>2350.79</c:v>
                </c:pt>
                <c:pt idx="136">
                  <c:v>2385.4299999999998</c:v>
                </c:pt>
                <c:pt idx="137">
                  <c:v>2371.58</c:v>
                </c:pt>
                <c:pt idx="138">
                  <c:v>2401.27</c:v>
                </c:pt>
                <c:pt idx="139">
                  <c:v>2428.98</c:v>
                </c:pt>
                <c:pt idx="140">
                  <c:v>2418.1</c:v>
                </c:pt>
                <c:pt idx="141">
                  <c:v>2427.0100000000002</c:v>
                </c:pt>
                <c:pt idx="142">
                  <c:v>2496.29</c:v>
                </c:pt>
                <c:pt idx="143">
                  <c:v>2027.12</c:v>
                </c:pt>
                <c:pt idx="144">
                  <c:v>1973.67</c:v>
                </c:pt>
                <c:pt idx="145">
                  <c:v>1935.07</c:v>
                </c:pt>
                <c:pt idx="146">
                  <c:v>1942.99</c:v>
                </c:pt>
                <c:pt idx="147">
                  <c:v>1928.14</c:v>
                </c:pt>
                <c:pt idx="148">
                  <c:v>1912.31</c:v>
                </c:pt>
                <c:pt idx="149">
                  <c:v>1932.1</c:v>
                </c:pt>
                <c:pt idx="150">
                  <c:v>1954.87</c:v>
                </c:pt>
                <c:pt idx="151">
                  <c:v>1945.96</c:v>
                </c:pt>
                <c:pt idx="152">
                  <c:v>1962.79</c:v>
                </c:pt>
                <c:pt idx="153">
                  <c:v>1884.59</c:v>
                </c:pt>
                <c:pt idx="154">
                  <c:v>1846.98</c:v>
                </c:pt>
                <c:pt idx="155">
                  <c:v>1863.81</c:v>
                </c:pt>
                <c:pt idx="156">
                  <c:v>1889.54</c:v>
                </c:pt>
                <c:pt idx="157">
                  <c:v>1924.18</c:v>
                </c:pt>
                <c:pt idx="158">
                  <c:v>1958.83</c:v>
                </c:pt>
                <c:pt idx="159">
                  <c:v>1970.7</c:v>
                </c:pt>
                <c:pt idx="160">
                  <c:v>1984.56</c:v>
                </c:pt>
                <c:pt idx="161">
                  <c:v>1973.67</c:v>
                </c:pt>
                <c:pt idx="162">
                  <c:v>1959.82</c:v>
                </c:pt>
                <c:pt idx="163">
                  <c:v>1947.94</c:v>
                </c:pt>
                <c:pt idx="164">
                  <c:v>1975.65</c:v>
                </c:pt>
                <c:pt idx="165">
                  <c:v>1974.66</c:v>
                </c:pt>
                <c:pt idx="166">
                  <c:v>1969.71</c:v>
                </c:pt>
                <c:pt idx="167">
                  <c:v>2034.05</c:v>
                </c:pt>
                <c:pt idx="168">
                  <c:v>2026.13</c:v>
                </c:pt>
                <c:pt idx="169">
                  <c:v>2022.17</c:v>
                </c:pt>
                <c:pt idx="170">
                  <c:v>1979.61</c:v>
                </c:pt>
                <c:pt idx="171">
                  <c:v>1979.61</c:v>
                </c:pt>
                <c:pt idx="172">
                  <c:v>1935.07</c:v>
                </c:pt>
                <c:pt idx="173">
                  <c:v>1950.91</c:v>
                </c:pt>
                <c:pt idx="174">
                  <c:v>1927.15</c:v>
                </c:pt>
                <c:pt idx="175">
                  <c:v>1948.93</c:v>
                </c:pt>
                <c:pt idx="176">
                  <c:v>1945.96</c:v>
                </c:pt>
                <c:pt idx="177">
                  <c:v>1885.58</c:v>
                </c:pt>
                <c:pt idx="178">
                  <c:v>1869.74</c:v>
                </c:pt>
                <c:pt idx="179">
                  <c:v>1845.99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68B-4E3D-A81D-CED3194CF2D3}"/>
            </c:ext>
          </c:extLst>
        </c:ser>
        <c:ser>
          <c:idx val="2"/>
          <c:order val="2"/>
          <c:tx>
            <c:strRef>
              <c:f>チャートdata!$F$4</c:f>
              <c:strCache>
                <c:ptCount val="1"/>
                <c:pt idx="0">
                  <c:v>安値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チャートdata!$C$5:$C$254</c:f>
              <c:numCache>
                <c:formatCode>yyyy/mm/dd</c:formatCode>
                <c:ptCount val="250"/>
                <c:pt idx="0">
                  <c:v>42925</c:v>
                </c:pt>
                <c:pt idx="1">
                  <c:v>42926</c:v>
                </c:pt>
                <c:pt idx="2">
                  <c:v>42927</c:v>
                </c:pt>
                <c:pt idx="3">
                  <c:v>42928</c:v>
                </c:pt>
                <c:pt idx="4">
                  <c:v>42929</c:v>
                </c:pt>
                <c:pt idx="5">
                  <c:v>42930</c:v>
                </c:pt>
                <c:pt idx="6">
                  <c:v>42931</c:v>
                </c:pt>
                <c:pt idx="7">
                  <c:v>42932</c:v>
                </c:pt>
                <c:pt idx="8">
                  <c:v>42933</c:v>
                </c:pt>
                <c:pt idx="9">
                  <c:v>42934</c:v>
                </c:pt>
                <c:pt idx="10">
                  <c:v>42935</c:v>
                </c:pt>
                <c:pt idx="11">
                  <c:v>42936</c:v>
                </c:pt>
                <c:pt idx="12">
                  <c:v>42937</c:v>
                </c:pt>
                <c:pt idx="13">
                  <c:v>42938</c:v>
                </c:pt>
                <c:pt idx="14">
                  <c:v>42939</c:v>
                </c:pt>
                <c:pt idx="15">
                  <c:v>42940</c:v>
                </c:pt>
                <c:pt idx="16">
                  <c:v>42941</c:v>
                </c:pt>
                <c:pt idx="17">
                  <c:v>42942</c:v>
                </c:pt>
                <c:pt idx="18">
                  <c:v>42943</c:v>
                </c:pt>
                <c:pt idx="19">
                  <c:v>42944</c:v>
                </c:pt>
                <c:pt idx="20">
                  <c:v>42945</c:v>
                </c:pt>
                <c:pt idx="21">
                  <c:v>42946</c:v>
                </c:pt>
                <c:pt idx="22">
                  <c:v>42947</c:v>
                </c:pt>
                <c:pt idx="23">
                  <c:v>42948</c:v>
                </c:pt>
                <c:pt idx="24">
                  <c:v>42949</c:v>
                </c:pt>
                <c:pt idx="25">
                  <c:v>42950</c:v>
                </c:pt>
                <c:pt idx="26">
                  <c:v>42951</c:v>
                </c:pt>
                <c:pt idx="27">
                  <c:v>42952</c:v>
                </c:pt>
                <c:pt idx="28">
                  <c:v>42953</c:v>
                </c:pt>
                <c:pt idx="29">
                  <c:v>42954</c:v>
                </c:pt>
                <c:pt idx="30">
                  <c:v>42955</c:v>
                </c:pt>
                <c:pt idx="31">
                  <c:v>42956</c:v>
                </c:pt>
                <c:pt idx="32">
                  <c:v>42957</c:v>
                </c:pt>
                <c:pt idx="33">
                  <c:v>42958</c:v>
                </c:pt>
                <c:pt idx="34">
                  <c:v>42959</c:v>
                </c:pt>
                <c:pt idx="35">
                  <c:v>42960</c:v>
                </c:pt>
                <c:pt idx="36">
                  <c:v>42961</c:v>
                </c:pt>
                <c:pt idx="37">
                  <c:v>42962</c:v>
                </c:pt>
                <c:pt idx="38">
                  <c:v>42963</c:v>
                </c:pt>
                <c:pt idx="39">
                  <c:v>42964</c:v>
                </c:pt>
                <c:pt idx="40">
                  <c:v>42965</c:v>
                </c:pt>
                <c:pt idx="41">
                  <c:v>42966</c:v>
                </c:pt>
                <c:pt idx="42">
                  <c:v>42967</c:v>
                </c:pt>
                <c:pt idx="43">
                  <c:v>42968</c:v>
                </c:pt>
                <c:pt idx="44">
                  <c:v>42969</c:v>
                </c:pt>
                <c:pt idx="45">
                  <c:v>42970</c:v>
                </c:pt>
                <c:pt idx="46">
                  <c:v>42971</c:v>
                </c:pt>
                <c:pt idx="47">
                  <c:v>42972</c:v>
                </c:pt>
                <c:pt idx="48">
                  <c:v>42973</c:v>
                </c:pt>
                <c:pt idx="49">
                  <c:v>42974</c:v>
                </c:pt>
                <c:pt idx="50">
                  <c:v>42975</c:v>
                </c:pt>
                <c:pt idx="51">
                  <c:v>42976</c:v>
                </c:pt>
                <c:pt idx="52">
                  <c:v>42977</c:v>
                </c:pt>
                <c:pt idx="53">
                  <c:v>42978</c:v>
                </c:pt>
                <c:pt idx="54">
                  <c:v>42979</c:v>
                </c:pt>
                <c:pt idx="55">
                  <c:v>42980</c:v>
                </c:pt>
                <c:pt idx="56">
                  <c:v>42981</c:v>
                </c:pt>
                <c:pt idx="57">
                  <c:v>42982</c:v>
                </c:pt>
                <c:pt idx="58">
                  <c:v>42983</c:v>
                </c:pt>
                <c:pt idx="59">
                  <c:v>42984</c:v>
                </c:pt>
                <c:pt idx="60">
                  <c:v>42985</c:v>
                </c:pt>
                <c:pt idx="61">
                  <c:v>42986</c:v>
                </c:pt>
                <c:pt idx="62">
                  <c:v>42987</c:v>
                </c:pt>
                <c:pt idx="63">
                  <c:v>42988</c:v>
                </c:pt>
                <c:pt idx="64">
                  <c:v>42989</c:v>
                </c:pt>
                <c:pt idx="65">
                  <c:v>42990</c:v>
                </c:pt>
                <c:pt idx="66">
                  <c:v>42991</c:v>
                </c:pt>
                <c:pt idx="67">
                  <c:v>42992</c:v>
                </c:pt>
                <c:pt idx="68">
                  <c:v>42993</c:v>
                </c:pt>
                <c:pt idx="69">
                  <c:v>42994</c:v>
                </c:pt>
                <c:pt idx="70">
                  <c:v>42995</c:v>
                </c:pt>
                <c:pt idx="71">
                  <c:v>42996</c:v>
                </c:pt>
                <c:pt idx="72">
                  <c:v>42997</c:v>
                </c:pt>
                <c:pt idx="73">
                  <c:v>42998</c:v>
                </c:pt>
                <c:pt idx="74">
                  <c:v>42999</c:v>
                </c:pt>
                <c:pt idx="75">
                  <c:v>43000</c:v>
                </c:pt>
                <c:pt idx="76">
                  <c:v>43001</c:v>
                </c:pt>
                <c:pt idx="77">
                  <c:v>43002</c:v>
                </c:pt>
                <c:pt idx="78">
                  <c:v>43003</c:v>
                </c:pt>
                <c:pt idx="79">
                  <c:v>43004</c:v>
                </c:pt>
                <c:pt idx="80">
                  <c:v>43005</c:v>
                </c:pt>
                <c:pt idx="81">
                  <c:v>43006</c:v>
                </c:pt>
                <c:pt idx="82">
                  <c:v>43007</c:v>
                </c:pt>
                <c:pt idx="83">
                  <c:v>43008</c:v>
                </c:pt>
                <c:pt idx="84">
                  <c:v>43009</c:v>
                </c:pt>
                <c:pt idx="85">
                  <c:v>43010</c:v>
                </c:pt>
                <c:pt idx="86">
                  <c:v>43011</c:v>
                </c:pt>
                <c:pt idx="87">
                  <c:v>43012</c:v>
                </c:pt>
                <c:pt idx="88">
                  <c:v>43013</c:v>
                </c:pt>
                <c:pt idx="89">
                  <c:v>43014</c:v>
                </c:pt>
                <c:pt idx="90">
                  <c:v>43015</c:v>
                </c:pt>
                <c:pt idx="91">
                  <c:v>43016</c:v>
                </c:pt>
                <c:pt idx="92">
                  <c:v>43017</c:v>
                </c:pt>
                <c:pt idx="93">
                  <c:v>43018</c:v>
                </c:pt>
                <c:pt idx="94">
                  <c:v>43019</c:v>
                </c:pt>
                <c:pt idx="95">
                  <c:v>43020</c:v>
                </c:pt>
                <c:pt idx="96">
                  <c:v>43021</c:v>
                </c:pt>
                <c:pt idx="97">
                  <c:v>43022</c:v>
                </c:pt>
                <c:pt idx="98">
                  <c:v>43023</c:v>
                </c:pt>
                <c:pt idx="99">
                  <c:v>43024</c:v>
                </c:pt>
                <c:pt idx="100">
                  <c:v>43025</c:v>
                </c:pt>
                <c:pt idx="101">
                  <c:v>43026</c:v>
                </c:pt>
                <c:pt idx="102">
                  <c:v>43027</c:v>
                </c:pt>
                <c:pt idx="103">
                  <c:v>43028</c:v>
                </c:pt>
                <c:pt idx="104">
                  <c:v>43029</c:v>
                </c:pt>
                <c:pt idx="105">
                  <c:v>43030</c:v>
                </c:pt>
                <c:pt idx="106">
                  <c:v>43031</c:v>
                </c:pt>
                <c:pt idx="107">
                  <c:v>43032</c:v>
                </c:pt>
                <c:pt idx="108">
                  <c:v>43033</c:v>
                </c:pt>
                <c:pt idx="109">
                  <c:v>43034</c:v>
                </c:pt>
                <c:pt idx="110">
                  <c:v>43035</c:v>
                </c:pt>
                <c:pt idx="111">
                  <c:v>43036</c:v>
                </c:pt>
                <c:pt idx="112">
                  <c:v>43037</c:v>
                </c:pt>
                <c:pt idx="113">
                  <c:v>43038</c:v>
                </c:pt>
                <c:pt idx="114">
                  <c:v>43039</c:v>
                </c:pt>
                <c:pt idx="115">
                  <c:v>43040</c:v>
                </c:pt>
                <c:pt idx="116">
                  <c:v>43041</c:v>
                </c:pt>
                <c:pt idx="117">
                  <c:v>43042</c:v>
                </c:pt>
                <c:pt idx="118">
                  <c:v>43043</c:v>
                </c:pt>
                <c:pt idx="119">
                  <c:v>43044</c:v>
                </c:pt>
                <c:pt idx="120">
                  <c:v>43045</c:v>
                </c:pt>
                <c:pt idx="121">
                  <c:v>43046</c:v>
                </c:pt>
                <c:pt idx="122">
                  <c:v>43047</c:v>
                </c:pt>
                <c:pt idx="123">
                  <c:v>43048</c:v>
                </c:pt>
                <c:pt idx="124">
                  <c:v>43049</c:v>
                </c:pt>
                <c:pt idx="125">
                  <c:v>43050</c:v>
                </c:pt>
                <c:pt idx="126">
                  <c:v>43051</c:v>
                </c:pt>
                <c:pt idx="127">
                  <c:v>43052</c:v>
                </c:pt>
                <c:pt idx="128">
                  <c:v>43053</c:v>
                </c:pt>
                <c:pt idx="129">
                  <c:v>43054</c:v>
                </c:pt>
                <c:pt idx="130">
                  <c:v>43055</c:v>
                </c:pt>
                <c:pt idx="131">
                  <c:v>43056</c:v>
                </c:pt>
                <c:pt idx="132">
                  <c:v>43057</c:v>
                </c:pt>
                <c:pt idx="133">
                  <c:v>43058</c:v>
                </c:pt>
                <c:pt idx="134">
                  <c:v>43059</c:v>
                </c:pt>
                <c:pt idx="135">
                  <c:v>43060</c:v>
                </c:pt>
                <c:pt idx="136">
                  <c:v>43061</c:v>
                </c:pt>
                <c:pt idx="137">
                  <c:v>43062</c:v>
                </c:pt>
                <c:pt idx="138">
                  <c:v>43063</c:v>
                </c:pt>
                <c:pt idx="139">
                  <c:v>43064</c:v>
                </c:pt>
                <c:pt idx="140">
                  <c:v>43065</c:v>
                </c:pt>
                <c:pt idx="141">
                  <c:v>43066</c:v>
                </c:pt>
                <c:pt idx="142">
                  <c:v>43067</c:v>
                </c:pt>
                <c:pt idx="143">
                  <c:v>43068</c:v>
                </c:pt>
                <c:pt idx="144">
                  <c:v>43069</c:v>
                </c:pt>
                <c:pt idx="145">
                  <c:v>43070</c:v>
                </c:pt>
                <c:pt idx="146">
                  <c:v>43071</c:v>
                </c:pt>
                <c:pt idx="147">
                  <c:v>43072</c:v>
                </c:pt>
                <c:pt idx="148">
                  <c:v>43073</c:v>
                </c:pt>
                <c:pt idx="149">
                  <c:v>43074</c:v>
                </c:pt>
                <c:pt idx="150">
                  <c:v>43075</c:v>
                </c:pt>
                <c:pt idx="151">
                  <c:v>43076</c:v>
                </c:pt>
                <c:pt idx="152">
                  <c:v>43077</c:v>
                </c:pt>
                <c:pt idx="153">
                  <c:v>43078</c:v>
                </c:pt>
                <c:pt idx="154">
                  <c:v>43079</c:v>
                </c:pt>
                <c:pt idx="155">
                  <c:v>43080</c:v>
                </c:pt>
                <c:pt idx="156">
                  <c:v>43081</c:v>
                </c:pt>
                <c:pt idx="157">
                  <c:v>43082</c:v>
                </c:pt>
                <c:pt idx="158">
                  <c:v>43083</c:v>
                </c:pt>
                <c:pt idx="159">
                  <c:v>43084</c:v>
                </c:pt>
                <c:pt idx="160">
                  <c:v>43085</c:v>
                </c:pt>
                <c:pt idx="161">
                  <c:v>43086</c:v>
                </c:pt>
                <c:pt idx="162">
                  <c:v>43087</c:v>
                </c:pt>
                <c:pt idx="163">
                  <c:v>43088</c:v>
                </c:pt>
                <c:pt idx="164">
                  <c:v>43089</c:v>
                </c:pt>
                <c:pt idx="165">
                  <c:v>43090</c:v>
                </c:pt>
                <c:pt idx="166">
                  <c:v>43091</c:v>
                </c:pt>
                <c:pt idx="167">
                  <c:v>43092</c:v>
                </c:pt>
                <c:pt idx="168">
                  <c:v>43093</c:v>
                </c:pt>
                <c:pt idx="169">
                  <c:v>43094</c:v>
                </c:pt>
                <c:pt idx="170">
                  <c:v>43095</c:v>
                </c:pt>
                <c:pt idx="171">
                  <c:v>43096</c:v>
                </c:pt>
                <c:pt idx="172">
                  <c:v>43097</c:v>
                </c:pt>
                <c:pt idx="173">
                  <c:v>43098</c:v>
                </c:pt>
                <c:pt idx="174">
                  <c:v>43099</c:v>
                </c:pt>
                <c:pt idx="175">
                  <c:v>43100</c:v>
                </c:pt>
                <c:pt idx="176">
                  <c:v>43101</c:v>
                </c:pt>
                <c:pt idx="177">
                  <c:v>43102</c:v>
                </c:pt>
                <c:pt idx="178">
                  <c:v>43103</c:v>
                </c:pt>
                <c:pt idx="179">
                  <c:v>43104</c:v>
                </c:pt>
                <c:pt idx="180">
                  <c:v>43105</c:v>
                </c:pt>
                <c:pt idx="181">
                  <c:v>43109</c:v>
                </c:pt>
                <c:pt idx="182">
                  <c:v>43110</c:v>
                </c:pt>
                <c:pt idx="183">
                  <c:v>43111</c:v>
                </c:pt>
                <c:pt idx="184">
                  <c:v>43112</c:v>
                </c:pt>
                <c:pt idx="185">
                  <c:v>43115</c:v>
                </c:pt>
                <c:pt idx="186">
                  <c:v>43116</c:v>
                </c:pt>
                <c:pt idx="187">
                  <c:v>43117</c:v>
                </c:pt>
                <c:pt idx="188">
                  <c:v>43118</c:v>
                </c:pt>
                <c:pt idx="189">
                  <c:v>43119</c:v>
                </c:pt>
                <c:pt idx="190">
                  <c:v>43122</c:v>
                </c:pt>
                <c:pt idx="191">
                  <c:v>43123</c:v>
                </c:pt>
                <c:pt idx="192">
                  <c:v>43124</c:v>
                </c:pt>
                <c:pt idx="193">
                  <c:v>43125</c:v>
                </c:pt>
                <c:pt idx="194">
                  <c:v>43126</c:v>
                </c:pt>
                <c:pt idx="195">
                  <c:v>43129</c:v>
                </c:pt>
                <c:pt idx="196">
                  <c:v>43130</c:v>
                </c:pt>
                <c:pt idx="197">
                  <c:v>43131</c:v>
                </c:pt>
                <c:pt idx="198">
                  <c:v>43132</c:v>
                </c:pt>
                <c:pt idx="199">
                  <c:v>43133</c:v>
                </c:pt>
                <c:pt idx="200">
                  <c:v>43136</c:v>
                </c:pt>
                <c:pt idx="201">
                  <c:v>43137</c:v>
                </c:pt>
                <c:pt idx="202">
                  <c:v>43138</c:v>
                </c:pt>
                <c:pt idx="203">
                  <c:v>43139</c:v>
                </c:pt>
                <c:pt idx="204">
                  <c:v>43140</c:v>
                </c:pt>
                <c:pt idx="205">
                  <c:v>43144</c:v>
                </c:pt>
                <c:pt idx="206">
                  <c:v>43145</c:v>
                </c:pt>
                <c:pt idx="207">
                  <c:v>43146</c:v>
                </c:pt>
                <c:pt idx="208">
                  <c:v>43147</c:v>
                </c:pt>
                <c:pt idx="209">
                  <c:v>43150</c:v>
                </c:pt>
                <c:pt idx="210">
                  <c:v>43151</c:v>
                </c:pt>
                <c:pt idx="211">
                  <c:v>43105</c:v>
                </c:pt>
                <c:pt idx="212">
                  <c:v>43105</c:v>
                </c:pt>
                <c:pt idx="213">
                  <c:v>43105</c:v>
                </c:pt>
                <c:pt idx="214">
                  <c:v>43105</c:v>
                </c:pt>
                <c:pt idx="215">
                  <c:v>43105</c:v>
                </c:pt>
                <c:pt idx="216">
                  <c:v>43105</c:v>
                </c:pt>
                <c:pt idx="217">
                  <c:v>43105</c:v>
                </c:pt>
                <c:pt idx="218">
                  <c:v>43105</c:v>
                </c:pt>
                <c:pt idx="219">
                  <c:v>43105</c:v>
                </c:pt>
                <c:pt idx="220">
                  <c:v>43105</c:v>
                </c:pt>
                <c:pt idx="221">
                  <c:v>43105</c:v>
                </c:pt>
                <c:pt idx="222">
                  <c:v>43105</c:v>
                </c:pt>
                <c:pt idx="223">
                  <c:v>43105</c:v>
                </c:pt>
                <c:pt idx="224">
                  <c:v>43105</c:v>
                </c:pt>
                <c:pt idx="225">
                  <c:v>43105</c:v>
                </c:pt>
                <c:pt idx="226">
                  <c:v>43105</c:v>
                </c:pt>
                <c:pt idx="227">
                  <c:v>43105</c:v>
                </c:pt>
                <c:pt idx="228">
                  <c:v>43105</c:v>
                </c:pt>
                <c:pt idx="229">
                  <c:v>43105</c:v>
                </c:pt>
                <c:pt idx="230">
                  <c:v>43105</c:v>
                </c:pt>
                <c:pt idx="231">
                  <c:v>43105</c:v>
                </c:pt>
                <c:pt idx="232">
                  <c:v>43105</c:v>
                </c:pt>
                <c:pt idx="233">
                  <c:v>43105</c:v>
                </c:pt>
                <c:pt idx="234">
                  <c:v>43105</c:v>
                </c:pt>
                <c:pt idx="235">
                  <c:v>43105</c:v>
                </c:pt>
                <c:pt idx="236">
                  <c:v>43105</c:v>
                </c:pt>
                <c:pt idx="237">
                  <c:v>43105</c:v>
                </c:pt>
                <c:pt idx="238">
                  <c:v>43105</c:v>
                </c:pt>
                <c:pt idx="239">
                  <c:v>43105</c:v>
                </c:pt>
                <c:pt idx="240">
                  <c:v>43105</c:v>
                </c:pt>
                <c:pt idx="241">
                  <c:v>43105</c:v>
                </c:pt>
                <c:pt idx="242">
                  <c:v>43105</c:v>
                </c:pt>
                <c:pt idx="243">
                  <c:v>43105</c:v>
                </c:pt>
                <c:pt idx="244">
                  <c:v>43105</c:v>
                </c:pt>
                <c:pt idx="245">
                  <c:v>43105</c:v>
                </c:pt>
                <c:pt idx="246">
                  <c:v>43105</c:v>
                </c:pt>
                <c:pt idx="247">
                  <c:v>43105</c:v>
                </c:pt>
                <c:pt idx="248">
                  <c:v>43105</c:v>
                </c:pt>
                <c:pt idx="249">
                  <c:v>43105</c:v>
                </c:pt>
              </c:numCache>
            </c:numRef>
          </c:cat>
          <c:val>
            <c:numRef>
              <c:f>チャートdata!$F$5:$F$254</c:f>
              <c:numCache>
                <c:formatCode>#,##0;[Red]\-#,##0</c:formatCode>
                <c:ptCount val="250"/>
                <c:pt idx="0">
                  <c:v>2236.96</c:v>
                </c:pt>
                <c:pt idx="1">
                  <c:v>2238.94</c:v>
                </c:pt>
                <c:pt idx="2">
                  <c:v>2324.0700000000002</c:v>
                </c:pt>
                <c:pt idx="3">
                  <c:v>2421.0700000000002</c:v>
                </c:pt>
                <c:pt idx="4">
                  <c:v>2437.89</c:v>
                </c:pt>
                <c:pt idx="5">
                  <c:v>2388.4</c:v>
                </c:pt>
                <c:pt idx="6">
                  <c:v>2443.83</c:v>
                </c:pt>
                <c:pt idx="7">
                  <c:v>2540.83</c:v>
                </c:pt>
                <c:pt idx="8">
                  <c:v>2568.5500000000002</c:v>
                </c:pt>
                <c:pt idx="9">
                  <c:v>2529.94</c:v>
                </c:pt>
                <c:pt idx="10">
                  <c:v>2440.86</c:v>
                </c:pt>
                <c:pt idx="11">
                  <c:v>2533.9</c:v>
                </c:pt>
                <c:pt idx="12">
                  <c:v>2476.5</c:v>
                </c:pt>
                <c:pt idx="13">
                  <c:v>2436.9</c:v>
                </c:pt>
                <c:pt idx="14">
                  <c:v>2475.5100000000002</c:v>
                </c:pt>
                <c:pt idx="15">
                  <c:v>2506.19</c:v>
                </c:pt>
                <c:pt idx="16">
                  <c:v>2479.46</c:v>
                </c:pt>
                <c:pt idx="17">
                  <c:v>2436.9</c:v>
                </c:pt>
                <c:pt idx="18">
                  <c:v>2469.5700000000002</c:v>
                </c:pt>
                <c:pt idx="19">
                  <c:v>2455.71</c:v>
                </c:pt>
                <c:pt idx="20">
                  <c:v>2365.64</c:v>
                </c:pt>
                <c:pt idx="21">
                  <c:v>2312.19</c:v>
                </c:pt>
                <c:pt idx="22">
                  <c:v>2242.9</c:v>
                </c:pt>
                <c:pt idx="23">
                  <c:v>2336.9299999999998</c:v>
                </c:pt>
                <c:pt idx="24">
                  <c:v>2384.44</c:v>
                </c:pt>
                <c:pt idx="25">
                  <c:v>2399.29</c:v>
                </c:pt>
                <c:pt idx="26">
                  <c:v>2326.04</c:v>
                </c:pt>
                <c:pt idx="27">
                  <c:v>2454.7199999999998</c:v>
                </c:pt>
                <c:pt idx="28">
                  <c:v>2466.6</c:v>
                </c:pt>
                <c:pt idx="29">
                  <c:v>2457.69</c:v>
                </c:pt>
                <c:pt idx="30">
                  <c:v>2433.9299999999998</c:v>
                </c:pt>
                <c:pt idx="31">
                  <c:v>2422.06</c:v>
                </c:pt>
                <c:pt idx="32">
                  <c:v>2467.59</c:v>
                </c:pt>
                <c:pt idx="33">
                  <c:v>2461.65</c:v>
                </c:pt>
                <c:pt idx="34">
                  <c:v>2478.48</c:v>
                </c:pt>
                <c:pt idx="35">
                  <c:v>2442.84</c:v>
                </c:pt>
                <c:pt idx="36">
                  <c:v>2446.8000000000002</c:v>
                </c:pt>
                <c:pt idx="37">
                  <c:v>2468.58</c:v>
                </c:pt>
                <c:pt idx="38">
                  <c:v>2499.2600000000002</c:v>
                </c:pt>
                <c:pt idx="39">
                  <c:v>2594.2800000000002</c:v>
                </c:pt>
                <c:pt idx="40">
                  <c:v>2527.9699999999998</c:v>
                </c:pt>
                <c:pt idx="41">
                  <c:v>2537.86</c:v>
                </c:pt>
                <c:pt idx="42">
                  <c:v>2496.29</c:v>
                </c:pt>
                <c:pt idx="43">
                  <c:v>2481.44</c:v>
                </c:pt>
                <c:pt idx="44">
                  <c:v>2430.96</c:v>
                </c:pt>
                <c:pt idx="45">
                  <c:v>2405.23</c:v>
                </c:pt>
                <c:pt idx="46">
                  <c:v>2395.33</c:v>
                </c:pt>
                <c:pt idx="47">
                  <c:v>2353.7600000000002</c:v>
                </c:pt>
                <c:pt idx="48">
                  <c:v>2370.59</c:v>
                </c:pt>
                <c:pt idx="49">
                  <c:v>2419.09</c:v>
                </c:pt>
                <c:pt idx="50">
                  <c:v>2445.81</c:v>
                </c:pt>
                <c:pt idx="51">
                  <c:v>2448.7800000000002</c:v>
                </c:pt>
                <c:pt idx="52">
                  <c:v>2435.91</c:v>
                </c:pt>
                <c:pt idx="53">
                  <c:v>2405.23</c:v>
                </c:pt>
                <c:pt idx="54">
                  <c:v>2422.06</c:v>
                </c:pt>
                <c:pt idx="55">
                  <c:v>2436.9</c:v>
                </c:pt>
                <c:pt idx="56">
                  <c:v>2453.73</c:v>
                </c:pt>
                <c:pt idx="57">
                  <c:v>2450.7600000000002</c:v>
                </c:pt>
                <c:pt idx="58">
                  <c:v>2484.41</c:v>
                </c:pt>
                <c:pt idx="59">
                  <c:v>2375.54</c:v>
                </c:pt>
                <c:pt idx="60">
                  <c:v>2347.8200000000002</c:v>
                </c:pt>
                <c:pt idx="61">
                  <c:v>2362.67</c:v>
                </c:pt>
                <c:pt idx="62">
                  <c:v>2393.35</c:v>
                </c:pt>
                <c:pt idx="63">
                  <c:v>2365.64</c:v>
                </c:pt>
                <c:pt idx="64">
                  <c:v>2317.14</c:v>
                </c:pt>
                <c:pt idx="65">
                  <c:v>2333.96</c:v>
                </c:pt>
                <c:pt idx="66">
                  <c:v>2257.75</c:v>
                </c:pt>
                <c:pt idx="67">
                  <c:v>2157.7800000000002</c:v>
                </c:pt>
                <c:pt idx="68">
                  <c:v>2243.89</c:v>
                </c:pt>
                <c:pt idx="69">
                  <c:v>2162.73</c:v>
                </c:pt>
                <c:pt idx="70">
                  <c:v>2193.41</c:v>
                </c:pt>
                <c:pt idx="71">
                  <c:v>2274.5700000000002</c:v>
                </c:pt>
                <c:pt idx="72">
                  <c:v>2293.38</c:v>
                </c:pt>
                <c:pt idx="73">
                  <c:v>2294.37</c:v>
                </c:pt>
                <c:pt idx="74">
                  <c:v>2323.08</c:v>
                </c:pt>
                <c:pt idx="75">
                  <c:v>2293.38</c:v>
                </c:pt>
                <c:pt idx="76">
                  <c:v>2333.96</c:v>
                </c:pt>
                <c:pt idx="77">
                  <c:v>2329.0100000000002</c:v>
                </c:pt>
                <c:pt idx="78">
                  <c:v>2271.61</c:v>
                </c:pt>
                <c:pt idx="79">
                  <c:v>2242.9</c:v>
                </c:pt>
                <c:pt idx="80">
                  <c:v>2301.3000000000002</c:v>
                </c:pt>
                <c:pt idx="81">
                  <c:v>2366.63</c:v>
                </c:pt>
                <c:pt idx="82">
                  <c:v>2391.37</c:v>
                </c:pt>
                <c:pt idx="83">
                  <c:v>2395.33</c:v>
                </c:pt>
                <c:pt idx="84">
                  <c:v>2383.4499999999998</c:v>
                </c:pt>
                <c:pt idx="85">
                  <c:v>2370.59</c:v>
                </c:pt>
                <c:pt idx="86">
                  <c:v>2333.96</c:v>
                </c:pt>
                <c:pt idx="87">
                  <c:v>2324.0700000000002</c:v>
                </c:pt>
                <c:pt idx="88">
                  <c:v>2272.6</c:v>
                </c:pt>
                <c:pt idx="89">
                  <c:v>2395.33</c:v>
                </c:pt>
                <c:pt idx="90">
                  <c:v>2296.35</c:v>
                </c:pt>
                <c:pt idx="91">
                  <c:v>2299.3200000000002</c:v>
                </c:pt>
                <c:pt idx="92">
                  <c:v>2296.35</c:v>
                </c:pt>
                <c:pt idx="93">
                  <c:v>2306.25</c:v>
                </c:pt>
                <c:pt idx="94">
                  <c:v>2330.9899999999998</c:v>
                </c:pt>
                <c:pt idx="95">
                  <c:v>2306.25</c:v>
                </c:pt>
                <c:pt idx="96">
                  <c:v>2277.54</c:v>
                </c:pt>
                <c:pt idx="97">
                  <c:v>2136</c:v>
                </c:pt>
                <c:pt idx="98">
                  <c:v>1980.6</c:v>
                </c:pt>
                <c:pt idx="99">
                  <c:v>1905.38</c:v>
                </c:pt>
                <c:pt idx="100">
                  <c:v>2039</c:v>
                </c:pt>
                <c:pt idx="101">
                  <c:v>2087.5</c:v>
                </c:pt>
                <c:pt idx="102">
                  <c:v>2113.2399999999998</c:v>
                </c:pt>
                <c:pt idx="103">
                  <c:v>2137.98</c:v>
                </c:pt>
                <c:pt idx="104">
                  <c:v>2097.4</c:v>
                </c:pt>
                <c:pt idx="105">
                  <c:v>2073.64</c:v>
                </c:pt>
                <c:pt idx="106">
                  <c:v>2045.93</c:v>
                </c:pt>
                <c:pt idx="107">
                  <c:v>1968.72</c:v>
                </c:pt>
                <c:pt idx="108">
                  <c:v>2039.99</c:v>
                </c:pt>
                <c:pt idx="109">
                  <c:v>2064.7399999999998</c:v>
                </c:pt>
                <c:pt idx="110">
                  <c:v>2130.06</c:v>
                </c:pt>
                <c:pt idx="111">
                  <c:v>2194.4</c:v>
                </c:pt>
                <c:pt idx="112">
                  <c:v>2239.9299999999998</c:v>
                </c:pt>
                <c:pt idx="113">
                  <c:v>2296.35</c:v>
                </c:pt>
                <c:pt idx="114">
                  <c:v>2298.33</c:v>
                </c:pt>
                <c:pt idx="115">
                  <c:v>2242.9</c:v>
                </c:pt>
                <c:pt idx="116">
                  <c:v>2261.71</c:v>
                </c:pt>
                <c:pt idx="117">
                  <c:v>2259.73</c:v>
                </c:pt>
                <c:pt idx="118">
                  <c:v>2221.13</c:v>
                </c:pt>
                <c:pt idx="119">
                  <c:v>2198.36</c:v>
                </c:pt>
                <c:pt idx="120">
                  <c:v>2218.16</c:v>
                </c:pt>
                <c:pt idx="121">
                  <c:v>2189.4499999999998</c:v>
                </c:pt>
                <c:pt idx="122">
                  <c:v>2125.11</c:v>
                </c:pt>
                <c:pt idx="123">
                  <c:v>2144.91</c:v>
                </c:pt>
                <c:pt idx="124">
                  <c:v>2138.9699999999998</c:v>
                </c:pt>
                <c:pt idx="125">
                  <c:v>2157.7800000000002</c:v>
                </c:pt>
                <c:pt idx="126">
                  <c:v>2187.4699999999998</c:v>
                </c:pt>
                <c:pt idx="127">
                  <c:v>2170.65</c:v>
                </c:pt>
                <c:pt idx="128">
                  <c:v>2188.46</c:v>
                </c:pt>
                <c:pt idx="129">
                  <c:v>2176.58</c:v>
                </c:pt>
                <c:pt idx="130">
                  <c:v>2221.13</c:v>
                </c:pt>
                <c:pt idx="131">
                  <c:v>2229.04</c:v>
                </c:pt>
                <c:pt idx="132">
                  <c:v>2186.48</c:v>
                </c:pt>
                <c:pt idx="133">
                  <c:v>2221.13</c:v>
                </c:pt>
                <c:pt idx="134">
                  <c:v>2270.62</c:v>
                </c:pt>
                <c:pt idx="135">
                  <c:v>2294.37</c:v>
                </c:pt>
                <c:pt idx="136">
                  <c:v>2311.1999999999998</c:v>
                </c:pt>
                <c:pt idx="137">
                  <c:v>2328.02</c:v>
                </c:pt>
                <c:pt idx="138">
                  <c:v>2364.65</c:v>
                </c:pt>
                <c:pt idx="139">
                  <c:v>2393.35</c:v>
                </c:pt>
                <c:pt idx="140">
                  <c:v>2375.54</c:v>
                </c:pt>
                <c:pt idx="141">
                  <c:v>2360.69</c:v>
                </c:pt>
                <c:pt idx="142">
                  <c:v>1925.17</c:v>
                </c:pt>
                <c:pt idx="143">
                  <c:v>1927.15</c:v>
                </c:pt>
                <c:pt idx="144">
                  <c:v>1876.67</c:v>
                </c:pt>
                <c:pt idx="145">
                  <c:v>1882.61</c:v>
                </c:pt>
                <c:pt idx="146">
                  <c:v>1862.82</c:v>
                </c:pt>
                <c:pt idx="147">
                  <c:v>1884.59</c:v>
                </c:pt>
                <c:pt idx="148">
                  <c:v>1881.62</c:v>
                </c:pt>
                <c:pt idx="149">
                  <c:v>1888.55</c:v>
                </c:pt>
                <c:pt idx="150">
                  <c:v>1923.19</c:v>
                </c:pt>
                <c:pt idx="151">
                  <c:v>1890.53</c:v>
                </c:pt>
                <c:pt idx="152">
                  <c:v>1880.63</c:v>
                </c:pt>
                <c:pt idx="153">
                  <c:v>1785.61</c:v>
                </c:pt>
                <c:pt idx="154">
                  <c:v>1794.52</c:v>
                </c:pt>
                <c:pt idx="155">
                  <c:v>1828.17</c:v>
                </c:pt>
                <c:pt idx="156">
                  <c:v>1854.9</c:v>
                </c:pt>
                <c:pt idx="157">
                  <c:v>1881.62</c:v>
                </c:pt>
                <c:pt idx="158">
                  <c:v>1893.5</c:v>
                </c:pt>
                <c:pt idx="159">
                  <c:v>1932.1</c:v>
                </c:pt>
                <c:pt idx="160">
                  <c:v>1949.92</c:v>
                </c:pt>
                <c:pt idx="161">
                  <c:v>1937.05</c:v>
                </c:pt>
                <c:pt idx="162">
                  <c:v>1905.38</c:v>
                </c:pt>
                <c:pt idx="163">
                  <c:v>1917.25</c:v>
                </c:pt>
                <c:pt idx="164">
                  <c:v>1932.1</c:v>
                </c:pt>
                <c:pt idx="165">
                  <c:v>1949.92</c:v>
                </c:pt>
                <c:pt idx="166">
                  <c:v>1941.01</c:v>
                </c:pt>
                <c:pt idx="167">
                  <c:v>1961.8</c:v>
                </c:pt>
                <c:pt idx="168">
                  <c:v>1977.63</c:v>
                </c:pt>
                <c:pt idx="169">
                  <c:v>1989.51</c:v>
                </c:pt>
                <c:pt idx="170">
                  <c:v>1931.11</c:v>
                </c:pt>
                <c:pt idx="171">
                  <c:v>1923.19</c:v>
                </c:pt>
                <c:pt idx="172">
                  <c:v>1891.52</c:v>
                </c:pt>
                <c:pt idx="173">
                  <c:v>1888.55</c:v>
                </c:pt>
                <c:pt idx="174">
                  <c:v>1884.59</c:v>
                </c:pt>
                <c:pt idx="175">
                  <c:v>1917.25</c:v>
                </c:pt>
                <c:pt idx="176">
                  <c:v>1887.56</c:v>
                </c:pt>
                <c:pt idx="177">
                  <c:v>1813.33</c:v>
                </c:pt>
                <c:pt idx="178">
                  <c:v>1826.19</c:v>
                </c:pt>
                <c:pt idx="179">
                  <c:v>1794.52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68B-4E3D-A81D-CED3194CF2D3}"/>
            </c:ext>
          </c:extLst>
        </c:ser>
        <c:ser>
          <c:idx val="3"/>
          <c:order val="3"/>
          <c:tx>
            <c:strRef>
              <c:f>チャートdata!$G$4</c:f>
              <c:strCache>
                <c:ptCount val="1"/>
                <c:pt idx="0">
                  <c:v>終値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チャートdata!$C$5:$C$254</c:f>
              <c:numCache>
                <c:formatCode>yyyy/mm/dd</c:formatCode>
                <c:ptCount val="250"/>
                <c:pt idx="0">
                  <c:v>42925</c:v>
                </c:pt>
                <c:pt idx="1">
                  <c:v>42926</c:v>
                </c:pt>
                <c:pt idx="2">
                  <c:v>42927</c:v>
                </c:pt>
                <c:pt idx="3">
                  <c:v>42928</c:v>
                </c:pt>
                <c:pt idx="4">
                  <c:v>42929</c:v>
                </c:pt>
                <c:pt idx="5">
                  <c:v>42930</c:v>
                </c:pt>
                <c:pt idx="6">
                  <c:v>42931</c:v>
                </c:pt>
                <c:pt idx="7">
                  <c:v>42932</c:v>
                </c:pt>
                <c:pt idx="8">
                  <c:v>42933</c:v>
                </c:pt>
                <c:pt idx="9">
                  <c:v>42934</c:v>
                </c:pt>
                <c:pt idx="10">
                  <c:v>42935</c:v>
                </c:pt>
                <c:pt idx="11">
                  <c:v>42936</c:v>
                </c:pt>
                <c:pt idx="12">
                  <c:v>42937</c:v>
                </c:pt>
                <c:pt idx="13">
                  <c:v>42938</c:v>
                </c:pt>
                <c:pt idx="14">
                  <c:v>42939</c:v>
                </c:pt>
                <c:pt idx="15">
                  <c:v>42940</c:v>
                </c:pt>
                <c:pt idx="16">
                  <c:v>42941</c:v>
                </c:pt>
                <c:pt idx="17">
                  <c:v>42942</c:v>
                </c:pt>
                <c:pt idx="18">
                  <c:v>42943</c:v>
                </c:pt>
                <c:pt idx="19">
                  <c:v>42944</c:v>
                </c:pt>
                <c:pt idx="20">
                  <c:v>42945</c:v>
                </c:pt>
                <c:pt idx="21">
                  <c:v>42946</c:v>
                </c:pt>
                <c:pt idx="22">
                  <c:v>42947</c:v>
                </c:pt>
                <c:pt idx="23">
                  <c:v>42948</c:v>
                </c:pt>
                <c:pt idx="24">
                  <c:v>42949</c:v>
                </c:pt>
                <c:pt idx="25">
                  <c:v>42950</c:v>
                </c:pt>
                <c:pt idx="26">
                  <c:v>42951</c:v>
                </c:pt>
                <c:pt idx="27">
                  <c:v>42952</c:v>
                </c:pt>
                <c:pt idx="28">
                  <c:v>42953</c:v>
                </c:pt>
                <c:pt idx="29">
                  <c:v>42954</c:v>
                </c:pt>
                <c:pt idx="30">
                  <c:v>42955</c:v>
                </c:pt>
                <c:pt idx="31">
                  <c:v>42956</c:v>
                </c:pt>
                <c:pt idx="32">
                  <c:v>42957</c:v>
                </c:pt>
                <c:pt idx="33">
                  <c:v>42958</c:v>
                </c:pt>
                <c:pt idx="34">
                  <c:v>42959</c:v>
                </c:pt>
                <c:pt idx="35">
                  <c:v>42960</c:v>
                </c:pt>
                <c:pt idx="36">
                  <c:v>42961</c:v>
                </c:pt>
                <c:pt idx="37">
                  <c:v>42962</c:v>
                </c:pt>
                <c:pt idx="38">
                  <c:v>42963</c:v>
                </c:pt>
                <c:pt idx="39">
                  <c:v>42964</c:v>
                </c:pt>
                <c:pt idx="40">
                  <c:v>42965</c:v>
                </c:pt>
                <c:pt idx="41">
                  <c:v>42966</c:v>
                </c:pt>
                <c:pt idx="42">
                  <c:v>42967</c:v>
                </c:pt>
                <c:pt idx="43">
                  <c:v>42968</c:v>
                </c:pt>
                <c:pt idx="44">
                  <c:v>42969</c:v>
                </c:pt>
                <c:pt idx="45">
                  <c:v>42970</c:v>
                </c:pt>
                <c:pt idx="46">
                  <c:v>42971</c:v>
                </c:pt>
                <c:pt idx="47">
                  <c:v>42972</c:v>
                </c:pt>
                <c:pt idx="48">
                  <c:v>42973</c:v>
                </c:pt>
                <c:pt idx="49">
                  <c:v>42974</c:v>
                </c:pt>
                <c:pt idx="50">
                  <c:v>42975</c:v>
                </c:pt>
                <c:pt idx="51">
                  <c:v>42976</c:v>
                </c:pt>
                <c:pt idx="52">
                  <c:v>42977</c:v>
                </c:pt>
                <c:pt idx="53">
                  <c:v>42978</c:v>
                </c:pt>
                <c:pt idx="54">
                  <c:v>42979</c:v>
                </c:pt>
                <c:pt idx="55">
                  <c:v>42980</c:v>
                </c:pt>
                <c:pt idx="56">
                  <c:v>42981</c:v>
                </c:pt>
                <c:pt idx="57">
                  <c:v>42982</c:v>
                </c:pt>
                <c:pt idx="58">
                  <c:v>42983</c:v>
                </c:pt>
                <c:pt idx="59">
                  <c:v>42984</c:v>
                </c:pt>
                <c:pt idx="60">
                  <c:v>42985</c:v>
                </c:pt>
                <c:pt idx="61">
                  <c:v>42986</c:v>
                </c:pt>
                <c:pt idx="62">
                  <c:v>42987</c:v>
                </c:pt>
                <c:pt idx="63">
                  <c:v>42988</c:v>
                </c:pt>
                <c:pt idx="64">
                  <c:v>42989</c:v>
                </c:pt>
                <c:pt idx="65">
                  <c:v>42990</c:v>
                </c:pt>
                <c:pt idx="66">
                  <c:v>42991</c:v>
                </c:pt>
                <c:pt idx="67">
                  <c:v>42992</c:v>
                </c:pt>
                <c:pt idx="68">
                  <c:v>42993</c:v>
                </c:pt>
                <c:pt idx="69">
                  <c:v>42994</c:v>
                </c:pt>
                <c:pt idx="70">
                  <c:v>42995</c:v>
                </c:pt>
                <c:pt idx="71">
                  <c:v>42996</c:v>
                </c:pt>
                <c:pt idx="72">
                  <c:v>42997</c:v>
                </c:pt>
                <c:pt idx="73">
                  <c:v>42998</c:v>
                </c:pt>
                <c:pt idx="74">
                  <c:v>42999</c:v>
                </c:pt>
                <c:pt idx="75">
                  <c:v>43000</c:v>
                </c:pt>
                <c:pt idx="76">
                  <c:v>43001</c:v>
                </c:pt>
                <c:pt idx="77">
                  <c:v>43002</c:v>
                </c:pt>
                <c:pt idx="78">
                  <c:v>43003</c:v>
                </c:pt>
                <c:pt idx="79">
                  <c:v>43004</c:v>
                </c:pt>
                <c:pt idx="80">
                  <c:v>43005</c:v>
                </c:pt>
                <c:pt idx="81">
                  <c:v>43006</c:v>
                </c:pt>
                <c:pt idx="82">
                  <c:v>43007</c:v>
                </c:pt>
                <c:pt idx="83">
                  <c:v>43008</c:v>
                </c:pt>
                <c:pt idx="84">
                  <c:v>43009</c:v>
                </c:pt>
                <c:pt idx="85">
                  <c:v>43010</c:v>
                </c:pt>
                <c:pt idx="86">
                  <c:v>43011</c:v>
                </c:pt>
                <c:pt idx="87">
                  <c:v>43012</c:v>
                </c:pt>
                <c:pt idx="88">
                  <c:v>43013</c:v>
                </c:pt>
                <c:pt idx="89">
                  <c:v>43014</c:v>
                </c:pt>
                <c:pt idx="90">
                  <c:v>43015</c:v>
                </c:pt>
                <c:pt idx="91">
                  <c:v>43016</c:v>
                </c:pt>
                <c:pt idx="92">
                  <c:v>43017</c:v>
                </c:pt>
                <c:pt idx="93">
                  <c:v>43018</c:v>
                </c:pt>
                <c:pt idx="94">
                  <c:v>43019</c:v>
                </c:pt>
                <c:pt idx="95">
                  <c:v>43020</c:v>
                </c:pt>
                <c:pt idx="96">
                  <c:v>43021</c:v>
                </c:pt>
                <c:pt idx="97">
                  <c:v>43022</c:v>
                </c:pt>
                <c:pt idx="98">
                  <c:v>43023</c:v>
                </c:pt>
                <c:pt idx="99">
                  <c:v>43024</c:v>
                </c:pt>
                <c:pt idx="100">
                  <c:v>43025</c:v>
                </c:pt>
                <c:pt idx="101">
                  <c:v>43026</c:v>
                </c:pt>
                <c:pt idx="102">
                  <c:v>43027</c:v>
                </c:pt>
                <c:pt idx="103">
                  <c:v>43028</c:v>
                </c:pt>
                <c:pt idx="104">
                  <c:v>43029</c:v>
                </c:pt>
                <c:pt idx="105">
                  <c:v>43030</c:v>
                </c:pt>
                <c:pt idx="106">
                  <c:v>43031</c:v>
                </c:pt>
                <c:pt idx="107">
                  <c:v>43032</c:v>
                </c:pt>
                <c:pt idx="108">
                  <c:v>43033</c:v>
                </c:pt>
                <c:pt idx="109">
                  <c:v>43034</c:v>
                </c:pt>
                <c:pt idx="110">
                  <c:v>43035</c:v>
                </c:pt>
                <c:pt idx="111">
                  <c:v>43036</c:v>
                </c:pt>
                <c:pt idx="112">
                  <c:v>43037</c:v>
                </c:pt>
                <c:pt idx="113">
                  <c:v>43038</c:v>
                </c:pt>
                <c:pt idx="114">
                  <c:v>43039</c:v>
                </c:pt>
                <c:pt idx="115">
                  <c:v>43040</c:v>
                </c:pt>
                <c:pt idx="116">
                  <c:v>43041</c:v>
                </c:pt>
                <c:pt idx="117">
                  <c:v>43042</c:v>
                </c:pt>
                <c:pt idx="118">
                  <c:v>43043</c:v>
                </c:pt>
                <c:pt idx="119">
                  <c:v>43044</c:v>
                </c:pt>
                <c:pt idx="120">
                  <c:v>43045</c:v>
                </c:pt>
                <c:pt idx="121">
                  <c:v>43046</c:v>
                </c:pt>
                <c:pt idx="122">
                  <c:v>43047</c:v>
                </c:pt>
                <c:pt idx="123">
                  <c:v>43048</c:v>
                </c:pt>
                <c:pt idx="124">
                  <c:v>43049</c:v>
                </c:pt>
                <c:pt idx="125">
                  <c:v>43050</c:v>
                </c:pt>
                <c:pt idx="126">
                  <c:v>43051</c:v>
                </c:pt>
                <c:pt idx="127">
                  <c:v>43052</c:v>
                </c:pt>
                <c:pt idx="128">
                  <c:v>43053</c:v>
                </c:pt>
                <c:pt idx="129">
                  <c:v>43054</c:v>
                </c:pt>
                <c:pt idx="130">
                  <c:v>43055</c:v>
                </c:pt>
                <c:pt idx="131">
                  <c:v>43056</c:v>
                </c:pt>
                <c:pt idx="132">
                  <c:v>43057</c:v>
                </c:pt>
                <c:pt idx="133">
                  <c:v>43058</c:v>
                </c:pt>
                <c:pt idx="134">
                  <c:v>43059</c:v>
                </c:pt>
                <c:pt idx="135">
                  <c:v>43060</c:v>
                </c:pt>
                <c:pt idx="136">
                  <c:v>43061</c:v>
                </c:pt>
                <c:pt idx="137">
                  <c:v>43062</c:v>
                </c:pt>
                <c:pt idx="138">
                  <c:v>43063</c:v>
                </c:pt>
                <c:pt idx="139">
                  <c:v>43064</c:v>
                </c:pt>
                <c:pt idx="140">
                  <c:v>43065</c:v>
                </c:pt>
                <c:pt idx="141">
                  <c:v>43066</c:v>
                </c:pt>
                <c:pt idx="142">
                  <c:v>43067</c:v>
                </c:pt>
                <c:pt idx="143">
                  <c:v>43068</c:v>
                </c:pt>
                <c:pt idx="144">
                  <c:v>43069</c:v>
                </c:pt>
                <c:pt idx="145">
                  <c:v>43070</c:v>
                </c:pt>
                <c:pt idx="146">
                  <c:v>43071</c:v>
                </c:pt>
                <c:pt idx="147">
                  <c:v>43072</c:v>
                </c:pt>
                <c:pt idx="148">
                  <c:v>43073</c:v>
                </c:pt>
                <c:pt idx="149">
                  <c:v>43074</c:v>
                </c:pt>
                <c:pt idx="150">
                  <c:v>43075</c:v>
                </c:pt>
                <c:pt idx="151">
                  <c:v>43076</c:v>
                </c:pt>
                <c:pt idx="152">
                  <c:v>43077</c:v>
                </c:pt>
                <c:pt idx="153">
                  <c:v>43078</c:v>
                </c:pt>
                <c:pt idx="154">
                  <c:v>43079</c:v>
                </c:pt>
                <c:pt idx="155">
                  <c:v>43080</c:v>
                </c:pt>
                <c:pt idx="156">
                  <c:v>43081</c:v>
                </c:pt>
                <c:pt idx="157">
                  <c:v>43082</c:v>
                </c:pt>
                <c:pt idx="158">
                  <c:v>43083</c:v>
                </c:pt>
                <c:pt idx="159">
                  <c:v>43084</c:v>
                </c:pt>
                <c:pt idx="160">
                  <c:v>43085</c:v>
                </c:pt>
                <c:pt idx="161">
                  <c:v>43086</c:v>
                </c:pt>
                <c:pt idx="162">
                  <c:v>43087</c:v>
                </c:pt>
                <c:pt idx="163">
                  <c:v>43088</c:v>
                </c:pt>
                <c:pt idx="164">
                  <c:v>43089</c:v>
                </c:pt>
                <c:pt idx="165">
                  <c:v>43090</c:v>
                </c:pt>
                <c:pt idx="166">
                  <c:v>43091</c:v>
                </c:pt>
                <c:pt idx="167">
                  <c:v>43092</c:v>
                </c:pt>
                <c:pt idx="168">
                  <c:v>43093</c:v>
                </c:pt>
                <c:pt idx="169">
                  <c:v>43094</c:v>
                </c:pt>
                <c:pt idx="170">
                  <c:v>43095</c:v>
                </c:pt>
                <c:pt idx="171">
                  <c:v>43096</c:v>
                </c:pt>
                <c:pt idx="172">
                  <c:v>43097</c:v>
                </c:pt>
                <c:pt idx="173">
                  <c:v>43098</c:v>
                </c:pt>
                <c:pt idx="174">
                  <c:v>43099</c:v>
                </c:pt>
                <c:pt idx="175">
                  <c:v>43100</c:v>
                </c:pt>
                <c:pt idx="176">
                  <c:v>43101</c:v>
                </c:pt>
                <c:pt idx="177">
                  <c:v>43102</c:v>
                </c:pt>
                <c:pt idx="178">
                  <c:v>43103</c:v>
                </c:pt>
                <c:pt idx="179">
                  <c:v>43104</c:v>
                </c:pt>
                <c:pt idx="180">
                  <c:v>43105</c:v>
                </c:pt>
                <c:pt idx="181">
                  <c:v>43109</c:v>
                </c:pt>
                <c:pt idx="182">
                  <c:v>43110</c:v>
                </c:pt>
                <c:pt idx="183">
                  <c:v>43111</c:v>
                </c:pt>
                <c:pt idx="184">
                  <c:v>43112</c:v>
                </c:pt>
                <c:pt idx="185">
                  <c:v>43115</c:v>
                </c:pt>
                <c:pt idx="186">
                  <c:v>43116</c:v>
                </c:pt>
                <c:pt idx="187">
                  <c:v>43117</c:v>
                </c:pt>
                <c:pt idx="188">
                  <c:v>43118</c:v>
                </c:pt>
                <c:pt idx="189">
                  <c:v>43119</c:v>
                </c:pt>
                <c:pt idx="190">
                  <c:v>43122</c:v>
                </c:pt>
                <c:pt idx="191">
                  <c:v>43123</c:v>
                </c:pt>
                <c:pt idx="192">
                  <c:v>43124</c:v>
                </c:pt>
                <c:pt idx="193">
                  <c:v>43125</c:v>
                </c:pt>
                <c:pt idx="194">
                  <c:v>43126</c:v>
                </c:pt>
                <c:pt idx="195">
                  <c:v>43129</c:v>
                </c:pt>
                <c:pt idx="196">
                  <c:v>43130</c:v>
                </c:pt>
                <c:pt idx="197">
                  <c:v>43131</c:v>
                </c:pt>
                <c:pt idx="198">
                  <c:v>43132</c:v>
                </c:pt>
                <c:pt idx="199">
                  <c:v>43133</c:v>
                </c:pt>
                <c:pt idx="200">
                  <c:v>43136</c:v>
                </c:pt>
                <c:pt idx="201">
                  <c:v>43137</c:v>
                </c:pt>
                <c:pt idx="202">
                  <c:v>43138</c:v>
                </c:pt>
                <c:pt idx="203">
                  <c:v>43139</c:v>
                </c:pt>
                <c:pt idx="204">
                  <c:v>43140</c:v>
                </c:pt>
                <c:pt idx="205">
                  <c:v>43144</c:v>
                </c:pt>
                <c:pt idx="206">
                  <c:v>43145</c:v>
                </c:pt>
                <c:pt idx="207">
                  <c:v>43146</c:v>
                </c:pt>
                <c:pt idx="208">
                  <c:v>43147</c:v>
                </c:pt>
                <c:pt idx="209">
                  <c:v>43150</c:v>
                </c:pt>
                <c:pt idx="210">
                  <c:v>43151</c:v>
                </c:pt>
                <c:pt idx="211">
                  <c:v>43105</c:v>
                </c:pt>
                <c:pt idx="212">
                  <c:v>43105</c:v>
                </c:pt>
                <c:pt idx="213">
                  <c:v>43105</c:v>
                </c:pt>
                <c:pt idx="214">
                  <c:v>43105</c:v>
                </c:pt>
                <c:pt idx="215">
                  <c:v>43105</c:v>
                </c:pt>
                <c:pt idx="216">
                  <c:v>43105</c:v>
                </c:pt>
                <c:pt idx="217">
                  <c:v>43105</c:v>
                </c:pt>
                <c:pt idx="218">
                  <c:v>43105</c:v>
                </c:pt>
                <c:pt idx="219">
                  <c:v>43105</c:v>
                </c:pt>
                <c:pt idx="220">
                  <c:v>43105</c:v>
                </c:pt>
                <c:pt idx="221">
                  <c:v>43105</c:v>
                </c:pt>
                <c:pt idx="222">
                  <c:v>43105</c:v>
                </c:pt>
                <c:pt idx="223">
                  <c:v>43105</c:v>
                </c:pt>
                <c:pt idx="224">
                  <c:v>43105</c:v>
                </c:pt>
                <c:pt idx="225">
                  <c:v>43105</c:v>
                </c:pt>
                <c:pt idx="226">
                  <c:v>43105</c:v>
                </c:pt>
                <c:pt idx="227">
                  <c:v>43105</c:v>
                </c:pt>
                <c:pt idx="228">
                  <c:v>43105</c:v>
                </c:pt>
                <c:pt idx="229">
                  <c:v>43105</c:v>
                </c:pt>
                <c:pt idx="230">
                  <c:v>43105</c:v>
                </c:pt>
                <c:pt idx="231">
                  <c:v>43105</c:v>
                </c:pt>
                <c:pt idx="232">
                  <c:v>43105</c:v>
                </c:pt>
                <c:pt idx="233">
                  <c:v>43105</c:v>
                </c:pt>
                <c:pt idx="234">
                  <c:v>43105</c:v>
                </c:pt>
                <c:pt idx="235">
                  <c:v>43105</c:v>
                </c:pt>
                <c:pt idx="236">
                  <c:v>43105</c:v>
                </c:pt>
                <c:pt idx="237">
                  <c:v>43105</c:v>
                </c:pt>
                <c:pt idx="238">
                  <c:v>43105</c:v>
                </c:pt>
                <c:pt idx="239">
                  <c:v>43105</c:v>
                </c:pt>
                <c:pt idx="240">
                  <c:v>43105</c:v>
                </c:pt>
                <c:pt idx="241">
                  <c:v>43105</c:v>
                </c:pt>
                <c:pt idx="242">
                  <c:v>43105</c:v>
                </c:pt>
                <c:pt idx="243">
                  <c:v>43105</c:v>
                </c:pt>
                <c:pt idx="244">
                  <c:v>43105</c:v>
                </c:pt>
                <c:pt idx="245">
                  <c:v>43105</c:v>
                </c:pt>
                <c:pt idx="246">
                  <c:v>43105</c:v>
                </c:pt>
                <c:pt idx="247">
                  <c:v>43105</c:v>
                </c:pt>
                <c:pt idx="248">
                  <c:v>43105</c:v>
                </c:pt>
                <c:pt idx="249">
                  <c:v>43105</c:v>
                </c:pt>
              </c:numCache>
            </c:numRef>
          </c:cat>
          <c:val>
            <c:numRef>
              <c:f>チャートdata!$G$5:$G$254</c:f>
              <c:numCache>
                <c:formatCode>#,##0;[Red]\-#,##0</c:formatCode>
                <c:ptCount val="250"/>
                <c:pt idx="0">
                  <c:v>2238.94</c:v>
                </c:pt>
                <c:pt idx="1">
                  <c:v>2259.73</c:v>
                </c:pt>
                <c:pt idx="2">
                  <c:v>2469.5700000000002</c:v>
                </c:pt>
                <c:pt idx="3">
                  <c:v>2480.4499999999998</c:v>
                </c:pt>
                <c:pt idx="4">
                  <c:v>2462.64</c:v>
                </c:pt>
                <c:pt idx="5">
                  <c:v>2417.11</c:v>
                </c:pt>
                <c:pt idx="6">
                  <c:v>2560.63</c:v>
                </c:pt>
                <c:pt idx="7">
                  <c:v>2594.2800000000002</c:v>
                </c:pt>
                <c:pt idx="8">
                  <c:v>2580.4299999999998</c:v>
                </c:pt>
                <c:pt idx="9">
                  <c:v>2531.92</c:v>
                </c:pt>
                <c:pt idx="10">
                  <c:v>2534.89</c:v>
                </c:pt>
                <c:pt idx="11">
                  <c:v>2544.79</c:v>
                </c:pt>
                <c:pt idx="12">
                  <c:v>2479.46</c:v>
                </c:pt>
                <c:pt idx="13">
                  <c:v>2471.5500000000002</c:v>
                </c:pt>
                <c:pt idx="14">
                  <c:v>2550.73</c:v>
                </c:pt>
                <c:pt idx="15">
                  <c:v>2554.69</c:v>
                </c:pt>
                <c:pt idx="16">
                  <c:v>2484.41</c:v>
                </c:pt>
                <c:pt idx="17">
                  <c:v>2508.17</c:v>
                </c:pt>
                <c:pt idx="18">
                  <c:v>2474.52</c:v>
                </c:pt>
                <c:pt idx="19">
                  <c:v>2461.65</c:v>
                </c:pt>
                <c:pt idx="20">
                  <c:v>2369.6</c:v>
                </c:pt>
                <c:pt idx="21">
                  <c:v>2334.9499999999998</c:v>
                </c:pt>
                <c:pt idx="22">
                  <c:v>2269.63</c:v>
                </c:pt>
                <c:pt idx="23">
                  <c:v>2410.1799999999998</c:v>
                </c:pt>
                <c:pt idx="24">
                  <c:v>2469.5700000000002</c:v>
                </c:pt>
                <c:pt idx="25">
                  <c:v>2420.08</c:v>
                </c:pt>
                <c:pt idx="26">
                  <c:v>2508.17</c:v>
                </c:pt>
                <c:pt idx="27">
                  <c:v>2485.4</c:v>
                </c:pt>
                <c:pt idx="28">
                  <c:v>2514.11</c:v>
                </c:pt>
                <c:pt idx="29">
                  <c:v>2481.44</c:v>
                </c:pt>
                <c:pt idx="30">
                  <c:v>2439.87</c:v>
                </c:pt>
                <c:pt idx="31">
                  <c:v>2452.7399999999998</c:v>
                </c:pt>
                <c:pt idx="32">
                  <c:v>2478.48</c:v>
                </c:pt>
                <c:pt idx="33">
                  <c:v>2501.2399999999998</c:v>
                </c:pt>
                <c:pt idx="34">
                  <c:v>2487.38</c:v>
                </c:pt>
                <c:pt idx="35">
                  <c:v>2445.81</c:v>
                </c:pt>
                <c:pt idx="36">
                  <c:v>2488.37</c:v>
                </c:pt>
                <c:pt idx="37">
                  <c:v>2485.4</c:v>
                </c:pt>
                <c:pt idx="38">
                  <c:v>2623.98</c:v>
                </c:pt>
                <c:pt idx="39">
                  <c:v>2637.83</c:v>
                </c:pt>
                <c:pt idx="40">
                  <c:v>2569.54</c:v>
                </c:pt>
                <c:pt idx="41">
                  <c:v>2546.77</c:v>
                </c:pt>
                <c:pt idx="42">
                  <c:v>2521.04</c:v>
                </c:pt>
                <c:pt idx="43">
                  <c:v>2503.2199999999998</c:v>
                </c:pt>
                <c:pt idx="44">
                  <c:v>2459.67</c:v>
                </c:pt>
                <c:pt idx="45">
                  <c:v>2406.2199999999998</c:v>
                </c:pt>
                <c:pt idx="46">
                  <c:v>2402.2600000000002</c:v>
                </c:pt>
                <c:pt idx="47">
                  <c:v>2367.62</c:v>
                </c:pt>
                <c:pt idx="48">
                  <c:v>2419.09</c:v>
                </c:pt>
                <c:pt idx="49">
                  <c:v>2441.85</c:v>
                </c:pt>
                <c:pt idx="50">
                  <c:v>2465.61</c:v>
                </c:pt>
                <c:pt idx="51">
                  <c:v>2476.5</c:v>
                </c:pt>
                <c:pt idx="52">
                  <c:v>2444.8200000000002</c:v>
                </c:pt>
                <c:pt idx="53">
                  <c:v>2460.66</c:v>
                </c:pt>
                <c:pt idx="54">
                  <c:v>2429.9699999999998</c:v>
                </c:pt>
                <c:pt idx="55">
                  <c:v>2474.52</c:v>
                </c:pt>
                <c:pt idx="56">
                  <c:v>2468.58</c:v>
                </c:pt>
                <c:pt idx="57">
                  <c:v>2498.27</c:v>
                </c:pt>
                <c:pt idx="58">
                  <c:v>2508.17</c:v>
                </c:pt>
                <c:pt idx="59">
                  <c:v>2378.5</c:v>
                </c:pt>
                <c:pt idx="60">
                  <c:v>2381.4699999999998</c:v>
                </c:pt>
                <c:pt idx="61">
                  <c:v>2402.2600000000002</c:v>
                </c:pt>
                <c:pt idx="62">
                  <c:v>2399.29</c:v>
                </c:pt>
                <c:pt idx="63">
                  <c:v>2376.52</c:v>
                </c:pt>
                <c:pt idx="64">
                  <c:v>2330</c:v>
                </c:pt>
                <c:pt idx="65">
                  <c:v>2358.71</c:v>
                </c:pt>
                <c:pt idx="66">
                  <c:v>2257.75</c:v>
                </c:pt>
                <c:pt idx="67">
                  <c:v>2275.56</c:v>
                </c:pt>
                <c:pt idx="68">
                  <c:v>2269.63</c:v>
                </c:pt>
                <c:pt idx="69">
                  <c:v>2185.4899999999998</c:v>
                </c:pt>
                <c:pt idx="70">
                  <c:v>2230.0300000000002</c:v>
                </c:pt>
                <c:pt idx="71">
                  <c:v>2302.29</c:v>
                </c:pt>
                <c:pt idx="72">
                  <c:v>2311.1999999999998</c:v>
                </c:pt>
                <c:pt idx="73">
                  <c:v>2312.19</c:v>
                </c:pt>
                <c:pt idx="74">
                  <c:v>2365.64</c:v>
                </c:pt>
                <c:pt idx="75">
                  <c:v>2316.15</c:v>
                </c:pt>
                <c:pt idx="76">
                  <c:v>2343.86</c:v>
                </c:pt>
                <c:pt idx="77">
                  <c:v>2352.77</c:v>
                </c:pt>
                <c:pt idx="78">
                  <c:v>2288.4299999999998</c:v>
                </c:pt>
                <c:pt idx="79">
                  <c:v>2337.92</c:v>
                </c:pt>
                <c:pt idx="80">
                  <c:v>2341.88</c:v>
                </c:pt>
                <c:pt idx="81">
                  <c:v>2405.23</c:v>
                </c:pt>
                <c:pt idx="82">
                  <c:v>2439.87</c:v>
                </c:pt>
                <c:pt idx="83">
                  <c:v>2405.23</c:v>
                </c:pt>
                <c:pt idx="84">
                  <c:v>2420.08</c:v>
                </c:pt>
                <c:pt idx="85">
                  <c:v>2383.4499999999998</c:v>
                </c:pt>
                <c:pt idx="86">
                  <c:v>2338.91</c:v>
                </c:pt>
                <c:pt idx="87">
                  <c:v>2358.71</c:v>
                </c:pt>
                <c:pt idx="88">
                  <c:v>2410.1799999999998</c:v>
                </c:pt>
                <c:pt idx="89">
                  <c:v>2427.0100000000002</c:v>
                </c:pt>
                <c:pt idx="90">
                  <c:v>2330.9899999999998</c:v>
                </c:pt>
                <c:pt idx="91">
                  <c:v>2321.1</c:v>
                </c:pt>
                <c:pt idx="92">
                  <c:v>2326.04</c:v>
                </c:pt>
                <c:pt idx="93">
                  <c:v>2369.6</c:v>
                </c:pt>
                <c:pt idx="94">
                  <c:v>2355.7399999999998</c:v>
                </c:pt>
                <c:pt idx="95">
                  <c:v>2319.12</c:v>
                </c:pt>
                <c:pt idx="96">
                  <c:v>2291.4</c:v>
                </c:pt>
                <c:pt idx="97">
                  <c:v>2169.66</c:v>
                </c:pt>
                <c:pt idx="98">
                  <c:v>1999.41</c:v>
                </c:pt>
                <c:pt idx="99">
                  <c:v>2085.52</c:v>
                </c:pt>
                <c:pt idx="100">
                  <c:v>2095.42</c:v>
                </c:pt>
                <c:pt idx="101">
                  <c:v>2102.35</c:v>
                </c:pt>
                <c:pt idx="102">
                  <c:v>2199.35</c:v>
                </c:pt>
                <c:pt idx="103">
                  <c:v>2193.41</c:v>
                </c:pt>
                <c:pt idx="104">
                  <c:v>2098.39</c:v>
                </c:pt>
                <c:pt idx="105">
                  <c:v>2091.46</c:v>
                </c:pt>
                <c:pt idx="106">
                  <c:v>2060.7800000000002</c:v>
                </c:pt>
                <c:pt idx="107">
                  <c:v>1990.5</c:v>
                </c:pt>
                <c:pt idx="108">
                  <c:v>2163.7199999999998</c:v>
                </c:pt>
                <c:pt idx="109">
                  <c:v>2101.36</c:v>
                </c:pt>
                <c:pt idx="110">
                  <c:v>2260.7199999999998</c:v>
                </c:pt>
                <c:pt idx="111">
                  <c:v>2269.63</c:v>
                </c:pt>
                <c:pt idx="112">
                  <c:v>2336.9299999999998</c:v>
                </c:pt>
                <c:pt idx="113">
                  <c:v>2331.98</c:v>
                </c:pt>
                <c:pt idx="114">
                  <c:v>2343.86</c:v>
                </c:pt>
                <c:pt idx="115">
                  <c:v>2280.5100000000002</c:v>
                </c:pt>
                <c:pt idx="116">
                  <c:v>2289.42</c:v>
                </c:pt>
                <c:pt idx="117">
                  <c:v>2281.5</c:v>
                </c:pt>
                <c:pt idx="118">
                  <c:v>2239.9299999999998</c:v>
                </c:pt>
                <c:pt idx="119">
                  <c:v>2247.85</c:v>
                </c:pt>
                <c:pt idx="120">
                  <c:v>2252.8000000000002</c:v>
                </c:pt>
                <c:pt idx="121">
                  <c:v>2215.19</c:v>
                </c:pt>
                <c:pt idx="122">
                  <c:v>2196.38</c:v>
                </c:pt>
                <c:pt idx="123">
                  <c:v>2155.8000000000002</c:v>
                </c:pt>
                <c:pt idx="124">
                  <c:v>2165.6999999999998</c:v>
                </c:pt>
                <c:pt idx="125">
                  <c:v>2216.1799999999998</c:v>
                </c:pt>
                <c:pt idx="126">
                  <c:v>2194.4</c:v>
                </c:pt>
                <c:pt idx="127">
                  <c:v>2212.2199999999998</c:v>
                </c:pt>
                <c:pt idx="128">
                  <c:v>2194.4</c:v>
                </c:pt>
                <c:pt idx="129">
                  <c:v>2224.09</c:v>
                </c:pt>
                <c:pt idx="130">
                  <c:v>2296.35</c:v>
                </c:pt>
                <c:pt idx="131">
                  <c:v>2235.9699999999998</c:v>
                </c:pt>
                <c:pt idx="132">
                  <c:v>2233</c:v>
                </c:pt>
                <c:pt idx="133">
                  <c:v>2276.5500000000002</c:v>
                </c:pt>
                <c:pt idx="134">
                  <c:v>2312.19</c:v>
                </c:pt>
                <c:pt idx="135">
                  <c:v>2327.0300000000002</c:v>
                </c:pt>
                <c:pt idx="136">
                  <c:v>2353.7600000000002</c:v>
                </c:pt>
                <c:pt idx="137">
                  <c:v>2354.75</c:v>
                </c:pt>
                <c:pt idx="138">
                  <c:v>2379.4899999999998</c:v>
                </c:pt>
                <c:pt idx="139">
                  <c:v>2400.2800000000002</c:v>
                </c:pt>
                <c:pt idx="140">
                  <c:v>2385.4299999999998</c:v>
                </c:pt>
                <c:pt idx="141">
                  <c:v>2420.08</c:v>
                </c:pt>
                <c:pt idx="142">
                  <c:v>2058.8000000000002</c:v>
                </c:pt>
                <c:pt idx="143">
                  <c:v>1932.1</c:v>
                </c:pt>
                <c:pt idx="144">
                  <c:v>1898.45</c:v>
                </c:pt>
                <c:pt idx="145">
                  <c:v>1892.51</c:v>
                </c:pt>
                <c:pt idx="146">
                  <c:v>1922.2</c:v>
                </c:pt>
                <c:pt idx="147">
                  <c:v>1891.52</c:v>
                </c:pt>
                <c:pt idx="148">
                  <c:v>1896.47</c:v>
                </c:pt>
                <c:pt idx="149">
                  <c:v>1926.16</c:v>
                </c:pt>
                <c:pt idx="150">
                  <c:v>1944.97</c:v>
                </c:pt>
                <c:pt idx="151">
                  <c:v>1902.41</c:v>
                </c:pt>
                <c:pt idx="152">
                  <c:v>1947.94</c:v>
                </c:pt>
                <c:pt idx="153">
                  <c:v>1785.61</c:v>
                </c:pt>
                <c:pt idx="154">
                  <c:v>1839.06</c:v>
                </c:pt>
                <c:pt idx="155">
                  <c:v>1846.98</c:v>
                </c:pt>
                <c:pt idx="156">
                  <c:v>1886.57</c:v>
                </c:pt>
                <c:pt idx="157">
                  <c:v>1907.36</c:v>
                </c:pt>
                <c:pt idx="158">
                  <c:v>1946.95</c:v>
                </c:pt>
                <c:pt idx="159">
                  <c:v>1941.01</c:v>
                </c:pt>
                <c:pt idx="160">
                  <c:v>1969.71</c:v>
                </c:pt>
                <c:pt idx="161">
                  <c:v>1942</c:v>
                </c:pt>
                <c:pt idx="162">
                  <c:v>1918.24</c:v>
                </c:pt>
                <c:pt idx="163">
                  <c:v>1946.95</c:v>
                </c:pt>
                <c:pt idx="164">
                  <c:v>1962.79</c:v>
                </c:pt>
                <c:pt idx="165">
                  <c:v>1969.71</c:v>
                </c:pt>
                <c:pt idx="166">
                  <c:v>1952.89</c:v>
                </c:pt>
                <c:pt idx="167">
                  <c:v>2012.28</c:v>
                </c:pt>
                <c:pt idx="168">
                  <c:v>2005.35</c:v>
                </c:pt>
                <c:pt idx="169">
                  <c:v>1997.43</c:v>
                </c:pt>
                <c:pt idx="170">
                  <c:v>1936.06</c:v>
                </c:pt>
                <c:pt idx="171">
                  <c:v>1954.87</c:v>
                </c:pt>
                <c:pt idx="172">
                  <c:v>1918.24</c:v>
                </c:pt>
                <c:pt idx="173">
                  <c:v>1892.51</c:v>
                </c:pt>
                <c:pt idx="174">
                  <c:v>1911.32</c:v>
                </c:pt>
                <c:pt idx="175">
                  <c:v>1928.14</c:v>
                </c:pt>
                <c:pt idx="176">
                  <c:v>1891.52</c:v>
                </c:pt>
                <c:pt idx="177">
                  <c:v>1842.03</c:v>
                </c:pt>
                <c:pt idx="178">
                  <c:v>1839.06</c:v>
                </c:pt>
                <c:pt idx="179">
                  <c:v>1797.49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68B-4E3D-A81D-CED3194CF2D3}"/>
            </c:ext>
          </c:extLst>
        </c:ser>
        <c:hiLowLines/>
        <c:upDownBars>
          <c:gapWidth val="150"/>
          <c:upBars>
            <c:spPr>
              <a:ln w="9525">
                <a:solidFill>
                  <a:srgbClr val="FF0000"/>
                </a:solidFill>
              </a:ln>
            </c:spPr>
          </c:upBars>
          <c:downBars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downBars>
        </c:upDownBars>
        <c:axId val="176819584"/>
        <c:axId val="176825472"/>
      </c:stockChart>
      <c:stockChart>
        <c:ser>
          <c:idx val="4"/>
          <c:order val="4"/>
          <c:tx>
            <c:strRef>
              <c:f>チャートdata!$H$4</c:f>
              <c:strCache>
                <c:ptCount val="1"/>
                <c:pt idx="0">
                  <c:v>5日平均</c:v>
                </c:pt>
              </c:strCache>
            </c:strRef>
          </c:tx>
          <c:spPr>
            <a:ln w="3175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チャートdata!$C$5:$C$254</c:f>
              <c:numCache>
                <c:formatCode>yyyy/mm/dd</c:formatCode>
                <c:ptCount val="250"/>
                <c:pt idx="0">
                  <c:v>42925</c:v>
                </c:pt>
                <c:pt idx="1">
                  <c:v>42926</c:v>
                </c:pt>
                <c:pt idx="2">
                  <c:v>42927</c:v>
                </c:pt>
                <c:pt idx="3">
                  <c:v>42928</c:v>
                </c:pt>
                <c:pt idx="4">
                  <c:v>42929</c:v>
                </c:pt>
                <c:pt idx="5">
                  <c:v>42930</c:v>
                </c:pt>
                <c:pt idx="6">
                  <c:v>42931</c:v>
                </c:pt>
                <c:pt idx="7">
                  <c:v>42932</c:v>
                </c:pt>
                <c:pt idx="8">
                  <c:v>42933</c:v>
                </c:pt>
                <c:pt idx="9">
                  <c:v>42934</c:v>
                </c:pt>
                <c:pt idx="10">
                  <c:v>42935</c:v>
                </c:pt>
                <c:pt idx="11">
                  <c:v>42936</c:v>
                </c:pt>
                <c:pt idx="12">
                  <c:v>42937</c:v>
                </c:pt>
                <c:pt idx="13">
                  <c:v>42938</c:v>
                </c:pt>
                <c:pt idx="14">
                  <c:v>42939</c:v>
                </c:pt>
                <c:pt idx="15">
                  <c:v>42940</c:v>
                </c:pt>
                <c:pt idx="16">
                  <c:v>42941</c:v>
                </c:pt>
                <c:pt idx="17">
                  <c:v>42942</c:v>
                </c:pt>
                <c:pt idx="18">
                  <c:v>42943</c:v>
                </c:pt>
                <c:pt idx="19">
                  <c:v>42944</c:v>
                </c:pt>
                <c:pt idx="20">
                  <c:v>42945</c:v>
                </c:pt>
                <c:pt idx="21">
                  <c:v>42946</c:v>
                </c:pt>
                <c:pt idx="22">
                  <c:v>42947</c:v>
                </c:pt>
                <c:pt idx="23">
                  <c:v>42948</c:v>
                </c:pt>
                <c:pt idx="24">
                  <c:v>42949</c:v>
                </c:pt>
                <c:pt idx="25">
                  <c:v>42950</c:v>
                </c:pt>
                <c:pt idx="26">
                  <c:v>42951</c:v>
                </c:pt>
                <c:pt idx="27">
                  <c:v>42952</c:v>
                </c:pt>
                <c:pt idx="28">
                  <c:v>42953</c:v>
                </c:pt>
                <c:pt idx="29">
                  <c:v>42954</c:v>
                </c:pt>
                <c:pt idx="30">
                  <c:v>42955</c:v>
                </c:pt>
                <c:pt idx="31">
                  <c:v>42956</c:v>
                </c:pt>
                <c:pt idx="32">
                  <c:v>42957</c:v>
                </c:pt>
                <c:pt idx="33">
                  <c:v>42958</c:v>
                </c:pt>
                <c:pt idx="34">
                  <c:v>42959</c:v>
                </c:pt>
                <c:pt idx="35">
                  <c:v>42960</c:v>
                </c:pt>
                <c:pt idx="36">
                  <c:v>42961</c:v>
                </c:pt>
                <c:pt idx="37">
                  <c:v>42962</c:v>
                </c:pt>
                <c:pt idx="38">
                  <c:v>42963</c:v>
                </c:pt>
                <c:pt idx="39">
                  <c:v>42964</c:v>
                </c:pt>
                <c:pt idx="40">
                  <c:v>42965</c:v>
                </c:pt>
                <c:pt idx="41">
                  <c:v>42966</c:v>
                </c:pt>
                <c:pt idx="42">
                  <c:v>42967</c:v>
                </c:pt>
                <c:pt idx="43">
                  <c:v>42968</c:v>
                </c:pt>
                <c:pt idx="44">
                  <c:v>42969</c:v>
                </c:pt>
                <c:pt idx="45">
                  <c:v>42970</c:v>
                </c:pt>
                <c:pt idx="46">
                  <c:v>42971</c:v>
                </c:pt>
                <c:pt idx="47">
                  <c:v>42972</c:v>
                </c:pt>
                <c:pt idx="48">
                  <c:v>42973</c:v>
                </c:pt>
                <c:pt idx="49">
                  <c:v>42974</c:v>
                </c:pt>
                <c:pt idx="50">
                  <c:v>42975</c:v>
                </c:pt>
                <c:pt idx="51">
                  <c:v>42976</c:v>
                </c:pt>
                <c:pt idx="52">
                  <c:v>42977</c:v>
                </c:pt>
                <c:pt idx="53">
                  <c:v>42978</c:v>
                </c:pt>
                <c:pt idx="54">
                  <c:v>42979</c:v>
                </c:pt>
                <c:pt idx="55">
                  <c:v>42980</c:v>
                </c:pt>
                <c:pt idx="56">
                  <c:v>42981</c:v>
                </c:pt>
                <c:pt idx="57">
                  <c:v>42982</c:v>
                </c:pt>
                <c:pt idx="58">
                  <c:v>42983</c:v>
                </c:pt>
                <c:pt idx="59">
                  <c:v>42984</c:v>
                </c:pt>
                <c:pt idx="60">
                  <c:v>42985</c:v>
                </c:pt>
                <c:pt idx="61">
                  <c:v>42986</c:v>
                </c:pt>
                <c:pt idx="62">
                  <c:v>42987</c:v>
                </c:pt>
                <c:pt idx="63">
                  <c:v>42988</c:v>
                </c:pt>
                <c:pt idx="64">
                  <c:v>42989</c:v>
                </c:pt>
                <c:pt idx="65">
                  <c:v>42990</c:v>
                </c:pt>
                <c:pt idx="66">
                  <c:v>42991</c:v>
                </c:pt>
                <c:pt idx="67">
                  <c:v>42992</c:v>
                </c:pt>
                <c:pt idx="68">
                  <c:v>42993</c:v>
                </c:pt>
                <c:pt idx="69">
                  <c:v>42994</c:v>
                </c:pt>
                <c:pt idx="70">
                  <c:v>42995</c:v>
                </c:pt>
                <c:pt idx="71">
                  <c:v>42996</c:v>
                </c:pt>
                <c:pt idx="72">
                  <c:v>42997</c:v>
                </c:pt>
                <c:pt idx="73">
                  <c:v>42998</c:v>
                </c:pt>
                <c:pt idx="74">
                  <c:v>42999</c:v>
                </c:pt>
                <c:pt idx="75">
                  <c:v>43000</c:v>
                </c:pt>
                <c:pt idx="76">
                  <c:v>43001</c:v>
                </c:pt>
                <c:pt idx="77">
                  <c:v>43002</c:v>
                </c:pt>
                <c:pt idx="78">
                  <c:v>43003</c:v>
                </c:pt>
                <c:pt idx="79">
                  <c:v>43004</c:v>
                </c:pt>
                <c:pt idx="80">
                  <c:v>43005</c:v>
                </c:pt>
                <c:pt idx="81">
                  <c:v>43006</c:v>
                </c:pt>
                <c:pt idx="82">
                  <c:v>43007</c:v>
                </c:pt>
                <c:pt idx="83">
                  <c:v>43008</c:v>
                </c:pt>
                <c:pt idx="84">
                  <c:v>43009</c:v>
                </c:pt>
                <c:pt idx="85">
                  <c:v>43010</c:v>
                </c:pt>
                <c:pt idx="86">
                  <c:v>43011</c:v>
                </c:pt>
                <c:pt idx="87">
                  <c:v>43012</c:v>
                </c:pt>
                <c:pt idx="88">
                  <c:v>43013</c:v>
                </c:pt>
                <c:pt idx="89">
                  <c:v>43014</c:v>
                </c:pt>
                <c:pt idx="90">
                  <c:v>43015</c:v>
                </c:pt>
                <c:pt idx="91">
                  <c:v>43016</c:v>
                </c:pt>
                <c:pt idx="92">
                  <c:v>43017</c:v>
                </c:pt>
                <c:pt idx="93">
                  <c:v>43018</c:v>
                </c:pt>
                <c:pt idx="94">
                  <c:v>43019</c:v>
                </c:pt>
                <c:pt idx="95">
                  <c:v>43020</c:v>
                </c:pt>
                <c:pt idx="96">
                  <c:v>43021</c:v>
                </c:pt>
                <c:pt idx="97">
                  <c:v>43022</c:v>
                </c:pt>
                <c:pt idx="98">
                  <c:v>43023</c:v>
                </c:pt>
                <c:pt idx="99">
                  <c:v>43024</c:v>
                </c:pt>
                <c:pt idx="100">
                  <c:v>43025</c:v>
                </c:pt>
                <c:pt idx="101">
                  <c:v>43026</c:v>
                </c:pt>
                <c:pt idx="102">
                  <c:v>43027</c:v>
                </c:pt>
                <c:pt idx="103">
                  <c:v>43028</c:v>
                </c:pt>
                <c:pt idx="104">
                  <c:v>43029</c:v>
                </c:pt>
                <c:pt idx="105">
                  <c:v>43030</c:v>
                </c:pt>
                <c:pt idx="106">
                  <c:v>43031</c:v>
                </c:pt>
                <c:pt idx="107">
                  <c:v>43032</c:v>
                </c:pt>
                <c:pt idx="108">
                  <c:v>43033</c:v>
                </c:pt>
                <c:pt idx="109">
                  <c:v>43034</c:v>
                </c:pt>
                <c:pt idx="110">
                  <c:v>43035</c:v>
                </c:pt>
                <c:pt idx="111">
                  <c:v>43036</c:v>
                </c:pt>
                <c:pt idx="112">
                  <c:v>43037</c:v>
                </c:pt>
                <c:pt idx="113">
                  <c:v>43038</c:v>
                </c:pt>
                <c:pt idx="114">
                  <c:v>43039</c:v>
                </c:pt>
                <c:pt idx="115">
                  <c:v>43040</c:v>
                </c:pt>
                <c:pt idx="116">
                  <c:v>43041</c:v>
                </c:pt>
                <c:pt idx="117">
                  <c:v>43042</c:v>
                </c:pt>
                <c:pt idx="118">
                  <c:v>43043</c:v>
                </c:pt>
                <c:pt idx="119">
                  <c:v>43044</c:v>
                </c:pt>
                <c:pt idx="120">
                  <c:v>43045</c:v>
                </c:pt>
                <c:pt idx="121">
                  <c:v>43046</c:v>
                </c:pt>
                <c:pt idx="122">
                  <c:v>43047</c:v>
                </c:pt>
                <c:pt idx="123">
                  <c:v>43048</c:v>
                </c:pt>
                <c:pt idx="124">
                  <c:v>43049</c:v>
                </c:pt>
                <c:pt idx="125">
                  <c:v>43050</c:v>
                </c:pt>
                <c:pt idx="126">
                  <c:v>43051</c:v>
                </c:pt>
                <c:pt idx="127">
                  <c:v>43052</c:v>
                </c:pt>
                <c:pt idx="128">
                  <c:v>43053</c:v>
                </c:pt>
                <c:pt idx="129">
                  <c:v>43054</c:v>
                </c:pt>
                <c:pt idx="130">
                  <c:v>43055</c:v>
                </c:pt>
                <c:pt idx="131">
                  <c:v>43056</c:v>
                </c:pt>
                <c:pt idx="132">
                  <c:v>43057</c:v>
                </c:pt>
                <c:pt idx="133">
                  <c:v>43058</c:v>
                </c:pt>
                <c:pt idx="134">
                  <c:v>43059</c:v>
                </c:pt>
                <c:pt idx="135">
                  <c:v>43060</c:v>
                </c:pt>
                <c:pt idx="136">
                  <c:v>43061</c:v>
                </c:pt>
                <c:pt idx="137">
                  <c:v>43062</c:v>
                </c:pt>
                <c:pt idx="138">
                  <c:v>43063</c:v>
                </c:pt>
                <c:pt idx="139">
                  <c:v>43064</c:v>
                </c:pt>
                <c:pt idx="140">
                  <c:v>43065</c:v>
                </c:pt>
                <c:pt idx="141">
                  <c:v>43066</c:v>
                </c:pt>
                <c:pt idx="142">
                  <c:v>43067</c:v>
                </c:pt>
                <c:pt idx="143">
                  <c:v>43068</c:v>
                </c:pt>
                <c:pt idx="144">
                  <c:v>43069</c:v>
                </c:pt>
                <c:pt idx="145">
                  <c:v>43070</c:v>
                </c:pt>
                <c:pt idx="146">
                  <c:v>43071</c:v>
                </c:pt>
                <c:pt idx="147">
                  <c:v>43072</c:v>
                </c:pt>
                <c:pt idx="148">
                  <c:v>43073</c:v>
                </c:pt>
                <c:pt idx="149">
                  <c:v>43074</c:v>
                </c:pt>
                <c:pt idx="150">
                  <c:v>43075</c:v>
                </c:pt>
                <c:pt idx="151">
                  <c:v>43076</c:v>
                </c:pt>
                <c:pt idx="152">
                  <c:v>43077</c:v>
                </c:pt>
                <c:pt idx="153">
                  <c:v>43078</c:v>
                </c:pt>
                <c:pt idx="154">
                  <c:v>43079</c:v>
                </c:pt>
                <c:pt idx="155">
                  <c:v>43080</c:v>
                </c:pt>
                <c:pt idx="156">
                  <c:v>43081</c:v>
                </c:pt>
                <c:pt idx="157">
                  <c:v>43082</c:v>
                </c:pt>
                <c:pt idx="158">
                  <c:v>43083</c:v>
                </c:pt>
                <c:pt idx="159">
                  <c:v>43084</c:v>
                </c:pt>
                <c:pt idx="160">
                  <c:v>43085</c:v>
                </c:pt>
                <c:pt idx="161">
                  <c:v>43086</c:v>
                </c:pt>
                <c:pt idx="162">
                  <c:v>43087</c:v>
                </c:pt>
                <c:pt idx="163">
                  <c:v>43088</c:v>
                </c:pt>
                <c:pt idx="164">
                  <c:v>43089</c:v>
                </c:pt>
                <c:pt idx="165">
                  <c:v>43090</c:v>
                </c:pt>
                <c:pt idx="166">
                  <c:v>43091</c:v>
                </c:pt>
                <c:pt idx="167">
                  <c:v>43092</c:v>
                </c:pt>
                <c:pt idx="168">
                  <c:v>43093</c:v>
                </c:pt>
                <c:pt idx="169">
                  <c:v>43094</c:v>
                </c:pt>
                <c:pt idx="170">
                  <c:v>43095</c:v>
                </c:pt>
                <c:pt idx="171">
                  <c:v>43096</c:v>
                </c:pt>
                <c:pt idx="172">
                  <c:v>43097</c:v>
                </c:pt>
                <c:pt idx="173">
                  <c:v>43098</c:v>
                </c:pt>
                <c:pt idx="174">
                  <c:v>43099</c:v>
                </c:pt>
                <c:pt idx="175">
                  <c:v>43100</c:v>
                </c:pt>
                <c:pt idx="176">
                  <c:v>43101</c:v>
                </c:pt>
                <c:pt idx="177">
                  <c:v>43102</c:v>
                </c:pt>
                <c:pt idx="178">
                  <c:v>43103</c:v>
                </c:pt>
                <c:pt idx="179">
                  <c:v>43104</c:v>
                </c:pt>
                <c:pt idx="180">
                  <c:v>43105</c:v>
                </c:pt>
                <c:pt idx="181">
                  <c:v>43109</c:v>
                </c:pt>
                <c:pt idx="182">
                  <c:v>43110</c:v>
                </c:pt>
                <c:pt idx="183">
                  <c:v>43111</c:v>
                </c:pt>
                <c:pt idx="184">
                  <c:v>43112</c:v>
                </c:pt>
                <c:pt idx="185">
                  <c:v>43115</c:v>
                </c:pt>
                <c:pt idx="186">
                  <c:v>43116</c:v>
                </c:pt>
                <c:pt idx="187">
                  <c:v>43117</c:v>
                </c:pt>
                <c:pt idx="188">
                  <c:v>43118</c:v>
                </c:pt>
                <c:pt idx="189">
                  <c:v>43119</c:v>
                </c:pt>
                <c:pt idx="190">
                  <c:v>43122</c:v>
                </c:pt>
                <c:pt idx="191">
                  <c:v>43123</c:v>
                </c:pt>
                <c:pt idx="192">
                  <c:v>43124</c:v>
                </c:pt>
                <c:pt idx="193">
                  <c:v>43125</c:v>
                </c:pt>
                <c:pt idx="194">
                  <c:v>43126</c:v>
                </c:pt>
                <c:pt idx="195">
                  <c:v>43129</c:v>
                </c:pt>
                <c:pt idx="196">
                  <c:v>43130</c:v>
                </c:pt>
                <c:pt idx="197">
                  <c:v>43131</c:v>
                </c:pt>
                <c:pt idx="198">
                  <c:v>43132</c:v>
                </c:pt>
                <c:pt idx="199">
                  <c:v>43133</c:v>
                </c:pt>
                <c:pt idx="200">
                  <c:v>43136</c:v>
                </c:pt>
                <c:pt idx="201">
                  <c:v>43137</c:v>
                </c:pt>
                <c:pt idx="202">
                  <c:v>43138</c:v>
                </c:pt>
                <c:pt idx="203">
                  <c:v>43139</c:v>
                </c:pt>
                <c:pt idx="204">
                  <c:v>43140</c:v>
                </c:pt>
                <c:pt idx="205">
                  <c:v>43144</c:v>
                </c:pt>
                <c:pt idx="206">
                  <c:v>43145</c:v>
                </c:pt>
                <c:pt idx="207">
                  <c:v>43146</c:v>
                </c:pt>
                <c:pt idx="208">
                  <c:v>43147</c:v>
                </c:pt>
                <c:pt idx="209">
                  <c:v>43150</c:v>
                </c:pt>
                <c:pt idx="210">
                  <c:v>43151</c:v>
                </c:pt>
                <c:pt idx="211">
                  <c:v>43105</c:v>
                </c:pt>
                <c:pt idx="212">
                  <c:v>43105</c:v>
                </c:pt>
                <c:pt idx="213">
                  <c:v>43105</c:v>
                </c:pt>
                <c:pt idx="214">
                  <c:v>43105</c:v>
                </c:pt>
                <c:pt idx="215">
                  <c:v>43105</c:v>
                </c:pt>
                <c:pt idx="216">
                  <c:v>43105</c:v>
                </c:pt>
                <c:pt idx="217">
                  <c:v>43105</c:v>
                </c:pt>
                <c:pt idx="218">
                  <c:v>43105</c:v>
                </c:pt>
                <c:pt idx="219">
                  <c:v>43105</c:v>
                </c:pt>
                <c:pt idx="220">
                  <c:v>43105</c:v>
                </c:pt>
                <c:pt idx="221">
                  <c:v>43105</c:v>
                </c:pt>
                <c:pt idx="222">
                  <c:v>43105</c:v>
                </c:pt>
                <c:pt idx="223">
                  <c:v>43105</c:v>
                </c:pt>
                <c:pt idx="224">
                  <c:v>43105</c:v>
                </c:pt>
                <c:pt idx="225">
                  <c:v>43105</c:v>
                </c:pt>
                <c:pt idx="226">
                  <c:v>43105</c:v>
                </c:pt>
                <c:pt idx="227">
                  <c:v>43105</c:v>
                </c:pt>
                <c:pt idx="228">
                  <c:v>43105</c:v>
                </c:pt>
                <c:pt idx="229">
                  <c:v>43105</c:v>
                </c:pt>
                <c:pt idx="230">
                  <c:v>43105</c:v>
                </c:pt>
                <c:pt idx="231">
                  <c:v>43105</c:v>
                </c:pt>
                <c:pt idx="232">
                  <c:v>43105</c:v>
                </c:pt>
                <c:pt idx="233">
                  <c:v>43105</c:v>
                </c:pt>
                <c:pt idx="234">
                  <c:v>43105</c:v>
                </c:pt>
                <c:pt idx="235">
                  <c:v>43105</c:v>
                </c:pt>
                <c:pt idx="236">
                  <c:v>43105</c:v>
                </c:pt>
                <c:pt idx="237">
                  <c:v>43105</c:v>
                </c:pt>
                <c:pt idx="238">
                  <c:v>43105</c:v>
                </c:pt>
                <c:pt idx="239">
                  <c:v>43105</c:v>
                </c:pt>
                <c:pt idx="240">
                  <c:v>43105</c:v>
                </c:pt>
                <c:pt idx="241">
                  <c:v>43105</c:v>
                </c:pt>
                <c:pt idx="242">
                  <c:v>43105</c:v>
                </c:pt>
                <c:pt idx="243">
                  <c:v>43105</c:v>
                </c:pt>
                <c:pt idx="244">
                  <c:v>43105</c:v>
                </c:pt>
                <c:pt idx="245">
                  <c:v>43105</c:v>
                </c:pt>
                <c:pt idx="246">
                  <c:v>43105</c:v>
                </c:pt>
                <c:pt idx="247">
                  <c:v>43105</c:v>
                </c:pt>
                <c:pt idx="248">
                  <c:v>43105</c:v>
                </c:pt>
                <c:pt idx="249">
                  <c:v>43105</c:v>
                </c:pt>
              </c:numCache>
            </c:numRef>
          </c:cat>
          <c:val>
            <c:numRef>
              <c:f>チャートdata!$H$5:$H$254</c:f>
              <c:numCache>
                <c:formatCode>#,##0;[Red]\-#,##0</c:formatCode>
                <c:ptCount val="250"/>
                <c:pt idx="4">
                  <c:v>2382.2659999999996</c:v>
                </c:pt>
                <c:pt idx="5">
                  <c:v>2417.9</c:v>
                </c:pt>
                <c:pt idx="6">
                  <c:v>2478.0800000000004</c:v>
                </c:pt>
                <c:pt idx="7">
                  <c:v>2503.0220000000004</c:v>
                </c:pt>
                <c:pt idx="8">
                  <c:v>2523.018</c:v>
                </c:pt>
                <c:pt idx="9">
                  <c:v>2536.8740000000003</c:v>
                </c:pt>
                <c:pt idx="10">
                  <c:v>2560.4299999999998</c:v>
                </c:pt>
                <c:pt idx="11">
                  <c:v>2557.2620000000002</c:v>
                </c:pt>
                <c:pt idx="12">
                  <c:v>2534.2979999999998</c:v>
                </c:pt>
                <c:pt idx="13">
                  <c:v>2512.5219999999999</c:v>
                </c:pt>
                <c:pt idx="14">
                  <c:v>2516.2840000000001</c:v>
                </c:pt>
                <c:pt idx="15">
                  <c:v>2520.2440000000001</c:v>
                </c:pt>
                <c:pt idx="16">
                  <c:v>2508.1680000000001</c:v>
                </c:pt>
                <c:pt idx="17">
                  <c:v>2513.9100000000003</c:v>
                </c:pt>
                <c:pt idx="18">
                  <c:v>2514.5039999999999</c:v>
                </c:pt>
                <c:pt idx="19">
                  <c:v>2496.6880000000001</c:v>
                </c:pt>
                <c:pt idx="20">
                  <c:v>2459.67</c:v>
                </c:pt>
                <c:pt idx="21">
                  <c:v>2429.7779999999998</c:v>
                </c:pt>
                <c:pt idx="22">
                  <c:v>2382.0700000000006</c:v>
                </c:pt>
                <c:pt idx="23">
                  <c:v>2369.2020000000002</c:v>
                </c:pt>
                <c:pt idx="24">
                  <c:v>2370.7859999999996</c:v>
                </c:pt>
                <c:pt idx="25">
                  <c:v>2380.8820000000001</c:v>
                </c:pt>
                <c:pt idx="26">
                  <c:v>2415.5259999999998</c:v>
                </c:pt>
                <c:pt idx="27">
                  <c:v>2458.6799999999998</c:v>
                </c:pt>
                <c:pt idx="28">
                  <c:v>2479.4659999999999</c:v>
                </c:pt>
                <c:pt idx="29">
                  <c:v>2481.84</c:v>
                </c:pt>
                <c:pt idx="30">
                  <c:v>2485.7980000000002</c:v>
                </c:pt>
                <c:pt idx="31">
                  <c:v>2474.712</c:v>
                </c:pt>
                <c:pt idx="32">
                  <c:v>2473.328</c:v>
                </c:pt>
                <c:pt idx="33">
                  <c:v>2470.7539999999999</c:v>
                </c:pt>
                <c:pt idx="34">
                  <c:v>2471.942</c:v>
                </c:pt>
                <c:pt idx="35">
                  <c:v>2473.13</c:v>
                </c:pt>
                <c:pt idx="36">
                  <c:v>2480.2559999999999</c:v>
                </c:pt>
                <c:pt idx="37">
                  <c:v>2481.64</c:v>
                </c:pt>
                <c:pt idx="38">
                  <c:v>2506.1880000000001</c:v>
                </c:pt>
                <c:pt idx="39">
                  <c:v>2536.2779999999998</c:v>
                </c:pt>
                <c:pt idx="40">
                  <c:v>2561.0239999999999</c:v>
                </c:pt>
                <c:pt idx="41">
                  <c:v>2572.7040000000002</c:v>
                </c:pt>
                <c:pt idx="42">
                  <c:v>2579.8319999999999</c:v>
                </c:pt>
                <c:pt idx="43">
                  <c:v>2555.6799999999998</c:v>
                </c:pt>
                <c:pt idx="44">
                  <c:v>2520.0479999999998</c:v>
                </c:pt>
                <c:pt idx="45">
                  <c:v>2487.3839999999996</c:v>
                </c:pt>
                <c:pt idx="46">
                  <c:v>2458.482</c:v>
                </c:pt>
                <c:pt idx="47">
                  <c:v>2427.7979999999998</c:v>
                </c:pt>
                <c:pt idx="48">
                  <c:v>2410.9720000000002</c:v>
                </c:pt>
                <c:pt idx="49">
                  <c:v>2407.4079999999999</c:v>
                </c:pt>
                <c:pt idx="50">
                  <c:v>2419.2860000000001</c:v>
                </c:pt>
                <c:pt idx="51">
                  <c:v>2434.134</c:v>
                </c:pt>
                <c:pt idx="52">
                  <c:v>2449.5740000000001</c:v>
                </c:pt>
                <c:pt idx="53">
                  <c:v>2457.8879999999999</c:v>
                </c:pt>
                <c:pt idx="54">
                  <c:v>2455.5119999999997</c:v>
                </c:pt>
                <c:pt idx="55">
                  <c:v>2457.2939999999999</c:v>
                </c:pt>
                <c:pt idx="56">
                  <c:v>2455.71</c:v>
                </c:pt>
                <c:pt idx="57">
                  <c:v>2466.4</c:v>
                </c:pt>
                <c:pt idx="58">
                  <c:v>2475.902</c:v>
                </c:pt>
                <c:pt idx="59">
                  <c:v>2465.6080000000002</c:v>
                </c:pt>
                <c:pt idx="60">
                  <c:v>2446.998</c:v>
                </c:pt>
                <c:pt idx="61">
                  <c:v>2433.7339999999999</c:v>
                </c:pt>
                <c:pt idx="62">
                  <c:v>2413.9379999999996</c:v>
                </c:pt>
                <c:pt idx="63">
                  <c:v>2387.6080000000002</c:v>
                </c:pt>
                <c:pt idx="64">
                  <c:v>2377.9079999999999</c:v>
                </c:pt>
                <c:pt idx="65">
                  <c:v>2373.3559999999998</c:v>
                </c:pt>
                <c:pt idx="66">
                  <c:v>2344.4540000000002</c:v>
                </c:pt>
                <c:pt idx="67">
                  <c:v>2319.7079999999996</c:v>
                </c:pt>
                <c:pt idx="68">
                  <c:v>2298.3300000000004</c:v>
                </c:pt>
                <c:pt idx="69">
                  <c:v>2269.4280000000003</c:v>
                </c:pt>
                <c:pt idx="70">
                  <c:v>2243.692</c:v>
                </c:pt>
                <c:pt idx="71">
                  <c:v>2252.6</c:v>
                </c:pt>
                <c:pt idx="72">
                  <c:v>2259.7280000000001</c:v>
                </c:pt>
                <c:pt idx="73">
                  <c:v>2268.2400000000002</c:v>
                </c:pt>
                <c:pt idx="74">
                  <c:v>2304.2699999999995</c:v>
                </c:pt>
                <c:pt idx="75">
                  <c:v>2321.4939999999997</c:v>
                </c:pt>
                <c:pt idx="76">
                  <c:v>2329.808</c:v>
                </c:pt>
                <c:pt idx="77">
                  <c:v>2338.1220000000003</c:v>
                </c:pt>
                <c:pt idx="78">
                  <c:v>2333.37</c:v>
                </c:pt>
                <c:pt idx="79">
                  <c:v>2327.826</c:v>
                </c:pt>
                <c:pt idx="80">
                  <c:v>2332.9720000000002</c:v>
                </c:pt>
                <c:pt idx="81">
                  <c:v>2345.2460000000001</c:v>
                </c:pt>
                <c:pt idx="82">
                  <c:v>2362.6660000000002</c:v>
                </c:pt>
                <c:pt idx="83">
                  <c:v>2386.0260000000003</c:v>
                </c:pt>
                <c:pt idx="84">
                  <c:v>2402.4580000000001</c:v>
                </c:pt>
                <c:pt idx="85">
                  <c:v>2410.7719999999999</c:v>
                </c:pt>
                <c:pt idx="86">
                  <c:v>2397.5080000000003</c:v>
                </c:pt>
                <c:pt idx="87">
                  <c:v>2381.2759999999994</c:v>
                </c:pt>
                <c:pt idx="88">
                  <c:v>2382.2660000000001</c:v>
                </c:pt>
                <c:pt idx="89">
                  <c:v>2383.652</c:v>
                </c:pt>
                <c:pt idx="90">
                  <c:v>2373.16</c:v>
                </c:pt>
                <c:pt idx="91">
                  <c:v>2369.598</c:v>
                </c:pt>
                <c:pt idx="92">
                  <c:v>2363.0639999999999</c:v>
                </c:pt>
                <c:pt idx="93">
                  <c:v>2354.9479999999999</c:v>
                </c:pt>
                <c:pt idx="94">
                  <c:v>2340.694</c:v>
                </c:pt>
                <c:pt idx="95">
                  <c:v>2338.3199999999997</c:v>
                </c:pt>
                <c:pt idx="96">
                  <c:v>2332.38</c:v>
                </c:pt>
                <c:pt idx="97">
                  <c:v>2301.1040000000003</c:v>
                </c:pt>
                <c:pt idx="98">
                  <c:v>2227.0659999999998</c:v>
                </c:pt>
                <c:pt idx="99">
                  <c:v>2173.0219999999999</c:v>
                </c:pt>
                <c:pt idx="100">
                  <c:v>2128.2820000000002</c:v>
                </c:pt>
                <c:pt idx="101">
                  <c:v>2090.4720000000002</c:v>
                </c:pt>
                <c:pt idx="102">
                  <c:v>2096.4100000000003</c:v>
                </c:pt>
                <c:pt idx="103">
                  <c:v>2135.21</c:v>
                </c:pt>
                <c:pt idx="104">
                  <c:v>2137.7840000000001</c:v>
                </c:pt>
                <c:pt idx="105">
                  <c:v>2136.9919999999997</c:v>
                </c:pt>
                <c:pt idx="106">
                  <c:v>2128.6780000000003</c:v>
                </c:pt>
                <c:pt idx="107">
                  <c:v>2086.9079999999999</c:v>
                </c:pt>
                <c:pt idx="108">
                  <c:v>2080.9700000000003</c:v>
                </c:pt>
                <c:pt idx="109">
                  <c:v>2081.5639999999999</c:v>
                </c:pt>
                <c:pt idx="110">
                  <c:v>2115.4160000000002</c:v>
                </c:pt>
                <c:pt idx="111">
                  <c:v>2157.1860000000001</c:v>
                </c:pt>
                <c:pt idx="112">
                  <c:v>2226.4720000000002</c:v>
                </c:pt>
                <c:pt idx="113">
                  <c:v>2260.1239999999998</c:v>
                </c:pt>
                <c:pt idx="114">
                  <c:v>2308.6240000000003</c:v>
                </c:pt>
                <c:pt idx="115">
                  <c:v>2312.5819999999999</c:v>
                </c:pt>
                <c:pt idx="116">
                  <c:v>2316.54</c:v>
                </c:pt>
                <c:pt idx="117">
                  <c:v>2305.4540000000002</c:v>
                </c:pt>
                <c:pt idx="118">
                  <c:v>2287.0440000000003</c:v>
                </c:pt>
                <c:pt idx="119">
                  <c:v>2267.8420000000001</c:v>
                </c:pt>
                <c:pt idx="120">
                  <c:v>2262.3000000000002</c:v>
                </c:pt>
                <c:pt idx="121">
                  <c:v>2247.4540000000006</c:v>
                </c:pt>
                <c:pt idx="122">
                  <c:v>2230.4300000000003</c:v>
                </c:pt>
                <c:pt idx="123">
                  <c:v>2213.6040000000003</c:v>
                </c:pt>
                <c:pt idx="124">
                  <c:v>2197.174</c:v>
                </c:pt>
                <c:pt idx="125">
                  <c:v>2189.85</c:v>
                </c:pt>
                <c:pt idx="126">
                  <c:v>2185.692</c:v>
                </c:pt>
                <c:pt idx="127">
                  <c:v>2188.8599999999997</c:v>
                </c:pt>
                <c:pt idx="128">
                  <c:v>2196.5799999999995</c:v>
                </c:pt>
                <c:pt idx="129">
                  <c:v>2208.2579999999998</c:v>
                </c:pt>
                <c:pt idx="130">
                  <c:v>2224.2920000000004</c:v>
                </c:pt>
                <c:pt idx="131">
                  <c:v>2232.6059999999998</c:v>
                </c:pt>
                <c:pt idx="132">
                  <c:v>2236.7619999999997</c:v>
                </c:pt>
                <c:pt idx="133">
                  <c:v>2253.192</c:v>
                </c:pt>
                <c:pt idx="134">
                  <c:v>2270.8119999999999</c:v>
                </c:pt>
                <c:pt idx="135">
                  <c:v>2276.9479999999999</c:v>
                </c:pt>
                <c:pt idx="136">
                  <c:v>2300.5060000000003</c:v>
                </c:pt>
                <c:pt idx="137">
                  <c:v>2324.8560000000002</c:v>
                </c:pt>
                <c:pt idx="138">
                  <c:v>2345.444</c:v>
                </c:pt>
                <c:pt idx="139">
                  <c:v>2363.0620000000004</c:v>
                </c:pt>
                <c:pt idx="140">
                  <c:v>2374.7420000000002</c:v>
                </c:pt>
                <c:pt idx="141">
                  <c:v>2388.0060000000003</c:v>
                </c:pt>
                <c:pt idx="142">
                  <c:v>2328.8160000000003</c:v>
                </c:pt>
                <c:pt idx="143">
                  <c:v>2239.3380000000002</c:v>
                </c:pt>
                <c:pt idx="144">
                  <c:v>2138.9720000000002</c:v>
                </c:pt>
                <c:pt idx="145">
                  <c:v>2040.3880000000001</c:v>
                </c:pt>
                <c:pt idx="146">
                  <c:v>1940.8120000000004</c:v>
                </c:pt>
                <c:pt idx="147">
                  <c:v>1907.3560000000002</c:v>
                </c:pt>
                <c:pt idx="148">
                  <c:v>1900.23</c:v>
                </c:pt>
                <c:pt idx="149">
                  <c:v>1905.7720000000002</c:v>
                </c:pt>
                <c:pt idx="150">
                  <c:v>1916.2639999999999</c:v>
                </c:pt>
                <c:pt idx="151">
                  <c:v>1912.306</c:v>
                </c:pt>
                <c:pt idx="152">
                  <c:v>1923.5900000000001</c:v>
                </c:pt>
                <c:pt idx="153">
                  <c:v>1901.4180000000001</c:v>
                </c:pt>
                <c:pt idx="154">
                  <c:v>1883.998</c:v>
                </c:pt>
                <c:pt idx="155">
                  <c:v>1864.4</c:v>
                </c:pt>
                <c:pt idx="156">
                  <c:v>1861.232</c:v>
                </c:pt>
                <c:pt idx="157">
                  <c:v>1853.116</c:v>
                </c:pt>
                <c:pt idx="158">
                  <c:v>1885.384</c:v>
                </c:pt>
                <c:pt idx="159">
                  <c:v>1905.7739999999999</c:v>
                </c:pt>
                <c:pt idx="160">
                  <c:v>1930.3200000000002</c:v>
                </c:pt>
                <c:pt idx="161">
                  <c:v>1941.4059999999997</c:v>
                </c:pt>
                <c:pt idx="162">
                  <c:v>1943.5819999999999</c:v>
                </c:pt>
                <c:pt idx="163">
                  <c:v>1943.5819999999999</c:v>
                </c:pt>
                <c:pt idx="164">
                  <c:v>1947.9379999999996</c:v>
                </c:pt>
                <c:pt idx="165">
                  <c:v>1947.9379999999996</c:v>
                </c:pt>
                <c:pt idx="166">
                  <c:v>1950.116</c:v>
                </c:pt>
                <c:pt idx="167">
                  <c:v>1968.9240000000002</c:v>
                </c:pt>
                <c:pt idx="168">
                  <c:v>1980.604</c:v>
                </c:pt>
                <c:pt idx="169">
                  <c:v>1987.5319999999999</c:v>
                </c:pt>
                <c:pt idx="170">
                  <c:v>1980.8020000000001</c:v>
                </c:pt>
                <c:pt idx="171">
                  <c:v>1981.1980000000003</c:v>
                </c:pt>
                <c:pt idx="172">
                  <c:v>1962.39</c:v>
                </c:pt>
                <c:pt idx="173">
                  <c:v>1939.8219999999997</c:v>
                </c:pt>
                <c:pt idx="174">
                  <c:v>1922.6</c:v>
                </c:pt>
                <c:pt idx="175">
                  <c:v>1921.0160000000001</c:v>
                </c:pt>
                <c:pt idx="176">
                  <c:v>1908.346</c:v>
                </c:pt>
                <c:pt idx="177">
                  <c:v>1893.104</c:v>
                </c:pt>
                <c:pt idx="178">
                  <c:v>1882.414</c:v>
                </c:pt>
                <c:pt idx="179">
                  <c:v>1859.6479999999999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68B-4E3D-A81D-CED3194CF2D3}"/>
            </c:ext>
          </c:extLst>
        </c:ser>
        <c:ser>
          <c:idx val="5"/>
          <c:order val="5"/>
          <c:tx>
            <c:strRef>
              <c:f>チャートdata!$I$4</c:f>
              <c:strCache>
                <c:ptCount val="1"/>
                <c:pt idx="0">
                  <c:v>20日平均</c:v>
                </c:pt>
              </c:strCache>
            </c:strRef>
          </c:tx>
          <c:spPr>
            <a:ln w="19050">
              <a:solidFill>
                <a:srgbClr val="9BBB59">
                  <a:lumMod val="75000"/>
                  <a:alpha val="50000"/>
                </a:srgbClr>
              </a:solidFill>
            </a:ln>
          </c:spPr>
          <c:marker>
            <c:symbol val="none"/>
          </c:marker>
          <c:cat>
            <c:numRef>
              <c:f>チャートdata!$C$5:$C$254</c:f>
              <c:numCache>
                <c:formatCode>yyyy/mm/dd</c:formatCode>
                <c:ptCount val="250"/>
                <c:pt idx="0">
                  <c:v>42925</c:v>
                </c:pt>
                <c:pt idx="1">
                  <c:v>42926</c:v>
                </c:pt>
                <c:pt idx="2">
                  <c:v>42927</c:v>
                </c:pt>
                <c:pt idx="3">
                  <c:v>42928</c:v>
                </c:pt>
                <c:pt idx="4">
                  <c:v>42929</c:v>
                </c:pt>
                <c:pt idx="5">
                  <c:v>42930</c:v>
                </c:pt>
                <c:pt idx="6">
                  <c:v>42931</c:v>
                </c:pt>
                <c:pt idx="7">
                  <c:v>42932</c:v>
                </c:pt>
                <c:pt idx="8">
                  <c:v>42933</c:v>
                </c:pt>
                <c:pt idx="9">
                  <c:v>42934</c:v>
                </c:pt>
                <c:pt idx="10">
                  <c:v>42935</c:v>
                </c:pt>
                <c:pt idx="11">
                  <c:v>42936</c:v>
                </c:pt>
                <c:pt idx="12">
                  <c:v>42937</c:v>
                </c:pt>
                <c:pt idx="13">
                  <c:v>42938</c:v>
                </c:pt>
                <c:pt idx="14">
                  <c:v>42939</c:v>
                </c:pt>
                <c:pt idx="15">
                  <c:v>42940</c:v>
                </c:pt>
                <c:pt idx="16">
                  <c:v>42941</c:v>
                </c:pt>
                <c:pt idx="17">
                  <c:v>42942</c:v>
                </c:pt>
                <c:pt idx="18">
                  <c:v>42943</c:v>
                </c:pt>
                <c:pt idx="19">
                  <c:v>42944</c:v>
                </c:pt>
                <c:pt idx="20">
                  <c:v>42945</c:v>
                </c:pt>
                <c:pt idx="21">
                  <c:v>42946</c:v>
                </c:pt>
                <c:pt idx="22">
                  <c:v>42947</c:v>
                </c:pt>
                <c:pt idx="23">
                  <c:v>42948</c:v>
                </c:pt>
                <c:pt idx="24">
                  <c:v>42949</c:v>
                </c:pt>
                <c:pt idx="25">
                  <c:v>42950</c:v>
                </c:pt>
                <c:pt idx="26">
                  <c:v>42951</c:v>
                </c:pt>
                <c:pt idx="27">
                  <c:v>42952</c:v>
                </c:pt>
                <c:pt idx="28">
                  <c:v>42953</c:v>
                </c:pt>
                <c:pt idx="29">
                  <c:v>42954</c:v>
                </c:pt>
                <c:pt idx="30">
                  <c:v>42955</c:v>
                </c:pt>
                <c:pt idx="31">
                  <c:v>42956</c:v>
                </c:pt>
                <c:pt idx="32">
                  <c:v>42957</c:v>
                </c:pt>
                <c:pt idx="33">
                  <c:v>42958</c:v>
                </c:pt>
                <c:pt idx="34">
                  <c:v>42959</c:v>
                </c:pt>
                <c:pt idx="35">
                  <c:v>42960</c:v>
                </c:pt>
                <c:pt idx="36">
                  <c:v>42961</c:v>
                </c:pt>
                <c:pt idx="37">
                  <c:v>42962</c:v>
                </c:pt>
                <c:pt idx="38">
                  <c:v>42963</c:v>
                </c:pt>
                <c:pt idx="39">
                  <c:v>42964</c:v>
                </c:pt>
                <c:pt idx="40">
                  <c:v>42965</c:v>
                </c:pt>
                <c:pt idx="41">
                  <c:v>42966</c:v>
                </c:pt>
                <c:pt idx="42">
                  <c:v>42967</c:v>
                </c:pt>
                <c:pt idx="43">
                  <c:v>42968</c:v>
                </c:pt>
                <c:pt idx="44">
                  <c:v>42969</c:v>
                </c:pt>
                <c:pt idx="45">
                  <c:v>42970</c:v>
                </c:pt>
                <c:pt idx="46">
                  <c:v>42971</c:v>
                </c:pt>
                <c:pt idx="47">
                  <c:v>42972</c:v>
                </c:pt>
                <c:pt idx="48">
                  <c:v>42973</c:v>
                </c:pt>
                <c:pt idx="49">
                  <c:v>42974</c:v>
                </c:pt>
                <c:pt idx="50">
                  <c:v>42975</c:v>
                </c:pt>
                <c:pt idx="51">
                  <c:v>42976</c:v>
                </c:pt>
                <c:pt idx="52">
                  <c:v>42977</c:v>
                </c:pt>
                <c:pt idx="53">
                  <c:v>42978</c:v>
                </c:pt>
                <c:pt idx="54">
                  <c:v>42979</c:v>
                </c:pt>
                <c:pt idx="55">
                  <c:v>42980</c:v>
                </c:pt>
                <c:pt idx="56">
                  <c:v>42981</c:v>
                </c:pt>
                <c:pt idx="57">
                  <c:v>42982</c:v>
                </c:pt>
                <c:pt idx="58">
                  <c:v>42983</c:v>
                </c:pt>
                <c:pt idx="59">
                  <c:v>42984</c:v>
                </c:pt>
                <c:pt idx="60">
                  <c:v>42985</c:v>
                </c:pt>
                <c:pt idx="61">
                  <c:v>42986</c:v>
                </c:pt>
                <c:pt idx="62">
                  <c:v>42987</c:v>
                </c:pt>
                <c:pt idx="63">
                  <c:v>42988</c:v>
                </c:pt>
                <c:pt idx="64">
                  <c:v>42989</c:v>
                </c:pt>
                <c:pt idx="65">
                  <c:v>42990</c:v>
                </c:pt>
                <c:pt idx="66">
                  <c:v>42991</c:v>
                </c:pt>
                <c:pt idx="67">
                  <c:v>42992</c:v>
                </c:pt>
                <c:pt idx="68">
                  <c:v>42993</c:v>
                </c:pt>
                <c:pt idx="69">
                  <c:v>42994</c:v>
                </c:pt>
                <c:pt idx="70">
                  <c:v>42995</c:v>
                </c:pt>
                <c:pt idx="71">
                  <c:v>42996</c:v>
                </c:pt>
                <c:pt idx="72">
                  <c:v>42997</c:v>
                </c:pt>
                <c:pt idx="73">
                  <c:v>42998</c:v>
                </c:pt>
                <c:pt idx="74">
                  <c:v>42999</c:v>
                </c:pt>
                <c:pt idx="75">
                  <c:v>43000</c:v>
                </c:pt>
                <c:pt idx="76">
                  <c:v>43001</c:v>
                </c:pt>
                <c:pt idx="77">
                  <c:v>43002</c:v>
                </c:pt>
                <c:pt idx="78">
                  <c:v>43003</c:v>
                </c:pt>
                <c:pt idx="79">
                  <c:v>43004</c:v>
                </c:pt>
                <c:pt idx="80">
                  <c:v>43005</c:v>
                </c:pt>
                <c:pt idx="81">
                  <c:v>43006</c:v>
                </c:pt>
                <c:pt idx="82">
                  <c:v>43007</c:v>
                </c:pt>
                <c:pt idx="83">
                  <c:v>43008</c:v>
                </c:pt>
                <c:pt idx="84">
                  <c:v>43009</c:v>
                </c:pt>
                <c:pt idx="85">
                  <c:v>43010</c:v>
                </c:pt>
                <c:pt idx="86">
                  <c:v>43011</c:v>
                </c:pt>
                <c:pt idx="87">
                  <c:v>43012</c:v>
                </c:pt>
                <c:pt idx="88">
                  <c:v>43013</c:v>
                </c:pt>
                <c:pt idx="89">
                  <c:v>43014</c:v>
                </c:pt>
                <c:pt idx="90">
                  <c:v>43015</c:v>
                </c:pt>
                <c:pt idx="91">
                  <c:v>43016</c:v>
                </c:pt>
                <c:pt idx="92">
                  <c:v>43017</c:v>
                </c:pt>
                <c:pt idx="93">
                  <c:v>43018</c:v>
                </c:pt>
                <c:pt idx="94">
                  <c:v>43019</c:v>
                </c:pt>
                <c:pt idx="95">
                  <c:v>43020</c:v>
                </c:pt>
                <c:pt idx="96">
                  <c:v>43021</c:v>
                </c:pt>
                <c:pt idx="97">
                  <c:v>43022</c:v>
                </c:pt>
                <c:pt idx="98">
                  <c:v>43023</c:v>
                </c:pt>
                <c:pt idx="99">
                  <c:v>43024</c:v>
                </c:pt>
                <c:pt idx="100">
                  <c:v>43025</c:v>
                </c:pt>
                <c:pt idx="101">
                  <c:v>43026</c:v>
                </c:pt>
                <c:pt idx="102">
                  <c:v>43027</c:v>
                </c:pt>
                <c:pt idx="103">
                  <c:v>43028</c:v>
                </c:pt>
                <c:pt idx="104">
                  <c:v>43029</c:v>
                </c:pt>
                <c:pt idx="105">
                  <c:v>43030</c:v>
                </c:pt>
                <c:pt idx="106">
                  <c:v>43031</c:v>
                </c:pt>
                <c:pt idx="107">
                  <c:v>43032</c:v>
                </c:pt>
                <c:pt idx="108">
                  <c:v>43033</c:v>
                </c:pt>
                <c:pt idx="109">
                  <c:v>43034</c:v>
                </c:pt>
                <c:pt idx="110">
                  <c:v>43035</c:v>
                </c:pt>
                <c:pt idx="111">
                  <c:v>43036</c:v>
                </c:pt>
                <c:pt idx="112">
                  <c:v>43037</c:v>
                </c:pt>
                <c:pt idx="113">
                  <c:v>43038</c:v>
                </c:pt>
                <c:pt idx="114">
                  <c:v>43039</c:v>
                </c:pt>
                <c:pt idx="115">
                  <c:v>43040</c:v>
                </c:pt>
                <c:pt idx="116">
                  <c:v>43041</c:v>
                </c:pt>
                <c:pt idx="117">
                  <c:v>43042</c:v>
                </c:pt>
                <c:pt idx="118">
                  <c:v>43043</c:v>
                </c:pt>
                <c:pt idx="119">
                  <c:v>43044</c:v>
                </c:pt>
                <c:pt idx="120">
                  <c:v>43045</c:v>
                </c:pt>
                <c:pt idx="121">
                  <c:v>43046</c:v>
                </c:pt>
                <c:pt idx="122">
                  <c:v>43047</c:v>
                </c:pt>
                <c:pt idx="123">
                  <c:v>43048</c:v>
                </c:pt>
                <c:pt idx="124">
                  <c:v>43049</c:v>
                </c:pt>
                <c:pt idx="125">
                  <c:v>43050</c:v>
                </c:pt>
                <c:pt idx="126">
                  <c:v>43051</c:v>
                </c:pt>
                <c:pt idx="127">
                  <c:v>43052</c:v>
                </c:pt>
                <c:pt idx="128">
                  <c:v>43053</c:v>
                </c:pt>
                <c:pt idx="129">
                  <c:v>43054</c:v>
                </c:pt>
                <c:pt idx="130">
                  <c:v>43055</c:v>
                </c:pt>
                <c:pt idx="131">
                  <c:v>43056</c:v>
                </c:pt>
                <c:pt idx="132">
                  <c:v>43057</c:v>
                </c:pt>
                <c:pt idx="133">
                  <c:v>43058</c:v>
                </c:pt>
                <c:pt idx="134">
                  <c:v>43059</c:v>
                </c:pt>
                <c:pt idx="135">
                  <c:v>43060</c:v>
                </c:pt>
                <c:pt idx="136">
                  <c:v>43061</c:v>
                </c:pt>
                <c:pt idx="137">
                  <c:v>43062</c:v>
                </c:pt>
                <c:pt idx="138">
                  <c:v>43063</c:v>
                </c:pt>
                <c:pt idx="139">
                  <c:v>43064</c:v>
                </c:pt>
                <c:pt idx="140">
                  <c:v>43065</c:v>
                </c:pt>
                <c:pt idx="141">
                  <c:v>43066</c:v>
                </c:pt>
                <c:pt idx="142">
                  <c:v>43067</c:v>
                </c:pt>
                <c:pt idx="143">
                  <c:v>43068</c:v>
                </c:pt>
                <c:pt idx="144">
                  <c:v>43069</c:v>
                </c:pt>
                <c:pt idx="145">
                  <c:v>43070</c:v>
                </c:pt>
                <c:pt idx="146">
                  <c:v>43071</c:v>
                </c:pt>
                <c:pt idx="147">
                  <c:v>43072</c:v>
                </c:pt>
                <c:pt idx="148">
                  <c:v>43073</c:v>
                </c:pt>
                <c:pt idx="149">
                  <c:v>43074</c:v>
                </c:pt>
                <c:pt idx="150">
                  <c:v>43075</c:v>
                </c:pt>
                <c:pt idx="151">
                  <c:v>43076</c:v>
                </c:pt>
                <c:pt idx="152">
                  <c:v>43077</c:v>
                </c:pt>
                <c:pt idx="153">
                  <c:v>43078</c:v>
                </c:pt>
                <c:pt idx="154">
                  <c:v>43079</c:v>
                </c:pt>
                <c:pt idx="155">
                  <c:v>43080</c:v>
                </c:pt>
                <c:pt idx="156">
                  <c:v>43081</c:v>
                </c:pt>
                <c:pt idx="157">
                  <c:v>43082</c:v>
                </c:pt>
                <c:pt idx="158">
                  <c:v>43083</c:v>
                </c:pt>
                <c:pt idx="159">
                  <c:v>43084</c:v>
                </c:pt>
                <c:pt idx="160">
                  <c:v>43085</c:v>
                </c:pt>
                <c:pt idx="161">
                  <c:v>43086</c:v>
                </c:pt>
                <c:pt idx="162">
                  <c:v>43087</c:v>
                </c:pt>
                <c:pt idx="163">
                  <c:v>43088</c:v>
                </c:pt>
                <c:pt idx="164">
                  <c:v>43089</c:v>
                </c:pt>
                <c:pt idx="165">
                  <c:v>43090</c:v>
                </c:pt>
                <c:pt idx="166">
                  <c:v>43091</c:v>
                </c:pt>
                <c:pt idx="167">
                  <c:v>43092</c:v>
                </c:pt>
                <c:pt idx="168">
                  <c:v>43093</c:v>
                </c:pt>
                <c:pt idx="169">
                  <c:v>43094</c:v>
                </c:pt>
                <c:pt idx="170">
                  <c:v>43095</c:v>
                </c:pt>
                <c:pt idx="171">
                  <c:v>43096</c:v>
                </c:pt>
                <c:pt idx="172">
                  <c:v>43097</c:v>
                </c:pt>
                <c:pt idx="173">
                  <c:v>43098</c:v>
                </c:pt>
                <c:pt idx="174">
                  <c:v>43099</c:v>
                </c:pt>
                <c:pt idx="175">
                  <c:v>43100</c:v>
                </c:pt>
                <c:pt idx="176">
                  <c:v>43101</c:v>
                </c:pt>
                <c:pt idx="177">
                  <c:v>43102</c:v>
                </c:pt>
                <c:pt idx="178">
                  <c:v>43103</c:v>
                </c:pt>
                <c:pt idx="179">
                  <c:v>43104</c:v>
                </c:pt>
                <c:pt idx="180">
                  <c:v>43105</c:v>
                </c:pt>
                <c:pt idx="181">
                  <c:v>43109</c:v>
                </c:pt>
                <c:pt idx="182">
                  <c:v>43110</c:v>
                </c:pt>
                <c:pt idx="183">
                  <c:v>43111</c:v>
                </c:pt>
                <c:pt idx="184">
                  <c:v>43112</c:v>
                </c:pt>
                <c:pt idx="185">
                  <c:v>43115</c:v>
                </c:pt>
                <c:pt idx="186">
                  <c:v>43116</c:v>
                </c:pt>
                <c:pt idx="187">
                  <c:v>43117</c:v>
                </c:pt>
                <c:pt idx="188">
                  <c:v>43118</c:v>
                </c:pt>
                <c:pt idx="189">
                  <c:v>43119</c:v>
                </c:pt>
                <c:pt idx="190">
                  <c:v>43122</c:v>
                </c:pt>
                <c:pt idx="191">
                  <c:v>43123</c:v>
                </c:pt>
                <c:pt idx="192">
                  <c:v>43124</c:v>
                </c:pt>
                <c:pt idx="193">
                  <c:v>43125</c:v>
                </c:pt>
                <c:pt idx="194">
                  <c:v>43126</c:v>
                </c:pt>
                <c:pt idx="195">
                  <c:v>43129</c:v>
                </c:pt>
                <c:pt idx="196">
                  <c:v>43130</c:v>
                </c:pt>
                <c:pt idx="197">
                  <c:v>43131</c:v>
                </c:pt>
                <c:pt idx="198">
                  <c:v>43132</c:v>
                </c:pt>
                <c:pt idx="199">
                  <c:v>43133</c:v>
                </c:pt>
                <c:pt idx="200">
                  <c:v>43136</c:v>
                </c:pt>
                <c:pt idx="201">
                  <c:v>43137</c:v>
                </c:pt>
                <c:pt idx="202">
                  <c:v>43138</c:v>
                </c:pt>
                <c:pt idx="203">
                  <c:v>43139</c:v>
                </c:pt>
                <c:pt idx="204">
                  <c:v>43140</c:v>
                </c:pt>
                <c:pt idx="205">
                  <c:v>43144</c:v>
                </c:pt>
                <c:pt idx="206">
                  <c:v>43145</c:v>
                </c:pt>
                <c:pt idx="207">
                  <c:v>43146</c:v>
                </c:pt>
                <c:pt idx="208">
                  <c:v>43147</c:v>
                </c:pt>
                <c:pt idx="209">
                  <c:v>43150</c:v>
                </c:pt>
                <c:pt idx="210">
                  <c:v>43151</c:v>
                </c:pt>
                <c:pt idx="211">
                  <c:v>43105</c:v>
                </c:pt>
                <c:pt idx="212">
                  <c:v>43105</c:v>
                </c:pt>
                <c:pt idx="213">
                  <c:v>43105</c:v>
                </c:pt>
                <c:pt idx="214">
                  <c:v>43105</c:v>
                </c:pt>
                <c:pt idx="215">
                  <c:v>43105</c:v>
                </c:pt>
                <c:pt idx="216">
                  <c:v>43105</c:v>
                </c:pt>
                <c:pt idx="217">
                  <c:v>43105</c:v>
                </c:pt>
                <c:pt idx="218">
                  <c:v>43105</c:v>
                </c:pt>
                <c:pt idx="219">
                  <c:v>43105</c:v>
                </c:pt>
                <c:pt idx="220">
                  <c:v>43105</c:v>
                </c:pt>
                <c:pt idx="221">
                  <c:v>43105</c:v>
                </c:pt>
                <c:pt idx="222">
                  <c:v>43105</c:v>
                </c:pt>
                <c:pt idx="223">
                  <c:v>43105</c:v>
                </c:pt>
                <c:pt idx="224">
                  <c:v>43105</c:v>
                </c:pt>
                <c:pt idx="225">
                  <c:v>43105</c:v>
                </c:pt>
                <c:pt idx="226">
                  <c:v>43105</c:v>
                </c:pt>
                <c:pt idx="227">
                  <c:v>43105</c:v>
                </c:pt>
                <c:pt idx="228">
                  <c:v>43105</c:v>
                </c:pt>
                <c:pt idx="229">
                  <c:v>43105</c:v>
                </c:pt>
                <c:pt idx="230">
                  <c:v>43105</c:v>
                </c:pt>
                <c:pt idx="231">
                  <c:v>43105</c:v>
                </c:pt>
                <c:pt idx="232">
                  <c:v>43105</c:v>
                </c:pt>
                <c:pt idx="233">
                  <c:v>43105</c:v>
                </c:pt>
                <c:pt idx="234">
                  <c:v>43105</c:v>
                </c:pt>
                <c:pt idx="235">
                  <c:v>43105</c:v>
                </c:pt>
                <c:pt idx="236">
                  <c:v>43105</c:v>
                </c:pt>
                <c:pt idx="237">
                  <c:v>43105</c:v>
                </c:pt>
                <c:pt idx="238">
                  <c:v>43105</c:v>
                </c:pt>
                <c:pt idx="239">
                  <c:v>43105</c:v>
                </c:pt>
                <c:pt idx="240">
                  <c:v>43105</c:v>
                </c:pt>
                <c:pt idx="241">
                  <c:v>43105</c:v>
                </c:pt>
                <c:pt idx="242">
                  <c:v>43105</c:v>
                </c:pt>
                <c:pt idx="243">
                  <c:v>43105</c:v>
                </c:pt>
                <c:pt idx="244">
                  <c:v>43105</c:v>
                </c:pt>
                <c:pt idx="245">
                  <c:v>43105</c:v>
                </c:pt>
                <c:pt idx="246">
                  <c:v>43105</c:v>
                </c:pt>
                <c:pt idx="247">
                  <c:v>43105</c:v>
                </c:pt>
                <c:pt idx="248">
                  <c:v>43105</c:v>
                </c:pt>
                <c:pt idx="249">
                  <c:v>43105</c:v>
                </c:pt>
              </c:numCache>
            </c:numRef>
          </c:cat>
          <c:val>
            <c:numRef>
              <c:f>チャートdata!$I$5:$I$254</c:f>
              <c:numCache>
                <c:formatCode>#,##0;[Red]\-#,##0</c:formatCode>
                <c:ptCount val="250"/>
                <c:pt idx="19">
                  <c:v>2483.0279999999998</c:v>
                </c:pt>
                <c:pt idx="20">
                  <c:v>2489.5609999999997</c:v>
                </c:pt>
                <c:pt idx="21">
                  <c:v>2493.3219999999997</c:v>
                </c:pt>
                <c:pt idx="22">
                  <c:v>2483.3249999999994</c:v>
                </c:pt>
                <c:pt idx="23">
                  <c:v>2479.8114999999993</c:v>
                </c:pt>
                <c:pt idx="24">
                  <c:v>2480.1579999999994</c:v>
                </c:pt>
                <c:pt idx="25">
                  <c:v>2480.3064999999997</c:v>
                </c:pt>
                <c:pt idx="26">
                  <c:v>2477.6834999999996</c:v>
                </c:pt>
                <c:pt idx="27">
                  <c:v>2472.2394999999997</c:v>
                </c:pt>
                <c:pt idx="28">
                  <c:v>2468.9234999999999</c:v>
                </c:pt>
                <c:pt idx="29">
                  <c:v>2466.3995000000004</c:v>
                </c:pt>
                <c:pt idx="30">
                  <c:v>2461.6485000000007</c:v>
                </c:pt>
                <c:pt idx="31">
                  <c:v>2457.0460000000003</c:v>
                </c:pt>
                <c:pt idx="32">
                  <c:v>2456.9970000000003</c:v>
                </c:pt>
                <c:pt idx="33">
                  <c:v>2458.4815000000003</c:v>
                </c:pt>
                <c:pt idx="34">
                  <c:v>2455.3140000000003</c:v>
                </c:pt>
                <c:pt idx="35">
                  <c:v>2449.87</c:v>
                </c:pt>
                <c:pt idx="36">
                  <c:v>2450.0679999999998</c:v>
                </c:pt>
                <c:pt idx="37">
                  <c:v>2448.9294999999997</c:v>
                </c:pt>
                <c:pt idx="38">
                  <c:v>2456.4025000000001</c:v>
                </c:pt>
                <c:pt idx="39">
                  <c:v>2465.2115000000003</c:v>
                </c:pt>
                <c:pt idx="40">
                  <c:v>2475.2085000000002</c:v>
                </c:pt>
                <c:pt idx="41">
                  <c:v>2485.7995000000001</c:v>
                </c:pt>
                <c:pt idx="42">
                  <c:v>2498.3700000000003</c:v>
                </c:pt>
                <c:pt idx="43">
                  <c:v>2503.0219999999999</c:v>
                </c:pt>
                <c:pt idx="44">
                  <c:v>2502.527</c:v>
                </c:pt>
                <c:pt idx="45">
                  <c:v>2501.8340000000003</c:v>
                </c:pt>
                <c:pt idx="46">
                  <c:v>2496.5385000000001</c:v>
                </c:pt>
                <c:pt idx="47">
                  <c:v>2490.6495000000004</c:v>
                </c:pt>
                <c:pt idx="48">
                  <c:v>2485.8985000000002</c:v>
                </c:pt>
                <c:pt idx="49">
                  <c:v>2483.9189999999999</c:v>
                </c:pt>
                <c:pt idx="50">
                  <c:v>2485.206000000001</c:v>
                </c:pt>
                <c:pt idx="51">
                  <c:v>2486.3940000000007</c:v>
                </c:pt>
                <c:pt idx="52">
                  <c:v>2484.7110000000002</c:v>
                </c:pt>
                <c:pt idx="53">
                  <c:v>2482.6820000000007</c:v>
                </c:pt>
                <c:pt idx="54">
                  <c:v>2479.8115000000007</c:v>
                </c:pt>
                <c:pt idx="55">
                  <c:v>2481.2469999999998</c:v>
                </c:pt>
                <c:pt idx="56">
                  <c:v>2480.2575000000002</c:v>
                </c:pt>
                <c:pt idx="57">
                  <c:v>2480.9009999999994</c:v>
                </c:pt>
                <c:pt idx="58">
                  <c:v>2475.1104999999998</c:v>
                </c:pt>
                <c:pt idx="59">
                  <c:v>2462.1439999999993</c:v>
                </c:pt>
                <c:pt idx="60">
                  <c:v>2452.7404999999994</c:v>
                </c:pt>
                <c:pt idx="61">
                  <c:v>2445.5149999999999</c:v>
                </c:pt>
                <c:pt idx="62">
                  <c:v>2439.4274999999998</c:v>
                </c:pt>
                <c:pt idx="63">
                  <c:v>2433.0924999999997</c:v>
                </c:pt>
                <c:pt idx="64">
                  <c:v>2426.6090000000004</c:v>
                </c:pt>
                <c:pt idx="65">
                  <c:v>2424.2335000000003</c:v>
                </c:pt>
                <c:pt idx="66">
                  <c:v>2417.0080000000003</c:v>
                </c:pt>
                <c:pt idx="67">
                  <c:v>2412.4049999999997</c:v>
                </c:pt>
                <c:pt idx="68">
                  <c:v>2404.9319999999998</c:v>
                </c:pt>
                <c:pt idx="69">
                  <c:v>2392.1139999999996</c:v>
                </c:pt>
                <c:pt idx="70">
                  <c:v>2380.3349999999996</c:v>
                </c:pt>
                <c:pt idx="71">
                  <c:v>2371.6244999999999</c:v>
                </c:pt>
                <c:pt idx="72">
                  <c:v>2364.9434999999994</c:v>
                </c:pt>
                <c:pt idx="73">
                  <c:v>2357.5199999999995</c:v>
                </c:pt>
                <c:pt idx="74">
                  <c:v>2354.3035</c:v>
                </c:pt>
                <c:pt idx="75">
                  <c:v>2346.3850000000002</c:v>
                </c:pt>
                <c:pt idx="76">
                  <c:v>2340.1490000000003</c:v>
                </c:pt>
                <c:pt idx="77">
                  <c:v>2332.8739999999998</c:v>
                </c:pt>
                <c:pt idx="78">
                  <c:v>2321.8869999999997</c:v>
                </c:pt>
                <c:pt idx="79">
                  <c:v>2319.8579999999997</c:v>
                </c:pt>
                <c:pt idx="80">
                  <c:v>2317.8784999999998</c:v>
                </c:pt>
                <c:pt idx="81">
                  <c:v>2318.0269999999996</c:v>
                </c:pt>
                <c:pt idx="82">
                  <c:v>2320.056</c:v>
                </c:pt>
                <c:pt idx="83">
                  <c:v>2321.4915000000005</c:v>
                </c:pt>
                <c:pt idx="84">
                  <c:v>2325.9955000000004</c:v>
                </c:pt>
                <c:pt idx="85">
                  <c:v>2327.2325000000005</c:v>
                </c:pt>
                <c:pt idx="86">
                  <c:v>2331.2905000000005</c:v>
                </c:pt>
                <c:pt idx="87">
                  <c:v>2335.4479999999999</c:v>
                </c:pt>
                <c:pt idx="88">
                  <c:v>2342.4754999999996</c:v>
                </c:pt>
                <c:pt idx="89">
                  <c:v>2354.5514999999996</c:v>
                </c:pt>
                <c:pt idx="90">
                  <c:v>2359.5994999999994</c:v>
                </c:pt>
                <c:pt idx="91">
                  <c:v>2360.54</c:v>
                </c:pt>
                <c:pt idx="92">
                  <c:v>2361.2820000000002</c:v>
                </c:pt>
                <c:pt idx="93">
                  <c:v>2364.1524999999997</c:v>
                </c:pt>
                <c:pt idx="94">
                  <c:v>2363.6574999999998</c:v>
                </c:pt>
                <c:pt idx="95">
                  <c:v>2363.8059999999996</c:v>
                </c:pt>
                <c:pt idx="96">
                  <c:v>2361.183</c:v>
                </c:pt>
                <c:pt idx="97">
                  <c:v>2352.0275000000001</c:v>
                </c:pt>
                <c:pt idx="98">
                  <c:v>2337.5765000000001</c:v>
                </c:pt>
                <c:pt idx="99">
                  <c:v>2324.9564999999998</c:v>
                </c:pt>
                <c:pt idx="100">
                  <c:v>2312.6334999999995</c:v>
                </c:pt>
                <c:pt idx="101">
                  <c:v>2297.4894999999997</c:v>
                </c:pt>
                <c:pt idx="102">
                  <c:v>2285.4634999999989</c:v>
                </c:pt>
                <c:pt idx="103">
                  <c:v>2274.8724999999999</c:v>
                </c:pt>
                <c:pt idx="104">
                  <c:v>2258.7879999999996</c:v>
                </c:pt>
                <c:pt idx="105">
                  <c:v>2244.1884999999997</c:v>
                </c:pt>
                <c:pt idx="106">
                  <c:v>2230.2819999999997</c:v>
                </c:pt>
                <c:pt idx="107">
                  <c:v>2211.8715000000002</c:v>
                </c:pt>
                <c:pt idx="108">
                  <c:v>2199.5484999999999</c:v>
                </c:pt>
                <c:pt idx="109">
                  <c:v>2183.2660000000001</c:v>
                </c:pt>
                <c:pt idx="110">
                  <c:v>2179.7525000000001</c:v>
                </c:pt>
                <c:pt idx="111">
                  <c:v>2177.1789999999996</c:v>
                </c:pt>
                <c:pt idx="112">
                  <c:v>2177.7234999999996</c:v>
                </c:pt>
                <c:pt idx="113">
                  <c:v>2175.8424999999997</c:v>
                </c:pt>
                <c:pt idx="114">
                  <c:v>2175.2485000000001</c:v>
                </c:pt>
                <c:pt idx="115">
                  <c:v>2173.3180000000002</c:v>
                </c:pt>
                <c:pt idx="116">
                  <c:v>2173.2190000000001</c:v>
                </c:pt>
                <c:pt idx="117">
                  <c:v>2178.8110000000006</c:v>
                </c:pt>
                <c:pt idx="118">
                  <c:v>2190.8370000000004</c:v>
                </c:pt>
                <c:pt idx="119">
                  <c:v>2198.9535000000005</c:v>
                </c:pt>
                <c:pt idx="120">
                  <c:v>2206.8225000000002</c:v>
                </c:pt>
                <c:pt idx="121">
                  <c:v>2212.4645000000005</c:v>
                </c:pt>
                <c:pt idx="122">
                  <c:v>2212.3159999999998</c:v>
                </c:pt>
                <c:pt idx="123">
                  <c:v>2210.4355000000005</c:v>
                </c:pt>
                <c:pt idx="124">
                  <c:v>2213.8009999999999</c:v>
                </c:pt>
                <c:pt idx="125">
                  <c:v>2220.0369999999998</c:v>
                </c:pt>
                <c:pt idx="126">
                  <c:v>2226.7179999999998</c:v>
                </c:pt>
                <c:pt idx="127">
                  <c:v>2237.8039999999996</c:v>
                </c:pt>
                <c:pt idx="128">
                  <c:v>2239.3380000000002</c:v>
                </c:pt>
                <c:pt idx="129">
                  <c:v>2245.4745000000003</c:v>
                </c:pt>
                <c:pt idx="130">
                  <c:v>2247.2560000000003</c:v>
                </c:pt>
                <c:pt idx="131">
                  <c:v>2245.5729999999999</c:v>
                </c:pt>
                <c:pt idx="132">
                  <c:v>2240.3765000000003</c:v>
                </c:pt>
                <c:pt idx="133">
                  <c:v>2237.6050000000005</c:v>
                </c:pt>
                <c:pt idx="134">
                  <c:v>2236.0215000000007</c:v>
                </c:pt>
                <c:pt idx="135">
                  <c:v>2238.3475000000008</c:v>
                </c:pt>
                <c:pt idx="136">
                  <c:v>2241.5645000000004</c:v>
                </c:pt>
                <c:pt idx="137">
                  <c:v>2245.2270000000008</c:v>
                </c:pt>
                <c:pt idx="138">
                  <c:v>2252.2050000000004</c:v>
                </c:pt>
                <c:pt idx="139">
                  <c:v>2259.8265000000001</c:v>
                </c:pt>
                <c:pt idx="140">
                  <c:v>2266.4579999999996</c:v>
                </c:pt>
                <c:pt idx="141">
                  <c:v>2276.7024999999999</c:v>
                </c:pt>
                <c:pt idx="142">
                  <c:v>2269.8235</c:v>
                </c:pt>
                <c:pt idx="143">
                  <c:v>2258.6385</c:v>
                </c:pt>
                <c:pt idx="144">
                  <c:v>2245.2759999999998</c:v>
                </c:pt>
                <c:pt idx="145">
                  <c:v>2229.0924999999997</c:v>
                </c:pt>
                <c:pt idx="146">
                  <c:v>2215.4824999999996</c:v>
                </c:pt>
                <c:pt idx="147">
                  <c:v>2199.4474999999998</c:v>
                </c:pt>
                <c:pt idx="148">
                  <c:v>2184.5509999999999</c:v>
                </c:pt>
                <c:pt idx="149">
                  <c:v>2169.6544999999996</c:v>
                </c:pt>
                <c:pt idx="150">
                  <c:v>2152.0855000000001</c:v>
                </c:pt>
                <c:pt idx="151">
                  <c:v>2135.4075000000003</c:v>
                </c:pt>
                <c:pt idx="152">
                  <c:v>2121.1545000000001</c:v>
                </c:pt>
                <c:pt idx="153">
                  <c:v>2096.6075000000005</c:v>
                </c:pt>
                <c:pt idx="154">
                  <c:v>2072.951</c:v>
                </c:pt>
                <c:pt idx="155">
                  <c:v>2048.9485000000004</c:v>
                </c:pt>
                <c:pt idx="156">
                  <c:v>2025.5890000000004</c:v>
                </c:pt>
                <c:pt idx="157">
                  <c:v>2003.2195000000004</c:v>
                </c:pt>
                <c:pt idx="158">
                  <c:v>1981.5925000000002</c:v>
                </c:pt>
                <c:pt idx="159">
                  <c:v>1958.6290000000001</c:v>
                </c:pt>
                <c:pt idx="160">
                  <c:v>1937.8430000000001</c:v>
                </c:pt>
                <c:pt idx="161">
                  <c:v>1913.9389999999999</c:v>
                </c:pt>
                <c:pt idx="162">
                  <c:v>1906.9110000000001</c:v>
                </c:pt>
                <c:pt idx="163">
                  <c:v>1907.6534999999997</c:v>
                </c:pt>
                <c:pt idx="164">
                  <c:v>1910.8704999999998</c:v>
                </c:pt>
                <c:pt idx="165">
                  <c:v>1914.7305000000001</c:v>
                </c:pt>
                <c:pt idx="166">
                  <c:v>1916.2650000000001</c:v>
                </c:pt>
                <c:pt idx="167">
                  <c:v>1922.3030000000003</c:v>
                </c:pt>
                <c:pt idx="168">
                  <c:v>1927.7469999999998</c:v>
                </c:pt>
                <c:pt idx="169">
                  <c:v>1931.3105</c:v>
                </c:pt>
                <c:pt idx="170">
                  <c:v>1930.8649999999998</c:v>
                </c:pt>
                <c:pt idx="171">
                  <c:v>1933.4880000000001</c:v>
                </c:pt>
                <c:pt idx="172">
                  <c:v>1932.0029999999999</c:v>
                </c:pt>
                <c:pt idx="173">
                  <c:v>1937.348</c:v>
                </c:pt>
                <c:pt idx="174">
                  <c:v>1940.9609999999998</c:v>
                </c:pt>
                <c:pt idx="175">
                  <c:v>1945.0189999999998</c:v>
                </c:pt>
                <c:pt idx="176">
                  <c:v>1945.2664999999997</c:v>
                </c:pt>
                <c:pt idx="177">
                  <c:v>1941.9999999999995</c:v>
                </c:pt>
                <c:pt idx="178">
                  <c:v>1936.6054999999997</c:v>
                </c:pt>
                <c:pt idx="179">
                  <c:v>1929.4294999999995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E68B-4E3D-A81D-CED3194CF2D3}"/>
            </c:ext>
          </c:extLst>
        </c:ser>
        <c:ser>
          <c:idx val="6"/>
          <c:order val="6"/>
          <c:tx>
            <c:strRef>
              <c:f>チャートdata!$J$4</c:f>
              <c:strCache>
                <c:ptCount val="1"/>
                <c:pt idx="0">
                  <c:v>60日平均</c:v>
                </c:pt>
              </c:strCache>
            </c:strRef>
          </c:tx>
          <c:spPr>
            <a:ln w="3175">
              <a:solidFill>
                <a:srgbClr val="305EF0"/>
              </a:solidFill>
            </a:ln>
          </c:spPr>
          <c:marker>
            <c:symbol val="none"/>
          </c:marker>
          <c:cat>
            <c:numRef>
              <c:f>チャートdata!$C$5:$C$254</c:f>
              <c:numCache>
                <c:formatCode>yyyy/mm/dd</c:formatCode>
                <c:ptCount val="250"/>
                <c:pt idx="0">
                  <c:v>42925</c:v>
                </c:pt>
                <c:pt idx="1">
                  <c:v>42926</c:v>
                </c:pt>
                <c:pt idx="2">
                  <c:v>42927</c:v>
                </c:pt>
                <c:pt idx="3">
                  <c:v>42928</c:v>
                </c:pt>
                <c:pt idx="4">
                  <c:v>42929</c:v>
                </c:pt>
                <c:pt idx="5">
                  <c:v>42930</c:v>
                </c:pt>
                <c:pt idx="6">
                  <c:v>42931</c:v>
                </c:pt>
                <c:pt idx="7">
                  <c:v>42932</c:v>
                </c:pt>
                <c:pt idx="8">
                  <c:v>42933</c:v>
                </c:pt>
                <c:pt idx="9">
                  <c:v>42934</c:v>
                </c:pt>
                <c:pt idx="10">
                  <c:v>42935</c:v>
                </c:pt>
                <c:pt idx="11">
                  <c:v>42936</c:v>
                </c:pt>
                <c:pt idx="12">
                  <c:v>42937</c:v>
                </c:pt>
                <c:pt idx="13">
                  <c:v>42938</c:v>
                </c:pt>
                <c:pt idx="14">
                  <c:v>42939</c:v>
                </c:pt>
                <c:pt idx="15">
                  <c:v>42940</c:v>
                </c:pt>
                <c:pt idx="16">
                  <c:v>42941</c:v>
                </c:pt>
                <c:pt idx="17">
                  <c:v>42942</c:v>
                </c:pt>
                <c:pt idx="18">
                  <c:v>42943</c:v>
                </c:pt>
                <c:pt idx="19">
                  <c:v>42944</c:v>
                </c:pt>
                <c:pt idx="20">
                  <c:v>42945</c:v>
                </c:pt>
                <c:pt idx="21">
                  <c:v>42946</c:v>
                </c:pt>
                <c:pt idx="22">
                  <c:v>42947</c:v>
                </c:pt>
                <c:pt idx="23">
                  <c:v>42948</c:v>
                </c:pt>
                <c:pt idx="24">
                  <c:v>42949</c:v>
                </c:pt>
                <c:pt idx="25">
                  <c:v>42950</c:v>
                </c:pt>
                <c:pt idx="26">
                  <c:v>42951</c:v>
                </c:pt>
                <c:pt idx="27">
                  <c:v>42952</c:v>
                </c:pt>
                <c:pt idx="28">
                  <c:v>42953</c:v>
                </c:pt>
                <c:pt idx="29">
                  <c:v>42954</c:v>
                </c:pt>
                <c:pt idx="30">
                  <c:v>42955</c:v>
                </c:pt>
                <c:pt idx="31">
                  <c:v>42956</c:v>
                </c:pt>
                <c:pt idx="32">
                  <c:v>42957</c:v>
                </c:pt>
                <c:pt idx="33">
                  <c:v>42958</c:v>
                </c:pt>
                <c:pt idx="34">
                  <c:v>42959</c:v>
                </c:pt>
                <c:pt idx="35">
                  <c:v>42960</c:v>
                </c:pt>
                <c:pt idx="36">
                  <c:v>42961</c:v>
                </c:pt>
                <c:pt idx="37">
                  <c:v>42962</c:v>
                </c:pt>
                <c:pt idx="38">
                  <c:v>42963</c:v>
                </c:pt>
                <c:pt idx="39">
                  <c:v>42964</c:v>
                </c:pt>
                <c:pt idx="40">
                  <c:v>42965</c:v>
                </c:pt>
                <c:pt idx="41">
                  <c:v>42966</c:v>
                </c:pt>
                <c:pt idx="42">
                  <c:v>42967</c:v>
                </c:pt>
                <c:pt idx="43">
                  <c:v>42968</c:v>
                </c:pt>
                <c:pt idx="44">
                  <c:v>42969</c:v>
                </c:pt>
                <c:pt idx="45">
                  <c:v>42970</c:v>
                </c:pt>
                <c:pt idx="46">
                  <c:v>42971</c:v>
                </c:pt>
                <c:pt idx="47">
                  <c:v>42972</c:v>
                </c:pt>
                <c:pt idx="48">
                  <c:v>42973</c:v>
                </c:pt>
                <c:pt idx="49">
                  <c:v>42974</c:v>
                </c:pt>
                <c:pt idx="50">
                  <c:v>42975</c:v>
                </c:pt>
                <c:pt idx="51">
                  <c:v>42976</c:v>
                </c:pt>
                <c:pt idx="52">
                  <c:v>42977</c:v>
                </c:pt>
                <c:pt idx="53">
                  <c:v>42978</c:v>
                </c:pt>
                <c:pt idx="54">
                  <c:v>42979</c:v>
                </c:pt>
                <c:pt idx="55">
                  <c:v>42980</c:v>
                </c:pt>
                <c:pt idx="56">
                  <c:v>42981</c:v>
                </c:pt>
                <c:pt idx="57">
                  <c:v>42982</c:v>
                </c:pt>
                <c:pt idx="58">
                  <c:v>42983</c:v>
                </c:pt>
                <c:pt idx="59">
                  <c:v>42984</c:v>
                </c:pt>
                <c:pt idx="60">
                  <c:v>42985</c:v>
                </c:pt>
                <c:pt idx="61">
                  <c:v>42986</c:v>
                </c:pt>
                <c:pt idx="62">
                  <c:v>42987</c:v>
                </c:pt>
                <c:pt idx="63">
                  <c:v>42988</c:v>
                </c:pt>
                <c:pt idx="64">
                  <c:v>42989</c:v>
                </c:pt>
                <c:pt idx="65">
                  <c:v>42990</c:v>
                </c:pt>
                <c:pt idx="66">
                  <c:v>42991</c:v>
                </c:pt>
                <c:pt idx="67">
                  <c:v>42992</c:v>
                </c:pt>
                <c:pt idx="68">
                  <c:v>42993</c:v>
                </c:pt>
                <c:pt idx="69">
                  <c:v>42994</c:v>
                </c:pt>
                <c:pt idx="70">
                  <c:v>42995</c:v>
                </c:pt>
                <c:pt idx="71">
                  <c:v>42996</c:v>
                </c:pt>
                <c:pt idx="72">
                  <c:v>42997</c:v>
                </c:pt>
                <c:pt idx="73">
                  <c:v>42998</c:v>
                </c:pt>
                <c:pt idx="74">
                  <c:v>42999</c:v>
                </c:pt>
                <c:pt idx="75">
                  <c:v>43000</c:v>
                </c:pt>
                <c:pt idx="76">
                  <c:v>43001</c:v>
                </c:pt>
                <c:pt idx="77">
                  <c:v>43002</c:v>
                </c:pt>
                <c:pt idx="78">
                  <c:v>43003</c:v>
                </c:pt>
                <c:pt idx="79">
                  <c:v>43004</c:v>
                </c:pt>
                <c:pt idx="80">
                  <c:v>43005</c:v>
                </c:pt>
                <c:pt idx="81">
                  <c:v>43006</c:v>
                </c:pt>
                <c:pt idx="82">
                  <c:v>43007</c:v>
                </c:pt>
                <c:pt idx="83">
                  <c:v>43008</c:v>
                </c:pt>
                <c:pt idx="84">
                  <c:v>43009</c:v>
                </c:pt>
                <c:pt idx="85">
                  <c:v>43010</c:v>
                </c:pt>
                <c:pt idx="86">
                  <c:v>43011</c:v>
                </c:pt>
                <c:pt idx="87">
                  <c:v>43012</c:v>
                </c:pt>
                <c:pt idx="88">
                  <c:v>43013</c:v>
                </c:pt>
                <c:pt idx="89">
                  <c:v>43014</c:v>
                </c:pt>
                <c:pt idx="90">
                  <c:v>43015</c:v>
                </c:pt>
                <c:pt idx="91">
                  <c:v>43016</c:v>
                </c:pt>
                <c:pt idx="92">
                  <c:v>43017</c:v>
                </c:pt>
                <c:pt idx="93">
                  <c:v>43018</c:v>
                </c:pt>
                <c:pt idx="94">
                  <c:v>43019</c:v>
                </c:pt>
                <c:pt idx="95">
                  <c:v>43020</c:v>
                </c:pt>
                <c:pt idx="96">
                  <c:v>43021</c:v>
                </c:pt>
                <c:pt idx="97">
                  <c:v>43022</c:v>
                </c:pt>
                <c:pt idx="98">
                  <c:v>43023</c:v>
                </c:pt>
                <c:pt idx="99">
                  <c:v>43024</c:v>
                </c:pt>
                <c:pt idx="100">
                  <c:v>43025</c:v>
                </c:pt>
                <c:pt idx="101">
                  <c:v>43026</c:v>
                </c:pt>
                <c:pt idx="102">
                  <c:v>43027</c:v>
                </c:pt>
                <c:pt idx="103">
                  <c:v>43028</c:v>
                </c:pt>
                <c:pt idx="104">
                  <c:v>43029</c:v>
                </c:pt>
                <c:pt idx="105">
                  <c:v>43030</c:v>
                </c:pt>
                <c:pt idx="106">
                  <c:v>43031</c:v>
                </c:pt>
                <c:pt idx="107">
                  <c:v>43032</c:v>
                </c:pt>
                <c:pt idx="108">
                  <c:v>43033</c:v>
                </c:pt>
                <c:pt idx="109">
                  <c:v>43034</c:v>
                </c:pt>
                <c:pt idx="110">
                  <c:v>43035</c:v>
                </c:pt>
                <c:pt idx="111">
                  <c:v>43036</c:v>
                </c:pt>
                <c:pt idx="112">
                  <c:v>43037</c:v>
                </c:pt>
                <c:pt idx="113">
                  <c:v>43038</c:v>
                </c:pt>
                <c:pt idx="114">
                  <c:v>43039</c:v>
                </c:pt>
                <c:pt idx="115">
                  <c:v>43040</c:v>
                </c:pt>
                <c:pt idx="116">
                  <c:v>43041</c:v>
                </c:pt>
                <c:pt idx="117">
                  <c:v>43042</c:v>
                </c:pt>
                <c:pt idx="118">
                  <c:v>43043</c:v>
                </c:pt>
                <c:pt idx="119">
                  <c:v>43044</c:v>
                </c:pt>
                <c:pt idx="120">
                  <c:v>43045</c:v>
                </c:pt>
                <c:pt idx="121">
                  <c:v>43046</c:v>
                </c:pt>
                <c:pt idx="122">
                  <c:v>43047</c:v>
                </c:pt>
                <c:pt idx="123">
                  <c:v>43048</c:v>
                </c:pt>
                <c:pt idx="124">
                  <c:v>43049</c:v>
                </c:pt>
                <c:pt idx="125">
                  <c:v>43050</c:v>
                </c:pt>
                <c:pt idx="126">
                  <c:v>43051</c:v>
                </c:pt>
                <c:pt idx="127">
                  <c:v>43052</c:v>
                </c:pt>
                <c:pt idx="128">
                  <c:v>43053</c:v>
                </c:pt>
                <c:pt idx="129">
                  <c:v>43054</c:v>
                </c:pt>
                <c:pt idx="130">
                  <c:v>43055</c:v>
                </c:pt>
                <c:pt idx="131">
                  <c:v>43056</c:v>
                </c:pt>
                <c:pt idx="132">
                  <c:v>43057</c:v>
                </c:pt>
                <c:pt idx="133">
                  <c:v>43058</c:v>
                </c:pt>
                <c:pt idx="134">
                  <c:v>43059</c:v>
                </c:pt>
                <c:pt idx="135">
                  <c:v>43060</c:v>
                </c:pt>
                <c:pt idx="136">
                  <c:v>43061</c:v>
                </c:pt>
                <c:pt idx="137">
                  <c:v>43062</c:v>
                </c:pt>
                <c:pt idx="138">
                  <c:v>43063</c:v>
                </c:pt>
                <c:pt idx="139">
                  <c:v>43064</c:v>
                </c:pt>
                <c:pt idx="140">
                  <c:v>43065</c:v>
                </c:pt>
                <c:pt idx="141">
                  <c:v>43066</c:v>
                </c:pt>
                <c:pt idx="142">
                  <c:v>43067</c:v>
                </c:pt>
                <c:pt idx="143">
                  <c:v>43068</c:v>
                </c:pt>
                <c:pt idx="144">
                  <c:v>43069</c:v>
                </c:pt>
                <c:pt idx="145">
                  <c:v>43070</c:v>
                </c:pt>
                <c:pt idx="146">
                  <c:v>43071</c:v>
                </c:pt>
                <c:pt idx="147">
                  <c:v>43072</c:v>
                </c:pt>
                <c:pt idx="148">
                  <c:v>43073</c:v>
                </c:pt>
                <c:pt idx="149">
                  <c:v>43074</c:v>
                </c:pt>
                <c:pt idx="150">
                  <c:v>43075</c:v>
                </c:pt>
                <c:pt idx="151">
                  <c:v>43076</c:v>
                </c:pt>
                <c:pt idx="152">
                  <c:v>43077</c:v>
                </c:pt>
                <c:pt idx="153">
                  <c:v>43078</c:v>
                </c:pt>
                <c:pt idx="154">
                  <c:v>43079</c:v>
                </c:pt>
                <c:pt idx="155">
                  <c:v>43080</c:v>
                </c:pt>
                <c:pt idx="156">
                  <c:v>43081</c:v>
                </c:pt>
                <c:pt idx="157">
                  <c:v>43082</c:v>
                </c:pt>
                <c:pt idx="158">
                  <c:v>43083</c:v>
                </c:pt>
                <c:pt idx="159">
                  <c:v>43084</c:v>
                </c:pt>
                <c:pt idx="160">
                  <c:v>43085</c:v>
                </c:pt>
                <c:pt idx="161">
                  <c:v>43086</c:v>
                </c:pt>
                <c:pt idx="162">
                  <c:v>43087</c:v>
                </c:pt>
                <c:pt idx="163">
                  <c:v>43088</c:v>
                </c:pt>
                <c:pt idx="164">
                  <c:v>43089</c:v>
                </c:pt>
                <c:pt idx="165">
                  <c:v>43090</c:v>
                </c:pt>
                <c:pt idx="166">
                  <c:v>43091</c:v>
                </c:pt>
                <c:pt idx="167">
                  <c:v>43092</c:v>
                </c:pt>
                <c:pt idx="168">
                  <c:v>43093</c:v>
                </c:pt>
                <c:pt idx="169">
                  <c:v>43094</c:v>
                </c:pt>
                <c:pt idx="170">
                  <c:v>43095</c:v>
                </c:pt>
                <c:pt idx="171">
                  <c:v>43096</c:v>
                </c:pt>
                <c:pt idx="172">
                  <c:v>43097</c:v>
                </c:pt>
                <c:pt idx="173">
                  <c:v>43098</c:v>
                </c:pt>
                <c:pt idx="174">
                  <c:v>43099</c:v>
                </c:pt>
                <c:pt idx="175">
                  <c:v>43100</c:v>
                </c:pt>
                <c:pt idx="176">
                  <c:v>43101</c:v>
                </c:pt>
                <c:pt idx="177">
                  <c:v>43102</c:v>
                </c:pt>
                <c:pt idx="178">
                  <c:v>43103</c:v>
                </c:pt>
                <c:pt idx="179">
                  <c:v>43104</c:v>
                </c:pt>
                <c:pt idx="180">
                  <c:v>43105</c:v>
                </c:pt>
                <c:pt idx="181">
                  <c:v>43109</c:v>
                </c:pt>
                <c:pt idx="182">
                  <c:v>43110</c:v>
                </c:pt>
                <c:pt idx="183">
                  <c:v>43111</c:v>
                </c:pt>
                <c:pt idx="184">
                  <c:v>43112</c:v>
                </c:pt>
                <c:pt idx="185">
                  <c:v>43115</c:v>
                </c:pt>
                <c:pt idx="186">
                  <c:v>43116</c:v>
                </c:pt>
                <c:pt idx="187">
                  <c:v>43117</c:v>
                </c:pt>
                <c:pt idx="188">
                  <c:v>43118</c:v>
                </c:pt>
                <c:pt idx="189">
                  <c:v>43119</c:v>
                </c:pt>
                <c:pt idx="190">
                  <c:v>43122</c:v>
                </c:pt>
                <c:pt idx="191">
                  <c:v>43123</c:v>
                </c:pt>
                <c:pt idx="192">
                  <c:v>43124</c:v>
                </c:pt>
                <c:pt idx="193">
                  <c:v>43125</c:v>
                </c:pt>
                <c:pt idx="194">
                  <c:v>43126</c:v>
                </c:pt>
                <c:pt idx="195">
                  <c:v>43129</c:v>
                </c:pt>
                <c:pt idx="196">
                  <c:v>43130</c:v>
                </c:pt>
                <c:pt idx="197">
                  <c:v>43131</c:v>
                </c:pt>
                <c:pt idx="198">
                  <c:v>43132</c:v>
                </c:pt>
                <c:pt idx="199">
                  <c:v>43133</c:v>
                </c:pt>
                <c:pt idx="200">
                  <c:v>43136</c:v>
                </c:pt>
                <c:pt idx="201">
                  <c:v>43137</c:v>
                </c:pt>
                <c:pt idx="202">
                  <c:v>43138</c:v>
                </c:pt>
                <c:pt idx="203">
                  <c:v>43139</c:v>
                </c:pt>
                <c:pt idx="204">
                  <c:v>43140</c:v>
                </c:pt>
                <c:pt idx="205">
                  <c:v>43144</c:v>
                </c:pt>
                <c:pt idx="206">
                  <c:v>43145</c:v>
                </c:pt>
                <c:pt idx="207">
                  <c:v>43146</c:v>
                </c:pt>
                <c:pt idx="208">
                  <c:v>43147</c:v>
                </c:pt>
                <c:pt idx="209">
                  <c:v>43150</c:v>
                </c:pt>
                <c:pt idx="210">
                  <c:v>43151</c:v>
                </c:pt>
                <c:pt idx="211">
                  <c:v>43105</c:v>
                </c:pt>
                <c:pt idx="212">
                  <c:v>43105</c:v>
                </c:pt>
                <c:pt idx="213">
                  <c:v>43105</c:v>
                </c:pt>
                <c:pt idx="214">
                  <c:v>43105</c:v>
                </c:pt>
                <c:pt idx="215">
                  <c:v>43105</c:v>
                </c:pt>
                <c:pt idx="216">
                  <c:v>43105</c:v>
                </c:pt>
                <c:pt idx="217">
                  <c:v>43105</c:v>
                </c:pt>
                <c:pt idx="218">
                  <c:v>43105</c:v>
                </c:pt>
                <c:pt idx="219">
                  <c:v>43105</c:v>
                </c:pt>
                <c:pt idx="220">
                  <c:v>43105</c:v>
                </c:pt>
                <c:pt idx="221">
                  <c:v>43105</c:v>
                </c:pt>
                <c:pt idx="222">
                  <c:v>43105</c:v>
                </c:pt>
                <c:pt idx="223">
                  <c:v>43105</c:v>
                </c:pt>
                <c:pt idx="224">
                  <c:v>43105</c:v>
                </c:pt>
                <c:pt idx="225">
                  <c:v>43105</c:v>
                </c:pt>
                <c:pt idx="226">
                  <c:v>43105</c:v>
                </c:pt>
                <c:pt idx="227">
                  <c:v>43105</c:v>
                </c:pt>
                <c:pt idx="228">
                  <c:v>43105</c:v>
                </c:pt>
                <c:pt idx="229">
                  <c:v>43105</c:v>
                </c:pt>
                <c:pt idx="230">
                  <c:v>43105</c:v>
                </c:pt>
                <c:pt idx="231">
                  <c:v>43105</c:v>
                </c:pt>
                <c:pt idx="232">
                  <c:v>43105</c:v>
                </c:pt>
                <c:pt idx="233">
                  <c:v>43105</c:v>
                </c:pt>
                <c:pt idx="234">
                  <c:v>43105</c:v>
                </c:pt>
                <c:pt idx="235">
                  <c:v>43105</c:v>
                </c:pt>
                <c:pt idx="236">
                  <c:v>43105</c:v>
                </c:pt>
                <c:pt idx="237">
                  <c:v>43105</c:v>
                </c:pt>
                <c:pt idx="238">
                  <c:v>43105</c:v>
                </c:pt>
                <c:pt idx="239">
                  <c:v>43105</c:v>
                </c:pt>
                <c:pt idx="240">
                  <c:v>43105</c:v>
                </c:pt>
                <c:pt idx="241">
                  <c:v>43105</c:v>
                </c:pt>
                <c:pt idx="242">
                  <c:v>43105</c:v>
                </c:pt>
                <c:pt idx="243">
                  <c:v>43105</c:v>
                </c:pt>
                <c:pt idx="244">
                  <c:v>43105</c:v>
                </c:pt>
                <c:pt idx="245">
                  <c:v>43105</c:v>
                </c:pt>
                <c:pt idx="246">
                  <c:v>43105</c:v>
                </c:pt>
                <c:pt idx="247">
                  <c:v>43105</c:v>
                </c:pt>
                <c:pt idx="248">
                  <c:v>43105</c:v>
                </c:pt>
                <c:pt idx="249">
                  <c:v>43105</c:v>
                </c:pt>
              </c:numCache>
            </c:numRef>
          </c:cat>
          <c:val>
            <c:numRef>
              <c:f>チャートdata!$J$5:$J$254</c:f>
              <c:numCache>
                <c:formatCode>#,##0;[Red]\-#,##0</c:formatCode>
                <c:ptCount val="250"/>
                <c:pt idx="59">
                  <c:v>2470.1278333333325</c:v>
                </c:pt>
                <c:pt idx="60">
                  <c:v>2472.5033333333326</c:v>
                </c:pt>
                <c:pt idx="61">
                  <c:v>2474.8788333333328</c:v>
                </c:pt>
                <c:pt idx="62">
                  <c:v>2473.7074999999995</c:v>
                </c:pt>
                <c:pt idx="63">
                  <c:v>2471.9753333333333</c:v>
                </c:pt>
                <c:pt idx="64">
                  <c:v>2469.7646666666669</c:v>
                </c:pt>
                <c:pt idx="65">
                  <c:v>2468.7913333333336</c:v>
                </c:pt>
                <c:pt idx="66">
                  <c:v>2463.7433333333329</c:v>
                </c:pt>
                <c:pt idx="67">
                  <c:v>2458.431333333333</c:v>
                </c:pt>
                <c:pt idx="68">
                  <c:v>2453.2513333333332</c:v>
                </c:pt>
                <c:pt idx="69">
                  <c:v>2447.4774999999995</c:v>
                </c:pt>
                <c:pt idx="70">
                  <c:v>2442.3964999999998</c:v>
                </c:pt>
                <c:pt idx="71">
                  <c:v>2438.3548333333333</c:v>
                </c:pt>
                <c:pt idx="72">
                  <c:v>2435.5505000000003</c:v>
                </c:pt>
                <c:pt idx="73">
                  <c:v>2432.8945000000008</c:v>
                </c:pt>
                <c:pt idx="74">
                  <c:v>2429.8096666666675</c:v>
                </c:pt>
                <c:pt idx="75">
                  <c:v>2425.8340000000007</c:v>
                </c:pt>
                <c:pt idx="76">
                  <c:v>2423.491500000001</c:v>
                </c:pt>
                <c:pt idx="77">
                  <c:v>2420.9015000000004</c:v>
                </c:pt>
                <c:pt idx="78">
                  <c:v>2417.8000000000002</c:v>
                </c:pt>
                <c:pt idx="79">
                  <c:v>2415.7378333333331</c:v>
                </c:pt>
                <c:pt idx="80">
                  <c:v>2415.2758333333336</c:v>
                </c:pt>
                <c:pt idx="81">
                  <c:v>2416.4471666666673</c:v>
                </c:pt>
                <c:pt idx="82">
                  <c:v>2419.2845000000007</c:v>
                </c:pt>
                <c:pt idx="83">
                  <c:v>2419.2020000000007</c:v>
                </c:pt>
                <c:pt idx="84">
                  <c:v>2418.3771666666671</c:v>
                </c:pt>
                <c:pt idx="85">
                  <c:v>2417.7666666666673</c:v>
                </c:pt>
                <c:pt idx="86">
                  <c:v>2414.945666666667</c:v>
                </c:pt>
                <c:pt idx="87">
                  <c:v>2412.834166666667</c:v>
                </c:pt>
                <c:pt idx="88">
                  <c:v>2411.1019999999999</c:v>
                </c:pt>
                <c:pt idx="89">
                  <c:v>2410.194833333333</c:v>
                </c:pt>
                <c:pt idx="90">
                  <c:v>2408.3801666666668</c:v>
                </c:pt>
                <c:pt idx="91">
                  <c:v>2406.1861666666664</c:v>
                </c:pt>
                <c:pt idx="92">
                  <c:v>2403.6454999999996</c:v>
                </c:pt>
                <c:pt idx="93">
                  <c:v>2401.4515000000006</c:v>
                </c:pt>
                <c:pt idx="94">
                  <c:v>2399.2574999999997</c:v>
                </c:pt>
                <c:pt idx="95">
                  <c:v>2397.1459999999997</c:v>
                </c:pt>
                <c:pt idx="96">
                  <c:v>2393.8631666666665</c:v>
                </c:pt>
                <c:pt idx="97">
                  <c:v>2388.6008333333325</c:v>
                </c:pt>
                <c:pt idx="98">
                  <c:v>2378.1913333333328</c:v>
                </c:pt>
                <c:pt idx="99">
                  <c:v>2368.9861666666661</c:v>
                </c:pt>
                <c:pt idx="100">
                  <c:v>2361.0841666666665</c:v>
                </c:pt>
                <c:pt idx="101">
                  <c:v>2353.6771666666664</c:v>
                </c:pt>
                <c:pt idx="102">
                  <c:v>2348.3156666666664</c:v>
                </c:pt>
                <c:pt idx="103">
                  <c:v>2343.1521666666667</c:v>
                </c:pt>
                <c:pt idx="104">
                  <c:v>2337.1308333333341</c:v>
                </c:pt>
                <c:pt idx="105">
                  <c:v>2331.8848333333331</c:v>
                </c:pt>
                <c:pt idx="106">
                  <c:v>2326.1935000000003</c:v>
                </c:pt>
                <c:pt idx="107">
                  <c:v>2319.9081666666666</c:v>
                </c:pt>
                <c:pt idx="108">
                  <c:v>2315.652</c:v>
                </c:pt>
                <c:pt idx="109">
                  <c:v>2309.9771666666666</c:v>
                </c:pt>
                <c:pt idx="110">
                  <c:v>2306.5623333333333</c:v>
                </c:pt>
                <c:pt idx="111">
                  <c:v>2303.1145000000001</c:v>
                </c:pt>
                <c:pt idx="112">
                  <c:v>2301.3163333333337</c:v>
                </c:pt>
                <c:pt idx="113">
                  <c:v>2299.1716666666671</c:v>
                </c:pt>
                <c:pt idx="114">
                  <c:v>2297.7365000000004</c:v>
                </c:pt>
                <c:pt idx="115">
                  <c:v>2294.5030000000002</c:v>
                </c:pt>
                <c:pt idx="116">
                  <c:v>2291.5170000000007</c:v>
                </c:pt>
                <c:pt idx="117">
                  <c:v>2287.9041666666676</c:v>
                </c:pt>
                <c:pt idx="118">
                  <c:v>2283.4335000000001</c:v>
                </c:pt>
                <c:pt idx="119">
                  <c:v>2281.2560000000003</c:v>
                </c:pt>
                <c:pt idx="120">
                  <c:v>2279.1115</c:v>
                </c:pt>
                <c:pt idx="121">
                  <c:v>2275.9936666666667</c:v>
                </c:pt>
                <c:pt idx="122">
                  <c:v>2272.6118333333338</c:v>
                </c:pt>
                <c:pt idx="123">
                  <c:v>2268.9331666666671</c:v>
                </c:pt>
                <c:pt idx="124">
                  <c:v>2266.1948333333339</c:v>
                </c:pt>
                <c:pt idx="125">
                  <c:v>2263.8193333333338</c:v>
                </c:pt>
                <c:pt idx="126">
                  <c:v>2262.7635000000005</c:v>
                </c:pt>
                <c:pt idx="127">
                  <c:v>2261.7078333333334</c:v>
                </c:pt>
                <c:pt idx="128">
                  <c:v>2260.4540000000002</c:v>
                </c:pt>
                <c:pt idx="129">
                  <c:v>2261.0973333333332</c:v>
                </c:pt>
                <c:pt idx="130">
                  <c:v>2262.2026666666666</c:v>
                </c:pt>
                <c:pt idx="131">
                  <c:v>2261.0973333333336</c:v>
                </c:pt>
                <c:pt idx="132">
                  <c:v>2259.7939999999999</c:v>
                </c:pt>
                <c:pt idx="133">
                  <c:v>2259.1999999999998</c:v>
                </c:pt>
                <c:pt idx="134">
                  <c:v>2258.3091666666664</c:v>
                </c:pt>
                <c:pt idx="135">
                  <c:v>2258.4904999999994</c:v>
                </c:pt>
                <c:pt idx="136">
                  <c:v>2258.6554999999998</c:v>
                </c:pt>
                <c:pt idx="137">
                  <c:v>2258.6884999999997</c:v>
                </c:pt>
                <c:pt idx="138">
                  <c:v>2260.2061666666659</c:v>
                </c:pt>
                <c:pt idx="139">
                  <c:v>2261.2454999999991</c:v>
                </c:pt>
                <c:pt idx="140">
                  <c:v>2261.971333333333</c:v>
                </c:pt>
                <c:pt idx="141">
                  <c:v>2262.2188333333324</c:v>
                </c:pt>
                <c:pt idx="142">
                  <c:v>2255.8676666666656</c:v>
                </c:pt>
                <c:pt idx="143">
                  <c:v>2247.9821666666667</c:v>
                </c:pt>
                <c:pt idx="144">
                  <c:v>2239.288333333333</c:v>
                </c:pt>
                <c:pt idx="145">
                  <c:v>2231.1060000000002</c:v>
                </c:pt>
                <c:pt idx="146">
                  <c:v>2224.1608333333338</c:v>
                </c:pt>
                <c:pt idx="147">
                  <c:v>2216.3743333333332</c:v>
                </c:pt>
                <c:pt idx="148">
                  <c:v>2207.8125</c:v>
                </c:pt>
                <c:pt idx="149">
                  <c:v>2199.4649999999997</c:v>
                </c:pt>
                <c:pt idx="150">
                  <c:v>2193.0313333333334</c:v>
                </c:pt>
                <c:pt idx="151">
                  <c:v>2186.0531666666666</c:v>
                </c:pt>
                <c:pt idx="152">
                  <c:v>2179.7514999999999</c:v>
                </c:pt>
                <c:pt idx="153">
                  <c:v>2170.018333333333</c:v>
                </c:pt>
                <c:pt idx="154">
                  <c:v>2161.4070000000002</c:v>
                </c:pt>
                <c:pt idx="155">
                  <c:v>2153.538</c:v>
                </c:pt>
                <c:pt idx="156">
                  <c:v>2146.7908333333335</c:v>
                </c:pt>
                <c:pt idx="157">
                  <c:v>2142.419166666667</c:v>
                </c:pt>
                <c:pt idx="158">
                  <c:v>2141.5448333333338</c:v>
                </c:pt>
                <c:pt idx="159">
                  <c:v>2139.1363333333338</c:v>
                </c:pt>
                <c:pt idx="160">
                  <c:v>2137.0411666666673</c:v>
                </c:pt>
                <c:pt idx="161">
                  <c:v>2134.3686666666667</c:v>
                </c:pt>
                <c:pt idx="162">
                  <c:v>2129.6835000000001</c:v>
                </c:pt>
                <c:pt idx="163">
                  <c:v>2125.5758333333338</c:v>
                </c:pt>
                <c:pt idx="164">
                  <c:v>2123.3158333333331</c:v>
                </c:pt>
                <c:pt idx="165">
                  <c:v>2121.2866666666673</c:v>
                </c:pt>
                <c:pt idx="166">
                  <c:v>2119.4885000000004</c:v>
                </c:pt>
                <c:pt idx="167">
                  <c:v>2119.8515000000002</c:v>
                </c:pt>
                <c:pt idx="168">
                  <c:v>2117.2120000000004</c:v>
                </c:pt>
                <c:pt idx="169">
                  <c:v>2115.4798333333338</c:v>
                </c:pt>
                <c:pt idx="170">
                  <c:v>2110.0688333333337</c:v>
                </c:pt>
                <c:pt idx="171">
                  <c:v>2104.8228333333336</c:v>
                </c:pt>
                <c:pt idx="172">
                  <c:v>2097.8446666666669</c:v>
                </c:pt>
                <c:pt idx="173">
                  <c:v>2090.5201666666671</c:v>
                </c:pt>
                <c:pt idx="174">
                  <c:v>2083.3111666666673</c:v>
                </c:pt>
                <c:pt idx="175">
                  <c:v>2077.4383333333335</c:v>
                </c:pt>
                <c:pt idx="176">
                  <c:v>2070.8066666666668</c:v>
                </c:pt>
                <c:pt idx="177">
                  <c:v>2063.4821666666671</c:v>
                </c:pt>
                <c:pt idx="178">
                  <c:v>2056.8010000000004</c:v>
                </c:pt>
                <c:pt idx="179">
                  <c:v>2049.2950000000001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E68B-4E3D-A81D-CED3194CF2D3}"/>
            </c:ext>
          </c:extLst>
        </c:ser>
        <c:ser>
          <c:idx val="7"/>
          <c:order val="7"/>
          <c:tx>
            <c:strRef>
              <c:f>チャートdata!$K$4</c:f>
              <c:strCache>
                <c:ptCount val="1"/>
                <c:pt idx="0">
                  <c:v>100日平均</c:v>
                </c:pt>
              </c:strCache>
            </c:strRef>
          </c:tx>
          <c:spPr>
            <a:ln w="19050"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チャートdata!$C$5:$C$254</c:f>
              <c:numCache>
                <c:formatCode>yyyy/mm/dd</c:formatCode>
                <c:ptCount val="250"/>
                <c:pt idx="0">
                  <c:v>42925</c:v>
                </c:pt>
                <c:pt idx="1">
                  <c:v>42926</c:v>
                </c:pt>
                <c:pt idx="2">
                  <c:v>42927</c:v>
                </c:pt>
                <c:pt idx="3">
                  <c:v>42928</c:v>
                </c:pt>
                <c:pt idx="4">
                  <c:v>42929</c:v>
                </c:pt>
                <c:pt idx="5">
                  <c:v>42930</c:v>
                </c:pt>
                <c:pt idx="6">
                  <c:v>42931</c:v>
                </c:pt>
                <c:pt idx="7">
                  <c:v>42932</c:v>
                </c:pt>
                <c:pt idx="8">
                  <c:v>42933</c:v>
                </c:pt>
                <c:pt idx="9">
                  <c:v>42934</c:v>
                </c:pt>
                <c:pt idx="10">
                  <c:v>42935</c:v>
                </c:pt>
                <c:pt idx="11">
                  <c:v>42936</c:v>
                </c:pt>
                <c:pt idx="12">
                  <c:v>42937</c:v>
                </c:pt>
                <c:pt idx="13">
                  <c:v>42938</c:v>
                </c:pt>
                <c:pt idx="14">
                  <c:v>42939</c:v>
                </c:pt>
                <c:pt idx="15">
                  <c:v>42940</c:v>
                </c:pt>
                <c:pt idx="16">
                  <c:v>42941</c:v>
                </c:pt>
                <c:pt idx="17">
                  <c:v>42942</c:v>
                </c:pt>
                <c:pt idx="18">
                  <c:v>42943</c:v>
                </c:pt>
                <c:pt idx="19">
                  <c:v>42944</c:v>
                </c:pt>
                <c:pt idx="20">
                  <c:v>42945</c:v>
                </c:pt>
                <c:pt idx="21">
                  <c:v>42946</c:v>
                </c:pt>
                <c:pt idx="22">
                  <c:v>42947</c:v>
                </c:pt>
                <c:pt idx="23">
                  <c:v>42948</c:v>
                </c:pt>
                <c:pt idx="24">
                  <c:v>42949</c:v>
                </c:pt>
                <c:pt idx="25">
                  <c:v>42950</c:v>
                </c:pt>
                <c:pt idx="26">
                  <c:v>42951</c:v>
                </c:pt>
                <c:pt idx="27">
                  <c:v>42952</c:v>
                </c:pt>
                <c:pt idx="28">
                  <c:v>42953</c:v>
                </c:pt>
                <c:pt idx="29">
                  <c:v>42954</c:v>
                </c:pt>
                <c:pt idx="30">
                  <c:v>42955</c:v>
                </c:pt>
                <c:pt idx="31">
                  <c:v>42956</c:v>
                </c:pt>
                <c:pt idx="32">
                  <c:v>42957</c:v>
                </c:pt>
                <c:pt idx="33">
                  <c:v>42958</c:v>
                </c:pt>
                <c:pt idx="34">
                  <c:v>42959</c:v>
                </c:pt>
                <c:pt idx="35">
                  <c:v>42960</c:v>
                </c:pt>
                <c:pt idx="36">
                  <c:v>42961</c:v>
                </c:pt>
                <c:pt idx="37">
                  <c:v>42962</c:v>
                </c:pt>
                <c:pt idx="38">
                  <c:v>42963</c:v>
                </c:pt>
                <c:pt idx="39">
                  <c:v>42964</c:v>
                </c:pt>
                <c:pt idx="40">
                  <c:v>42965</c:v>
                </c:pt>
                <c:pt idx="41">
                  <c:v>42966</c:v>
                </c:pt>
                <c:pt idx="42">
                  <c:v>42967</c:v>
                </c:pt>
                <c:pt idx="43">
                  <c:v>42968</c:v>
                </c:pt>
                <c:pt idx="44">
                  <c:v>42969</c:v>
                </c:pt>
                <c:pt idx="45">
                  <c:v>42970</c:v>
                </c:pt>
                <c:pt idx="46">
                  <c:v>42971</c:v>
                </c:pt>
                <c:pt idx="47">
                  <c:v>42972</c:v>
                </c:pt>
                <c:pt idx="48">
                  <c:v>42973</c:v>
                </c:pt>
                <c:pt idx="49">
                  <c:v>42974</c:v>
                </c:pt>
                <c:pt idx="50">
                  <c:v>42975</c:v>
                </c:pt>
                <c:pt idx="51">
                  <c:v>42976</c:v>
                </c:pt>
                <c:pt idx="52">
                  <c:v>42977</c:v>
                </c:pt>
                <c:pt idx="53">
                  <c:v>42978</c:v>
                </c:pt>
                <c:pt idx="54">
                  <c:v>42979</c:v>
                </c:pt>
                <c:pt idx="55">
                  <c:v>42980</c:v>
                </c:pt>
                <c:pt idx="56">
                  <c:v>42981</c:v>
                </c:pt>
                <c:pt idx="57">
                  <c:v>42982</c:v>
                </c:pt>
                <c:pt idx="58">
                  <c:v>42983</c:v>
                </c:pt>
                <c:pt idx="59">
                  <c:v>42984</c:v>
                </c:pt>
                <c:pt idx="60">
                  <c:v>42985</c:v>
                </c:pt>
                <c:pt idx="61">
                  <c:v>42986</c:v>
                </c:pt>
                <c:pt idx="62">
                  <c:v>42987</c:v>
                </c:pt>
                <c:pt idx="63">
                  <c:v>42988</c:v>
                </c:pt>
                <c:pt idx="64">
                  <c:v>42989</c:v>
                </c:pt>
                <c:pt idx="65">
                  <c:v>42990</c:v>
                </c:pt>
                <c:pt idx="66">
                  <c:v>42991</c:v>
                </c:pt>
                <c:pt idx="67">
                  <c:v>42992</c:v>
                </c:pt>
                <c:pt idx="68">
                  <c:v>42993</c:v>
                </c:pt>
                <c:pt idx="69">
                  <c:v>42994</c:v>
                </c:pt>
                <c:pt idx="70">
                  <c:v>42995</c:v>
                </c:pt>
                <c:pt idx="71">
                  <c:v>42996</c:v>
                </c:pt>
                <c:pt idx="72">
                  <c:v>42997</c:v>
                </c:pt>
                <c:pt idx="73">
                  <c:v>42998</c:v>
                </c:pt>
                <c:pt idx="74">
                  <c:v>42999</c:v>
                </c:pt>
                <c:pt idx="75">
                  <c:v>43000</c:v>
                </c:pt>
                <c:pt idx="76">
                  <c:v>43001</c:v>
                </c:pt>
                <c:pt idx="77">
                  <c:v>43002</c:v>
                </c:pt>
                <c:pt idx="78">
                  <c:v>43003</c:v>
                </c:pt>
                <c:pt idx="79">
                  <c:v>43004</c:v>
                </c:pt>
                <c:pt idx="80">
                  <c:v>43005</c:v>
                </c:pt>
                <c:pt idx="81">
                  <c:v>43006</c:v>
                </c:pt>
                <c:pt idx="82">
                  <c:v>43007</c:v>
                </c:pt>
                <c:pt idx="83">
                  <c:v>43008</c:v>
                </c:pt>
                <c:pt idx="84">
                  <c:v>43009</c:v>
                </c:pt>
                <c:pt idx="85">
                  <c:v>43010</c:v>
                </c:pt>
                <c:pt idx="86">
                  <c:v>43011</c:v>
                </c:pt>
                <c:pt idx="87">
                  <c:v>43012</c:v>
                </c:pt>
                <c:pt idx="88">
                  <c:v>43013</c:v>
                </c:pt>
                <c:pt idx="89">
                  <c:v>43014</c:v>
                </c:pt>
                <c:pt idx="90">
                  <c:v>43015</c:v>
                </c:pt>
                <c:pt idx="91">
                  <c:v>43016</c:v>
                </c:pt>
                <c:pt idx="92">
                  <c:v>43017</c:v>
                </c:pt>
                <c:pt idx="93">
                  <c:v>43018</c:v>
                </c:pt>
                <c:pt idx="94">
                  <c:v>43019</c:v>
                </c:pt>
                <c:pt idx="95">
                  <c:v>43020</c:v>
                </c:pt>
                <c:pt idx="96">
                  <c:v>43021</c:v>
                </c:pt>
                <c:pt idx="97">
                  <c:v>43022</c:v>
                </c:pt>
                <c:pt idx="98">
                  <c:v>43023</c:v>
                </c:pt>
                <c:pt idx="99">
                  <c:v>43024</c:v>
                </c:pt>
                <c:pt idx="100">
                  <c:v>43025</c:v>
                </c:pt>
                <c:pt idx="101">
                  <c:v>43026</c:v>
                </c:pt>
                <c:pt idx="102">
                  <c:v>43027</c:v>
                </c:pt>
                <c:pt idx="103">
                  <c:v>43028</c:v>
                </c:pt>
                <c:pt idx="104">
                  <c:v>43029</c:v>
                </c:pt>
                <c:pt idx="105">
                  <c:v>43030</c:v>
                </c:pt>
                <c:pt idx="106">
                  <c:v>43031</c:v>
                </c:pt>
                <c:pt idx="107">
                  <c:v>43032</c:v>
                </c:pt>
                <c:pt idx="108">
                  <c:v>43033</c:v>
                </c:pt>
                <c:pt idx="109">
                  <c:v>43034</c:v>
                </c:pt>
                <c:pt idx="110">
                  <c:v>43035</c:v>
                </c:pt>
                <c:pt idx="111">
                  <c:v>43036</c:v>
                </c:pt>
                <c:pt idx="112">
                  <c:v>43037</c:v>
                </c:pt>
                <c:pt idx="113">
                  <c:v>43038</c:v>
                </c:pt>
                <c:pt idx="114">
                  <c:v>43039</c:v>
                </c:pt>
                <c:pt idx="115">
                  <c:v>43040</c:v>
                </c:pt>
                <c:pt idx="116">
                  <c:v>43041</c:v>
                </c:pt>
                <c:pt idx="117">
                  <c:v>43042</c:v>
                </c:pt>
                <c:pt idx="118">
                  <c:v>43043</c:v>
                </c:pt>
                <c:pt idx="119">
                  <c:v>43044</c:v>
                </c:pt>
                <c:pt idx="120">
                  <c:v>43045</c:v>
                </c:pt>
                <c:pt idx="121">
                  <c:v>43046</c:v>
                </c:pt>
                <c:pt idx="122">
                  <c:v>43047</c:v>
                </c:pt>
                <c:pt idx="123">
                  <c:v>43048</c:v>
                </c:pt>
                <c:pt idx="124">
                  <c:v>43049</c:v>
                </c:pt>
                <c:pt idx="125">
                  <c:v>43050</c:v>
                </c:pt>
                <c:pt idx="126">
                  <c:v>43051</c:v>
                </c:pt>
                <c:pt idx="127">
                  <c:v>43052</c:v>
                </c:pt>
                <c:pt idx="128">
                  <c:v>43053</c:v>
                </c:pt>
                <c:pt idx="129">
                  <c:v>43054</c:v>
                </c:pt>
                <c:pt idx="130">
                  <c:v>43055</c:v>
                </c:pt>
                <c:pt idx="131">
                  <c:v>43056</c:v>
                </c:pt>
                <c:pt idx="132">
                  <c:v>43057</c:v>
                </c:pt>
                <c:pt idx="133">
                  <c:v>43058</c:v>
                </c:pt>
                <c:pt idx="134">
                  <c:v>43059</c:v>
                </c:pt>
                <c:pt idx="135">
                  <c:v>43060</c:v>
                </c:pt>
                <c:pt idx="136">
                  <c:v>43061</c:v>
                </c:pt>
                <c:pt idx="137">
                  <c:v>43062</c:v>
                </c:pt>
                <c:pt idx="138">
                  <c:v>43063</c:v>
                </c:pt>
                <c:pt idx="139">
                  <c:v>43064</c:v>
                </c:pt>
                <c:pt idx="140">
                  <c:v>43065</c:v>
                </c:pt>
                <c:pt idx="141">
                  <c:v>43066</c:v>
                </c:pt>
                <c:pt idx="142">
                  <c:v>43067</c:v>
                </c:pt>
                <c:pt idx="143">
                  <c:v>43068</c:v>
                </c:pt>
                <c:pt idx="144">
                  <c:v>43069</c:v>
                </c:pt>
                <c:pt idx="145">
                  <c:v>43070</c:v>
                </c:pt>
                <c:pt idx="146">
                  <c:v>43071</c:v>
                </c:pt>
                <c:pt idx="147">
                  <c:v>43072</c:v>
                </c:pt>
                <c:pt idx="148">
                  <c:v>43073</c:v>
                </c:pt>
                <c:pt idx="149">
                  <c:v>43074</c:v>
                </c:pt>
                <c:pt idx="150">
                  <c:v>43075</c:v>
                </c:pt>
                <c:pt idx="151">
                  <c:v>43076</c:v>
                </c:pt>
                <c:pt idx="152">
                  <c:v>43077</c:v>
                </c:pt>
                <c:pt idx="153">
                  <c:v>43078</c:v>
                </c:pt>
                <c:pt idx="154">
                  <c:v>43079</c:v>
                </c:pt>
                <c:pt idx="155">
                  <c:v>43080</c:v>
                </c:pt>
                <c:pt idx="156">
                  <c:v>43081</c:v>
                </c:pt>
                <c:pt idx="157">
                  <c:v>43082</c:v>
                </c:pt>
                <c:pt idx="158">
                  <c:v>43083</c:v>
                </c:pt>
                <c:pt idx="159">
                  <c:v>43084</c:v>
                </c:pt>
                <c:pt idx="160">
                  <c:v>43085</c:v>
                </c:pt>
                <c:pt idx="161">
                  <c:v>43086</c:v>
                </c:pt>
                <c:pt idx="162">
                  <c:v>43087</c:v>
                </c:pt>
                <c:pt idx="163">
                  <c:v>43088</c:v>
                </c:pt>
                <c:pt idx="164">
                  <c:v>43089</c:v>
                </c:pt>
                <c:pt idx="165">
                  <c:v>43090</c:v>
                </c:pt>
                <c:pt idx="166">
                  <c:v>43091</c:v>
                </c:pt>
                <c:pt idx="167">
                  <c:v>43092</c:v>
                </c:pt>
                <c:pt idx="168">
                  <c:v>43093</c:v>
                </c:pt>
                <c:pt idx="169">
                  <c:v>43094</c:v>
                </c:pt>
                <c:pt idx="170">
                  <c:v>43095</c:v>
                </c:pt>
                <c:pt idx="171">
                  <c:v>43096</c:v>
                </c:pt>
                <c:pt idx="172">
                  <c:v>43097</c:v>
                </c:pt>
                <c:pt idx="173">
                  <c:v>43098</c:v>
                </c:pt>
                <c:pt idx="174">
                  <c:v>43099</c:v>
                </c:pt>
                <c:pt idx="175">
                  <c:v>43100</c:v>
                </c:pt>
                <c:pt idx="176">
                  <c:v>43101</c:v>
                </c:pt>
                <c:pt idx="177">
                  <c:v>43102</c:v>
                </c:pt>
                <c:pt idx="178">
                  <c:v>43103</c:v>
                </c:pt>
                <c:pt idx="179">
                  <c:v>43104</c:v>
                </c:pt>
                <c:pt idx="180">
                  <c:v>43105</c:v>
                </c:pt>
                <c:pt idx="181">
                  <c:v>43109</c:v>
                </c:pt>
                <c:pt idx="182">
                  <c:v>43110</c:v>
                </c:pt>
                <c:pt idx="183">
                  <c:v>43111</c:v>
                </c:pt>
                <c:pt idx="184">
                  <c:v>43112</c:v>
                </c:pt>
                <c:pt idx="185">
                  <c:v>43115</c:v>
                </c:pt>
                <c:pt idx="186">
                  <c:v>43116</c:v>
                </c:pt>
                <c:pt idx="187">
                  <c:v>43117</c:v>
                </c:pt>
                <c:pt idx="188">
                  <c:v>43118</c:v>
                </c:pt>
                <c:pt idx="189">
                  <c:v>43119</c:v>
                </c:pt>
                <c:pt idx="190">
                  <c:v>43122</c:v>
                </c:pt>
                <c:pt idx="191">
                  <c:v>43123</c:v>
                </c:pt>
                <c:pt idx="192">
                  <c:v>43124</c:v>
                </c:pt>
                <c:pt idx="193">
                  <c:v>43125</c:v>
                </c:pt>
                <c:pt idx="194">
                  <c:v>43126</c:v>
                </c:pt>
                <c:pt idx="195">
                  <c:v>43129</c:v>
                </c:pt>
                <c:pt idx="196">
                  <c:v>43130</c:v>
                </c:pt>
                <c:pt idx="197">
                  <c:v>43131</c:v>
                </c:pt>
                <c:pt idx="198">
                  <c:v>43132</c:v>
                </c:pt>
                <c:pt idx="199">
                  <c:v>43133</c:v>
                </c:pt>
                <c:pt idx="200">
                  <c:v>43136</c:v>
                </c:pt>
                <c:pt idx="201">
                  <c:v>43137</c:v>
                </c:pt>
                <c:pt idx="202">
                  <c:v>43138</c:v>
                </c:pt>
                <c:pt idx="203">
                  <c:v>43139</c:v>
                </c:pt>
                <c:pt idx="204">
                  <c:v>43140</c:v>
                </c:pt>
                <c:pt idx="205">
                  <c:v>43144</c:v>
                </c:pt>
                <c:pt idx="206">
                  <c:v>43145</c:v>
                </c:pt>
                <c:pt idx="207">
                  <c:v>43146</c:v>
                </c:pt>
                <c:pt idx="208">
                  <c:v>43147</c:v>
                </c:pt>
                <c:pt idx="209">
                  <c:v>43150</c:v>
                </c:pt>
                <c:pt idx="210">
                  <c:v>43151</c:v>
                </c:pt>
                <c:pt idx="211">
                  <c:v>43105</c:v>
                </c:pt>
                <c:pt idx="212">
                  <c:v>43105</c:v>
                </c:pt>
                <c:pt idx="213">
                  <c:v>43105</c:v>
                </c:pt>
                <c:pt idx="214">
                  <c:v>43105</c:v>
                </c:pt>
                <c:pt idx="215">
                  <c:v>43105</c:v>
                </c:pt>
                <c:pt idx="216">
                  <c:v>43105</c:v>
                </c:pt>
                <c:pt idx="217">
                  <c:v>43105</c:v>
                </c:pt>
                <c:pt idx="218">
                  <c:v>43105</c:v>
                </c:pt>
                <c:pt idx="219">
                  <c:v>43105</c:v>
                </c:pt>
                <c:pt idx="220">
                  <c:v>43105</c:v>
                </c:pt>
                <c:pt idx="221">
                  <c:v>43105</c:v>
                </c:pt>
                <c:pt idx="222">
                  <c:v>43105</c:v>
                </c:pt>
                <c:pt idx="223">
                  <c:v>43105</c:v>
                </c:pt>
                <c:pt idx="224">
                  <c:v>43105</c:v>
                </c:pt>
                <c:pt idx="225">
                  <c:v>43105</c:v>
                </c:pt>
                <c:pt idx="226">
                  <c:v>43105</c:v>
                </c:pt>
                <c:pt idx="227">
                  <c:v>43105</c:v>
                </c:pt>
                <c:pt idx="228">
                  <c:v>43105</c:v>
                </c:pt>
                <c:pt idx="229">
                  <c:v>43105</c:v>
                </c:pt>
                <c:pt idx="230">
                  <c:v>43105</c:v>
                </c:pt>
                <c:pt idx="231">
                  <c:v>43105</c:v>
                </c:pt>
                <c:pt idx="232">
                  <c:v>43105</c:v>
                </c:pt>
                <c:pt idx="233">
                  <c:v>43105</c:v>
                </c:pt>
                <c:pt idx="234">
                  <c:v>43105</c:v>
                </c:pt>
                <c:pt idx="235">
                  <c:v>43105</c:v>
                </c:pt>
                <c:pt idx="236">
                  <c:v>43105</c:v>
                </c:pt>
                <c:pt idx="237">
                  <c:v>43105</c:v>
                </c:pt>
                <c:pt idx="238">
                  <c:v>43105</c:v>
                </c:pt>
                <c:pt idx="239">
                  <c:v>43105</c:v>
                </c:pt>
                <c:pt idx="240">
                  <c:v>43105</c:v>
                </c:pt>
                <c:pt idx="241">
                  <c:v>43105</c:v>
                </c:pt>
                <c:pt idx="242">
                  <c:v>43105</c:v>
                </c:pt>
                <c:pt idx="243">
                  <c:v>43105</c:v>
                </c:pt>
                <c:pt idx="244">
                  <c:v>43105</c:v>
                </c:pt>
                <c:pt idx="245">
                  <c:v>43105</c:v>
                </c:pt>
                <c:pt idx="246">
                  <c:v>43105</c:v>
                </c:pt>
                <c:pt idx="247">
                  <c:v>43105</c:v>
                </c:pt>
                <c:pt idx="248">
                  <c:v>43105</c:v>
                </c:pt>
                <c:pt idx="249">
                  <c:v>43105</c:v>
                </c:pt>
              </c:numCache>
            </c:numRef>
          </c:cat>
          <c:val>
            <c:numRef>
              <c:f>チャートdata!$K$5:$K$254</c:f>
              <c:numCache>
                <c:formatCode>#,##0;[Red]\-#,##0</c:formatCode>
                <c:ptCount val="250"/>
                <c:pt idx="99">
                  <c:v>2411.0395999999996</c:v>
                </c:pt>
                <c:pt idx="100">
                  <c:v>2409.6043999999997</c:v>
                </c:pt>
                <c:pt idx="101">
                  <c:v>2408.0305999999996</c:v>
                </c:pt>
                <c:pt idx="102">
                  <c:v>2405.3283999999999</c:v>
                </c:pt>
                <c:pt idx="103">
                  <c:v>2402.4580000000001</c:v>
                </c:pt>
                <c:pt idx="104">
                  <c:v>2398.8155000000006</c:v>
                </c:pt>
                <c:pt idx="105">
                  <c:v>2395.5590000000007</c:v>
                </c:pt>
                <c:pt idx="106">
                  <c:v>2390.5605</c:v>
                </c:pt>
                <c:pt idx="107">
                  <c:v>2384.5227</c:v>
                </c:pt>
                <c:pt idx="108">
                  <c:v>2380.3556000000003</c:v>
                </c:pt>
                <c:pt idx="109">
                  <c:v>2376.0500000000002</c:v>
                </c:pt>
                <c:pt idx="110">
                  <c:v>2373.3083000000001</c:v>
                </c:pt>
                <c:pt idx="111">
                  <c:v>2370.5567000000005</c:v>
                </c:pt>
                <c:pt idx="112">
                  <c:v>2369.1314000000002</c:v>
                </c:pt>
                <c:pt idx="113">
                  <c:v>2367.7357000000006</c:v>
                </c:pt>
                <c:pt idx="114">
                  <c:v>2365.6670000000004</c:v>
                </c:pt>
                <c:pt idx="115">
                  <c:v>2362.9252000000006</c:v>
                </c:pt>
                <c:pt idx="116">
                  <c:v>2360.975300000001</c:v>
                </c:pt>
                <c:pt idx="117">
                  <c:v>2358.7086000000008</c:v>
                </c:pt>
                <c:pt idx="118">
                  <c:v>2356.3627000000006</c:v>
                </c:pt>
                <c:pt idx="119">
                  <c:v>2354.2247000000002</c:v>
                </c:pt>
                <c:pt idx="120">
                  <c:v>2353.0567000000005</c:v>
                </c:pt>
                <c:pt idx="121">
                  <c:v>2351.8591000000006</c:v>
                </c:pt>
                <c:pt idx="122">
                  <c:v>2351.1266000000005</c:v>
                </c:pt>
                <c:pt idx="123">
                  <c:v>2348.5828000000006</c:v>
                </c:pt>
                <c:pt idx="124">
                  <c:v>2345.5441000000005</c:v>
                </c:pt>
                <c:pt idx="125">
                  <c:v>2343.5051000000003</c:v>
                </c:pt>
                <c:pt idx="126">
                  <c:v>2340.3674000000001</c:v>
                </c:pt>
                <c:pt idx="127">
                  <c:v>2337.6356000000001</c:v>
                </c:pt>
                <c:pt idx="128">
                  <c:v>2334.4385000000002</c:v>
                </c:pt>
                <c:pt idx="129">
                  <c:v>2331.8649999999998</c:v>
                </c:pt>
                <c:pt idx="130">
                  <c:v>2330.4297999999999</c:v>
                </c:pt>
                <c:pt idx="131">
                  <c:v>2328.2620999999999</c:v>
                </c:pt>
                <c:pt idx="132">
                  <c:v>2325.8072999999999</c:v>
                </c:pt>
                <c:pt idx="133">
                  <c:v>2323.5604000000003</c:v>
                </c:pt>
                <c:pt idx="134">
                  <c:v>2321.8084999999996</c:v>
                </c:pt>
                <c:pt idx="135">
                  <c:v>2320.6206999999999</c:v>
                </c:pt>
                <c:pt idx="136">
                  <c:v>2319.2745999999997</c:v>
                </c:pt>
                <c:pt idx="137">
                  <c:v>2317.9680999999996</c:v>
                </c:pt>
                <c:pt idx="138">
                  <c:v>2315.5231999999996</c:v>
                </c:pt>
                <c:pt idx="139">
                  <c:v>2313.1476999999995</c:v>
                </c:pt>
                <c:pt idx="140">
                  <c:v>2311.3065999999999</c:v>
                </c:pt>
                <c:pt idx="141">
                  <c:v>2310.0396999999994</c:v>
                </c:pt>
                <c:pt idx="142">
                  <c:v>2305.4172999999992</c:v>
                </c:pt>
                <c:pt idx="143">
                  <c:v>2299.7060999999994</c:v>
                </c:pt>
                <c:pt idx="144">
                  <c:v>2294.0938999999998</c:v>
                </c:pt>
                <c:pt idx="145">
                  <c:v>2288.9567999999995</c:v>
                </c:pt>
                <c:pt idx="146">
                  <c:v>2284.1561999999999</c:v>
                </c:pt>
                <c:pt idx="147">
                  <c:v>2279.3951999999995</c:v>
                </c:pt>
                <c:pt idx="148">
                  <c:v>2274.1689999999999</c:v>
                </c:pt>
                <c:pt idx="149">
                  <c:v>2269.0120999999999</c:v>
                </c:pt>
                <c:pt idx="150">
                  <c:v>2263.8056999999999</c:v>
                </c:pt>
                <c:pt idx="151">
                  <c:v>2258.0647999999997</c:v>
                </c:pt>
                <c:pt idx="152">
                  <c:v>2253.096</c:v>
                </c:pt>
                <c:pt idx="153">
                  <c:v>2246.3454999999999</c:v>
                </c:pt>
                <c:pt idx="154">
                  <c:v>2240.4364</c:v>
                </c:pt>
                <c:pt idx="155">
                  <c:v>2234.1610000000001</c:v>
                </c:pt>
                <c:pt idx="156">
                  <c:v>2228.3409000000001</c:v>
                </c:pt>
                <c:pt idx="157">
                  <c:v>2222.4318000000003</c:v>
                </c:pt>
                <c:pt idx="158">
                  <c:v>2216.8195999999998</c:v>
                </c:pt>
                <c:pt idx="159">
                  <c:v>2212.4447</c:v>
                </c:pt>
                <c:pt idx="160">
                  <c:v>2208.3271</c:v>
                </c:pt>
                <c:pt idx="161">
                  <c:v>2203.7244999999998</c:v>
                </c:pt>
                <c:pt idx="162">
                  <c:v>2198.9139999999998</c:v>
                </c:pt>
                <c:pt idx="163">
                  <c:v>2194.6183000000001</c:v>
                </c:pt>
                <c:pt idx="164">
                  <c:v>2190.9462000000003</c:v>
                </c:pt>
                <c:pt idx="165">
                  <c:v>2187.0562000000004</c:v>
                </c:pt>
                <c:pt idx="166">
                  <c:v>2184.0076000000004</c:v>
                </c:pt>
                <c:pt idx="167">
                  <c:v>2181.3748000000001</c:v>
                </c:pt>
                <c:pt idx="168">
                  <c:v>2178.7320000000004</c:v>
                </c:pt>
                <c:pt idx="169">
                  <c:v>2176.8514</c:v>
                </c:pt>
                <c:pt idx="170">
                  <c:v>2173.9117000000001</c:v>
                </c:pt>
                <c:pt idx="171">
                  <c:v>2170.4375000000005</c:v>
                </c:pt>
                <c:pt idx="172">
                  <c:v>2166.5078999999996</c:v>
                </c:pt>
                <c:pt idx="173">
                  <c:v>2162.3111000000004</c:v>
                </c:pt>
                <c:pt idx="174">
                  <c:v>2157.7679000000003</c:v>
                </c:pt>
                <c:pt idx="175">
                  <c:v>2153.8878</c:v>
                </c:pt>
                <c:pt idx="176">
                  <c:v>2149.3643999999999</c:v>
                </c:pt>
                <c:pt idx="177">
                  <c:v>2144.2570000000001</c:v>
                </c:pt>
                <c:pt idx="178">
                  <c:v>2139.7633000000001</c:v>
                </c:pt>
                <c:pt idx="179">
                  <c:v>2134.3589999999995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E68B-4E3D-A81D-CED3194CF2D3}"/>
            </c:ext>
          </c:extLst>
        </c:ser>
        <c:ser>
          <c:idx val="8"/>
          <c:order val="8"/>
          <c:tx>
            <c:strRef>
              <c:f>チャートdata!$L$4</c:f>
              <c:strCache>
                <c:ptCount val="1"/>
                <c:pt idx="0">
                  <c:v>200日平均</c:v>
                </c:pt>
              </c:strCache>
            </c:strRef>
          </c:tx>
          <c:spPr>
            <a:ln w="317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チャートdata!$C$5:$C$254</c:f>
              <c:numCache>
                <c:formatCode>yyyy/mm/dd</c:formatCode>
                <c:ptCount val="250"/>
                <c:pt idx="0">
                  <c:v>42925</c:v>
                </c:pt>
                <c:pt idx="1">
                  <c:v>42926</c:v>
                </c:pt>
                <c:pt idx="2">
                  <c:v>42927</c:v>
                </c:pt>
                <c:pt idx="3">
                  <c:v>42928</c:v>
                </c:pt>
                <c:pt idx="4">
                  <c:v>42929</c:v>
                </c:pt>
                <c:pt idx="5">
                  <c:v>42930</c:v>
                </c:pt>
                <c:pt idx="6">
                  <c:v>42931</c:v>
                </c:pt>
                <c:pt idx="7">
                  <c:v>42932</c:v>
                </c:pt>
                <c:pt idx="8">
                  <c:v>42933</c:v>
                </c:pt>
                <c:pt idx="9">
                  <c:v>42934</c:v>
                </c:pt>
                <c:pt idx="10">
                  <c:v>42935</c:v>
                </c:pt>
                <c:pt idx="11">
                  <c:v>42936</c:v>
                </c:pt>
                <c:pt idx="12">
                  <c:v>42937</c:v>
                </c:pt>
                <c:pt idx="13">
                  <c:v>42938</c:v>
                </c:pt>
                <c:pt idx="14">
                  <c:v>42939</c:v>
                </c:pt>
                <c:pt idx="15">
                  <c:v>42940</c:v>
                </c:pt>
                <c:pt idx="16">
                  <c:v>42941</c:v>
                </c:pt>
                <c:pt idx="17">
                  <c:v>42942</c:v>
                </c:pt>
                <c:pt idx="18">
                  <c:v>42943</c:v>
                </c:pt>
                <c:pt idx="19">
                  <c:v>42944</c:v>
                </c:pt>
                <c:pt idx="20">
                  <c:v>42945</c:v>
                </c:pt>
                <c:pt idx="21">
                  <c:v>42946</c:v>
                </c:pt>
                <c:pt idx="22">
                  <c:v>42947</c:v>
                </c:pt>
                <c:pt idx="23">
                  <c:v>42948</c:v>
                </c:pt>
                <c:pt idx="24">
                  <c:v>42949</c:v>
                </c:pt>
                <c:pt idx="25">
                  <c:v>42950</c:v>
                </c:pt>
                <c:pt idx="26">
                  <c:v>42951</c:v>
                </c:pt>
                <c:pt idx="27">
                  <c:v>42952</c:v>
                </c:pt>
                <c:pt idx="28">
                  <c:v>42953</c:v>
                </c:pt>
                <c:pt idx="29">
                  <c:v>42954</c:v>
                </c:pt>
                <c:pt idx="30">
                  <c:v>42955</c:v>
                </c:pt>
                <c:pt idx="31">
                  <c:v>42956</c:v>
                </c:pt>
                <c:pt idx="32">
                  <c:v>42957</c:v>
                </c:pt>
                <c:pt idx="33">
                  <c:v>42958</c:v>
                </c:pt>
                <c:pt idx="34">
                  <c:v>42959</c:v>
                </c:pt>
                <c:pt idx="35">
                  <c:v>42960</c:v>
                </c:pt>
                <c:pt idx="36">
                  <c:v>42961</c:v>
                </c:pt>
                <c:pt idx="37">
                  <c:v>42962</c:v>
                </c:pt>
                <c:pt idx="38">
                  <c:v>42963</c:v>
                </c:pt>
                <c:pt idx="39">
                  <c:v>42964</c:v>
                </c:pt>
                <c:pt idx="40">
                  <c:v>42965</c:v>
                </c:pt>
                <c:pt idx="41">
                  <c:v>42966</c:v>
                </c:pt>
                <c:pt idx="42">
                  <c:v>42967</c:v>
                </c:pt>
                <c:pt idx="43">
                  <c:v>42968</c:v>
                </c:pt>
                <c:pt idx="44">
                  <c:v>42969</c:v>
                </c:pt>
                <c:pt idx="45">
                  <c:v>42970</c:v>
                </c:pt>
                <c:pt idx="46">
                  <c:v>42971</c:v>
                </c:pt>
                <c:pt idx="47">
                  <c:v>42972</c:v>
                </c:pt>
                <c:pt idx="48">
                  <c:v>42973</c:v>
                </c:pt>
                <c:pt idx="49">
                  <c:v>42974</c:v>
                </c:pt>
                <c:pt idx="50">
                  <c:v>42975</c:v>
                </c:pt>
                <c:pt idx="51">
                  <c:v>42976</c:v>
                </c:pt>
                <c:pt idx="52">
                  <c:v>42977</c:v>
                </c:pt>
                <c:pt idx="53">
                  <c:v>42978</c:v>
                </c:pt>
                <c:pt idx="54">
                  <c:v>42979</c:v>
                </c:pt>
                <c:pt idx="55">
                  <c:v>42980</c:v>
                </c:pt>
                <c:pt idx="56">
                  <c:v>42981</c:v>
                </c:pt>
                <c:pt idx="57">
                  <c:v>42982</c:v>
                </c:pt>
                <c:pt idx="58">
                  <c:v>42983</c:v>
                </c:pt>
                <c:pt idx="59">
                  <c:v>42984</c:v>
                </c:pt>
                <c:pt idx="60">
                  <c:v>42985</c:v>
                </c:pt>
                <c:pt idx="61">
                  <c:v>42986</c:v>
                </c:pt>
                <c:pt idx="62">
                  <c:v>42987</c:v>
                </c:pt>
                <c:pt idx="63">
                  <c:v>42988</c:v>
                </c:pt>
                <c:pt idx="64">
                  <c:v>42989</c:v>
                </c:pt>
                <c:pt idx="65">
                  <c:v>42990</c:v>
                </c:pt>
                <c:pt idx="66">
                  <c:v>42991</c:v>
                </c:pt>
                <c:pt idx="67">
                  <c:v>42992</c:v>
                </c:pt>
                <c:pt idx="68">
                  <c:v>42993</c:v>
                </c:pt>
                <c:pt idx="69">
                  <c:v>42994</c:v>
                </c:pt>
                <c:pt idx="70">
                  <c:v>42995</c:v>
                </c:pt>
                <c:pt idx="71">
                  <c:v>42996</c:v>
                </c:pt>
                <c:pt idx="72">
                  <c:v>42997</c:v>
                </c:pt>
                <c:pt idx="73">
                  <c:v>42998</c:v>
                </c:pt>
                <c:pt idx="74">
                  <c:v>42999</c:v>
                </c:pt>
                <c:pt idx="75">
                  <c:v>43000</c:v>
                </c:pt>
                <c:pt idx="76">
                  <c:v>43001</c:v>
                </c:pt>
                <c:pt idx="77">
                  <c:v>43002</c:v>
                </c:pt>
                <c:pt idx="78">
                  <c:v>43003</c:v>
                </c:pt>
                <c:pt idx="79">
                  <c:v>43004</c:v>
                </c:pt>
                <c:pt idx="80">
                  <c:v>43005</c:v>
                </c:pt>
                <c:pt idx="81">
                  <c:v>43006</c:v>
                </c:pt>
                <c:pt idx="82">
                  <c:v>43007</c:v>
                </c:pt>
                <c:pt idx="83">
                  <c:v>43008</c:v>
                </c:pt>
                <c:pt idx="84">
                  <c:v>43009</c:v>
                </c:pt>
                <c:pt idx="85">
                  <c:v>43010</c:v>
                </c:pt>
                <c:pt idx="86">
                  <c:v>43011</c:v>
                </c:pt>
                <c:pt idx="87">
                  <c:v>43012</c:v>
                </c:pt>
                <c:pt idx="88">
                  <c:v>43013</c:v>
                </c:pt>
                <c:pt idx="89">
                  <c:v>43014</c:v>
                </c:pt>
                <c:pt idx="90">
                  <c:v>43015</c:v>
                </c:pt>
                <c:pt idx="91">
                  <c:v>43016</c:v>
                </c:pt>
                <c:pt idx="92">
                  <c:v>43017</c:v>
                </c:pt>
                <c:pt idx="93">
                  <c:v>43018</c:v>
                </c:pt>
                <c:pt idx="94">
                  <c:v>43019</c:v>
                </c:pt>
                <c:pt idx="95">
                  <c:v>43020</c:v>
                </c:pt>
                <c:pt idx="96">
                  <c:v>43021</c:v>
                </c:pt>
                <c:pt idx="97">
                  <c:v>43022</c:v>
                </c:pt>
                <c:pt idx="98">
                  <c:v>43023</c:v>
                </c:pt>
                <c:pt idx="99">
                  <c:v>43024</c:v>
                </c:pt>
                <c:pt idx="100">
                  <c:v>43025</c:v>
                </c:pt>
                <c:pt idx="101">
                  <c:v>43026</c:v>
                </c:pt>
                <c:pt idx="102">
                  <c:v>43027</c:v>
                </c:pt>
                <c:pt idx="103">
                  <c:v>43028</c:v>
                </c:pt>
                <c:pt idx="104">
                  <c:v>43029</c:v>
                </c:pt>
                <c:pt idx="105">
                  <c:v>43030</c:v>
                </c:pt>
                <c:pt idx="106">
                  <c:v>43031</c:v>
                </c:pt>
                <c:pt idx="107">
                  <c:v>43032</c:v>
                </c:pt>
                <c:pt idx="108">
                  <c:v>43033</c:v>
                </c:pt>
                <c:pt idx="109">
                  <c:v>43034</c:v>
                </c:pt>
                <c:pt idx="110">
                  <c:v>43035</c:v>
                </c:pt>
                <c:pt idx="111">
                  <c:v>43036</c:v>
                </c:pt>
                <c:pt idx="112">
                  <c:v>43037</c:v>
                </c:pt>
                <c:pt idx="113">
                  <c:v>43038</c:v>
                </c:pt>
                <c:pt idx="114">
                  <c:v>43039</c:v>
                </c:pt>
                <c:pt idx="115">
                  <c:v>43040</c:v>
                </c:pt>
                <c:pt idx="116">
                  <c:v>43041</c:v>
                </c:pt>
                <c:pt idx="117">
                  <c:v>43042</c:v>
                </c:pt>
                <c:pt idx="118">
                  <c:v>43043</c:v>
                </c:pt>
                <c:pt idx="119">
                  <c:v>43044</c:v>
                </c:pt>
                <c:pt idx="120">
                  <c:v>43045</c:v>
                </c:pt>
                <c:pt idx="121">
                  <c:v>43046</c:v>
                </c:pt>
                <c:pt idx="122">
                  <c:v>43047</c:v>
                </c:pt>
                <c:pt idx="123">
                  <c:v>43048</c:v>
                </c:pt>
                <c:pt idx="124">
                  <c:v>43049</c:v>
                </c:pt>
                <c:pt idx="125">
                  <c:v>43050</c:v>
                </c:pt>
                <c:pt idx="126">
                  <c:v>43051</c:v>
                </c:pt>
                <c:pt idx="127">
                  <c:v>43052</c:v>
                </c:pt>
                <c:pt idx="128">
                  <c:v>43053</c:v>
                </c:pt>
                <c:pt idx="129">
                  <c:v>43054</c:v>
                </c:pt>
                <c:pt idx="130">
                  <c:v>43055</c:v>
                </c:pt>
                <c:pt idx="131">
                  <c:v>43056</c:v>
                </c:pt>
                <c:pt idx="132">
                  <c:v>43057</c:v>
                </c:pt>
                <c:pt idx="133">
                  <c:v>43058</c:v>
                </c:pt>
                <c:pt idx="134">
                  <c:v>43059</c:v>
                </c:pt>
                <c:pt idx="135">
                  <c:v>43060</c:v>
                </c:pt>
                <c:pt idx="136">
                  <c:v>43061</c:v>
                </c:pt>
                <c:pt idx="137">
                  <c:v>43062</c:v>
                </c:pt>
                <c:pt idx="138">
                  <c:v>43063</c:v>
                </c:pt>
                <c:pt idx="139">
                  <c:v>43064</c:v>
                </c:pt>
                <c:pt idx="140">
                  <c:v>43065</c:v>
                </c:pt>
                <c:pt idx="141">
                  <c:v>43066</c:v>
                </c:pt>
                <c:pt idx="142">
                  <c:v>43067</c:v>
                </c:pt>
                <c:pt idx="143">
                  <c:v>43068</c:v>
                </c:pt>
                <c:pt idx="144">
                  <c:v>43069</c:v>
                </c:pt>
                <c:pt idx="145">
                  <c:v>43070</c:v>
                </c:pt>
                <c:pt idx="146">
                  <c:v>43071</c:v>
                </c:pt>
                <c:pt idx="147">
                  <c:v>43072</c:v>
                </c:pt>
                <c:pt idx="148">
                  <c:v>43073</c:v>
                </c:pt>
                <c:pt idx="149">
                  <c:v>43074</c:v>
                </c:pt>
                <c:pt idx="150">
                  <c:v>43075</c:v>
                </c:pt>
                <c:pt idx="151">
                  <c:v>43076</c:v>
                </c:pt>
                <c:pt idx="152">
                  <c:v>43077</c:v>
                </c:pt>
                <c:pt idx="153">
                  <c:v>43078</c:v>
                </c:pt>
                <c:pt idx="154">
                  <c:v>43079</c:v>
                </c:pt>
                <c:pt idx="155">
                  <c:v>43080</c:v>
                </c:pt>
                <c:pt idx="156">
                  <c:v>43081</c:v>
                </c:pt>
                <c:pt idx="157">
                  <c:v>43082</c:v>
                </c:pt>
                <c:pt idx="158">
                  <c:v>43083</c:v>
                </c:pt>
                <c:pt idx="159">
                  <c:v>43084</c:v>
                </c:pt>
                <c:pt idx="160">
                  <c:v>43085</c:v>
                </c:pt>
                <c:pt idx="161">
                  <c:v>43086</c:v>
                </c:pt>
                <c:pt idx="162">
                  <c:v>43087</c:v>
                </c:pt>
                <c:pt idx="163">
                  <c:v>43088</c:v>
                </c:pt>
                <c:pt idx="164">
                  <c:v>43089</c:v>
                </c:pt>
                <c:pt idx="165">
                  <c:v>43090</c:v>
                </c:pt>
                <c:pt idx="166">
                  <c:v>43091</c:v>
                </c:pt>
                <c:pt idx="167">
                  <c:v>43092</c:v>
                </c:pt>
                <c:pt idx="168">
                  <c:v>43093</c:v>
                </c:pt>
                <c:pt idx="169">
                  <c:v>43094</c:v>
                </c:pt>
                <c:pt idx="170">
                  <c:v>43095</c:v>
                </c:pt>
                <c:pt idx="171">
                  <c:v>43096</c:v>
                </c:pt>
                <c:pt idx="172">
                  <c:v>43097</c:v>
                </c:pt>
                <c:pt idx="173">
                  <c:v>43098</c:v>
                </c:pt>
                <c:pt idx="174">
                  <c:v>43099</c:v>
                </c:pt>
                <c:pt idx="175">
                  <c:v>43100</c:v>
                </c:pt>
                <c:pt idx="176">
                  <c:v>43101</c:v>
                </c:pt>
                <c:pt idx="177">
                  <c:v>43102</c:v>
                </c:pt>
                <c:pt idx="178">
                  <c:v>43103</c:v>
                </c:pt>
                <c:pt idx="179">
                  <c:v>43104</c:v>
                </c:pt>
                <c:pt idx="180">
                  <c:v>43105</c:v>
                </c:pt>
                <c:pt idx="181">
                  <c:v>43109</c:v>
                </c:pt>
                <c:pt idx="182">
                  <c:v>43110</c:v>
                </c:pt>
                <c:pt idx="183">
                  <c:v>43111</c:v>
                </c:pt>
                <c:pt idx="184">
                  <c:v>43112</c:v>
                </c:pt>
                <c:pt idx="185">
                  <c:v>43115</c:v>
                </c:pt>
                <c:pt idx="186">
                  <c:v>43116</c:v>
                </c:pt>
                <c:pt idx="187">
                  <c:v>43117</c:v>
                </c:pt>
                <c:pt idx="188">
                  <c:v>43118</c:v>
                </c:pt>
                <c:pt idx="189">
                  <c:v>43119</c:v>
                </c:pt>
                <c:pt idx="190">
                  <c:v>43122</c:v>
                </c:pt>
                <c:pt idx="191">
                  <c:v>43123</c:v>
                </c:pt>
                <c:pt idx="192">
                  <c:v>43124</c:v>
                </c:pt>
                <c:pt idx="193">
                  <c:v>43125</c:v>
                </c:pt>
                <c:pt idx="194">
                  <c:v>43126</c:v>
                </c:pt>
                <c:pt idx="195">
                  <c:v>43129</c:v>
                </c:pt>
                <c:pt idx="196">
                  <c:v>43130</c:v>
                </c:pt>
                <c:pt idx="197">
                  <c:v>43131</c:v>
                </c:pt>
                <c:pt idx="198">
                  <c:v>43132</c:v>
                </c:pt>
                <c:pt idx="199">
                  <c:v>43133</c:v>
                </c:pt>
                <c:pt idx="200">
                  <c:v>43136</c:v>
                </c:pt>
                <c:pt idx="201">
                  <c:v>43137</c:v>
                </c:pt>
                <c:pt idx="202">
                  <c:v>43138</c:v>
                </c:pt>
                <c:pt idx="203">
                  <c:v>43139</c:v>
                </c:pt>
                <c:pt idx="204">
                  <c:v>43140</c:v>
                </c:pt>
                <c:pt idx="205">
                  <c:v>43144</c:v>
                </c:pt>
                <c:pt idx="206">
                  <c:v>43145</c:v>
                </c:pt>
                <c:pt idx="207">
                  <c:v>43146</c:v>
                </c:pt>
                <c:pt idx="208">
                  <c:v>43147</c:v>
                </c:pt>
                <c:pt idx="209">
                  <c:v>43150</c:v>
                </c:pt>
                <c:pt idx="210">
                  <c:v>43151</c:v>
                </c:pt>
                <c:pt idx="211">
                  <c:v>43105</c:v>
                </c:pt>
                <c:pt idx="212">
                  <c:v>43105</c:v>
                </c:pt>
                <c:pt idx="213">
                  <c:v>43105</c:v>
                </c:pt>
                <c:pt idx="214">
                  <c:v>43105</c:v>
                </c:pt>
                <c:pt idx="215">
                  <c:v>43105</c:v>
                </c:pt>
                <c:pt idx="216">
                  <c:v>43105</c:v>
                </c:pt>
                <c:pt idx="217">
                  <c:v>43105</c:v>
                </c:pt>
                <c:pt idx="218">
                  <c:v>43105</c:v>
                </c:pt>
                <c:pt idx="219">
                  <c:v>43105</c:v>
                </c:pt>
                <c:pt idx="220">
                  <c:v>43105</c:v>
                </c:pt>
                <c:pt idx="221">
                  <c:v>43105</c:v>
                </c:pt>
                <c:pt idx="222">
                  <c:v>43105</c:v>
                </c:pt>
                <c:pt idx="223">
                  <c:v>43105</c:v>
                </c:pt>
                <c:pt idx="224">
                  <c:v>43105</c:v>
                </c:pt>
                <c:pt idx="225">
                  <c:v>43105</c:v>
                </c:pt>
                <c:pt idx="226">
                  <c:v>43105</c:v>
                </c:pt>
                <c:pt idx="227">
                  <c:v>43105</c:v>
                </c:pt>
                <c:pt idx="228">
                  <c:v>43105</c:v>
                </c:pt>
                <c:pt idx="229">
                  <c:v>43105</c:v>
                </c:pt>
                <c:pt idx="230">
                  <c:v>43105</c:v>
                </c:pt>
                <c:pt idx="231">
                  <c:v>43105</c:v>
                </c:pt>
                <c:pt idx="232">
                  <c:v>43105</c:v>
                </c:pt>
                <c:pt idx="233">
                  <c:v>43105</c:v>
                </c:pt>
                <c:pt idx="234">
                  <c:v>43105</c:v>
                </c:pt>
                <c:pt idx="235">
                  <c:v>43105</c:v>
                </c:pt>
                <c:pt idx="236">
                  <c:v>43105</c:v>
                </c:pt>
                <c:pt idx="237">
                  <c:v>43105</c:v>
                </c:pt>
                <c:pt idx="238">
                  <c:v>43105</c:v>
                </c:pt>
                <c:pt idx="239">
                  <c:v>43105</c:v>
                </c:pt>
                <c:pt idx="240">
                  <c:v>43105</c:v>
                </c:pt>
                <c:pt idx="241">
                  <c:v>43105</c:v>
                </c:pt>
                <c:pt idx="242">
                  <c:v>43105</c:v>
                </c:pt>
                <c:pt idx="243">
                  <c:v>43105</c:v>
                </c:pt>
                <c:pt idx="244">
                  <c:v>43105</c:v>
                </c:pt>
                <c:pt idx="245">
                  <c:v>43105</c:v>
                </c:pt>
                <c:pt idx="246">
                  <c:v>43105</c:v>
                </c:pt>
                <c:pt idx="247">
                  <c:v>43105</c:v>
                </c:pt>
                <c:pt idx="248">
                  <c:v>43105</c:v>
                </c:pt>
                <c:pt idx="249">
                  <c:v>43105</c:v>
                </c:pt>
              </c:numCache>
            </c:numRef>
          </c:cat>
          <c:val>
            <c:numRef>
              <c:f>チャートdata!$L$5:$L$254</c:f>
              <c:numCache>
                <c:formatCode>#,##0;[Red]\-#,##0</c:formatCode>
                <c:ptCount val="250"/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E68B-4E3D-A81D-CED3194CF2D3}"/>
            </c:ext>
          </c:extLst>
        </c:ser>
        <c:ser>
          <c:idx val="9"/>
          <c:order val="9"/>
          <c:tx>
            <c:strRef>
              <c:f>チャートdata!$M$4</c:f>
              <c:strCache>
                <c:ptCount val="1"/>
                <c:pt idx="0">
                  <c:v>ｴﾝﾍﾞﾛｰﾌﾞ
(5日線-3%)</c:v>
                </c:pt>
              </c:strCache>
            </c:strRef>
          </c:tx>
          <c:spPr>
            <a:ln w="3175"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チャートdata!$C$5:$C$254</c:f>
              <c:numCache>
                <c:formatCode>yyyy/mm/dd</c:formatCode>
                <c:ptCount val="250"/>
                <c:pt idx="0">
                  <c:v>42925</c:v>
                </c:pt>
                <c:pt idx="1">
                  <c:v>42926</c:v>
                </c:pt>
                <c:pt idx="2">
                  <c:v>42927</c:v>
                </c:pt>
                <c:pt idx="3">
                  <c:v>42928</c:v>
                </c:pt>
                <c:pt idx="4">
                  <c:v>42929</c:v>
                </c:pt>
                <c:pt idx="5">
                  <c:v>42930</c:v>
                </c:pt>
                <c:pt idx="6">
                  <c:v>42931</c:v>
                </c:pt>
                <c:pt idx="7">
                  <c:v>42932</c:v>
                </c:pt>
                <c:pt idx="8">
                  <c:v>42933</c:v>
                </c:pt>
                <c:pt idx="9">
                  <c:v>42934</c:v>
                </c:pt>
                <c:pt idx="10">
                  <c:v>42935</c:v>
                </c:pt>
                <c:pt idx="11">
                  <c:v>42936</c:v>
                </c:pt>
                <c:pt idx="12">
                  <c:v>42937</c:v>
                </c:pt>
                <c:pt idx="13">
                  <c:v>42938</c:v>
                </c:pt>
                <c:pt idx="14">
                  <c:v>42939</c:v>
                </c:pt>
                <c:pt idx="15">
                  <c:v>42940</c:v>
                </c:pt>
                <c:pt idx="16">
                  <c:v>42941</c:v>
                </c:pt>
                <c:pt idx="17">
                  <c:v>42942</c:v>
                </c:pt>
                <c:pt idx="18">
                  <c:v>42943</c:v>
                </c:pt>
                <c:pt idx="19">
                  <c:v>42944</c:v>
                </c:pt>
                <c:pt idx="20">
                  <c:v>42945</c:v>
                </c:pt>
                <c:pt idx="21">
                  <c:v>42946</c:v>
                </c:pt>
                <c:pt idx="22">
                  <c:v>42947</c:v>
                </c:pt>
                <c:pt idx="23">
                  <c:v>42948</c:v>
                </c:pt>
                <c:pt idx="24">
                  <c:v>42949</c:v>
                </c:pt>
                <c:pt idx="25">
                  <c:v>42950</c:v>
                </c:pt>
                <c:pt idx="26">
                  <c:v>42951</c:v>
                </c:pt>
                <c:pt idx="27">
                  <c:v>42952</c:v>
                </c:pt>
                <c:pt idx="28">
                  <c:v>42953</c:v>
                </c:pt>
                <c:pt idx="29">
                  <c:v>42954</c:v>
                </c:pt>
                <c:pt idx="30">
                  <c:v>42955</c:v>
                </c:pt>
                <c:pt idx="31">
                  <c:v>42956</c:v>
                </c:pt>
                <c:pt idx="32">
                  <c:v>42957</c:v>
                </c:pt>
                <c:pt idx="33">
                  <c:v>42958</c:v>
                </c:pt>
                <c:pt idx="34">
                  <c:v>42959</c:v>
                </c:pt>
                <c:pt idx="35">
                  <c:v>42960</c:v>
                </c:pt>
                <c:pt idx="36">
                  <c:v>42961</c:v>
                </c:pt>
                <c:pt idx="37">
                  <c:v>42962</c:v>
                </c:pt>
                <c:pt idx="38">
                  <c:v>42963</c:v>
                </c:pt>
                <c:pt idx="39">
                  <c:v>42964</c:v>
                </c:pt>
                <c:pt idx="40">
                  <c:v>42965</c:v>
                </c:pt>
                <c:pt idx="41">
                  <c:v>42966</c:v>
                </c:pt>
                <c:pt idx="42">
                  <c:v>42967</c:v>
                </c:pt>
                <c:pt idx="43">
                  <c:v>42968</c:v>
                </c:pt>
                <c:pt idx="44">
                  <c:v>42969</c:v>
                </c:pt>
                <c:pt idx="45">
                  <c:v>42970</c:v>
                </c:pt>
                <c:pt idx="46">
                  <c:v>42971</c:v>
                </c:pt>
                <c:pt idx="47">
                  <c:v>42972</c:v>
                </c:pt>
                <c:pt idx="48">
                  <c:v>42973</c:v>
                </c:pt>
                <c:pt idx="49">
                  <c:v>42974</c:v>
                </c:pt>
                <c:pt idx="50">
                  <c:v>42975</c:v>
                </c:pt>
                <c:pt idx="51">
                  <c:v>42976</c:v>
                </c:pt>
                <c:pt idx="52">
                  <c:v>42977</c:v>
                </c:pt>
                <c:pt idx="53">
                  <c:v>42978</c:v>
                </c:pt>
                <c:pt idx="54">
                  <c:v>42979</c:v>
                </c:pt>
                <c:pt idx="55">
                  <c:v>42980</c:v>
                </c:pt>
                <c:pt idx="56">
                  <c:v>42981</c:v>
                </c:pt>
                <c:pt idx="57">
                  <c:v>42982</c:v>
                </c:pt>
                <c:pt idx="58">
                  <c:v>42983</c:v>
                </c:pt>
                <c:pt idx="59">
                  <c:v>42984</c:v>
                </c:pt>
                <c:pt idx="60">
                  <c:v>42985</c:v>
                </c:pt>
                <c:pt idx="61">
                  <c:v>42986</c:v>
                </c:pt>
                <c:pt idx="62">
                  <c:v>42987</c:v>
                </c:pt>
                <c:pt idx="63">
                  <c:v>42988</c:v>
                </c:pt>
                <c:pt idx="64">
                  <c:v>42989</c:v>
                </c:pt>
                <c:pt idx="65">
                  <c:v>42990</c:v>
                </c:pt>
                <c:pt idx="66">
                  <c:v>42991</c:v>
                </c:pt>
                <c:pt idx="67">
                  <c:v>42992</c:v>
                </c:pt>
                <c:pt idx="68">
                  <c:v>42993</c:v>
                </c:pt>
                <c:pt idx="69">
                  <c:v>42994</c:v>
                </c:pt>
                <c:pt idx="70">
                  <c:v>42995</c:v>
                </c:pt>
                <c:pt idx="71">
                  <c:v>42996</c:v>
                </c:pt>
                <c:pt idx="72">
                  <c:v>42997</c:v>
                </c:pt>
                <c:pt idx="73">
                  <c:v>42998</c:v>
                </c:pt>
                <c:pt idx="74">
                  <c:v>42999</c:v>
                </c:pt>
                <c:pt idx="75">
                  <c:v>43000</c:v>
                </c:pt>
                <c:pt idx="76">
                  <c:v>43001</c:v>
                </c:pt>
                <c:pt idx="77">
                  <c:v>43002</c:v>
                </c:pt>
                <c:pt idx="78">
                  <c:v>43003</c:v>
                </c:pt>
                <c:pt idx="79">
                  <c:v>43004</c:v>
                </c:pt>
                <c:pt idx="80">
                  <c:v>43005</c:v>
                </c:pt>
                <c:pt idx="81">
                  <c:v>43006</c:v>
                </c:pt>
                <c:pt idx="82">
                  <c:v>43007</c:v>
                </c:pt>
                <c:pt idx="83">
                  <c:v>43008</c:v>
                </c:pt>
                <c:pt idx="84">
                  <c:v>43009</c:v>
                </c:pt>
                <c:pt idx="85">
                  <c:v>43010</c:v>
                </c:pt>
                <c:pt idx="86">
                  <c:v>43011</c:v>
                </c:pt>
                <c:pt idx="87">
                  <c:v>43012</c:v>
                </c:pt>
                <c:pt idx="88">
                  <c:v>43013</c:v>
                </c:pt>
                <c:pt idx="89">
                  <c:v>43014</c:v>
                </c:pt>
                <c:pt idx="90">
                  <c:v>43015</c:v>
                </c:pt>
                <c:pt idx="91">
                  <c:v>43016</c:v>
                </c:pt>
                <c:pt idx="92">
                  <c:v>43017</c:v>
                </c:pt>
                <c:pt idx="93">
                  <c:v>43018</c:v>
                </c:pt>
                <c:pt idx="94">
                  <c:v>43019</c:v>
                </c:pt>
                <c:pt idx="95">
                  <c:v>43020</c:v>
                </c:pt>
                <c:pt idx="96">
                  <c:v>43021</c:v>
                </c:pt>
                <c:pt idx="97">
                  <c:v>43022</c:v>
                </c:pt>
                <c:pt idx="98">
                  <c:v>43023</c:v>
                </c:pt>
                <c:pt idx="99">
                  <c:v>43024</c:v>
                </c:pt>
                <c:pt idx="100">
                  <c:v>43025</c:v>
                </c:pt>
                <c:pt idx="101">
                  <c:v>43026</c:v>
                </c:pt>
                <c:pt idx="102">
                  <c:v>43027</c:v>
                </c:pt>
                <c:pt idx="103">
                  <c:v>43028</c:v>
                </c:pt>
                <c:pt idx="104">
                  <c:v>43029</c:v>
                </c:pt>
                <c:pt idx="105">
                  <c:v>43030</c:v>
                </c:pt>
                <c:pt idx="106">
                  <c:v>43031</c:v>
                </c:pt>
                <c:pt idx="107">
                  <c:v>43032</c:v>
                </c:pt>
                <c:pt idx="108">
                  <c:v>43033</c:v>
                </c:pt>
                <c:pt idx="109">
                  <c:v>43034</c:v>
                </c:pt>
                <c:pt idx="110">
                  <c:v>43035</c:v>
                </c:pt>
                <c:pt idx="111">
                  <c:v>43036</c:v>
                </c:pt>
                <c:pt idx="112">
                  <c:v>43037</c:v>
                </c:pt>
                <c:pt idx="113">
                  <c:v>43038</c:v>
                </c:pt>
                <c:pt idx="114">
                  <c:v>43039</c:v>
                </c:pt>
                <c:pt idx="115">
                  <c:v>43040</c:v>
                </c:pt>
                <c:pt idx="116">
                  <c:v>43041</c:v>
                </c:pt>
                <c:pt idx="117">
                  <c:v>43042</c:v>
                </c:pt>
                <c:pt idx="118">
                  <c:v>43043</c:v>
                </c:pt>
                <c:pt idx="119">
                  <c:v>43044</c:v>
                </c:pt>
                <c:pt idx="120">
                  <c:v>43045</c:v>
                </c:pt>
                <c:pt idx="121">
                  <c:v>43046</c:v>
                </c:pt>
                <c:pt idx="122">
                  <c:v>43047</c:v>
                </c:pt>
                <c:pt idx="123">
                  <c:v>43048</c:v>
                </c:pt>
                <c:pt idx="124">
                  <c:v>43049</c:v>
                </c:pt>
                <c:pt idx="125">
                  <c:v>43050</c:v>
                </c:pt>
                <c:pt idx="126">
                  <c:v>43051</c:v>
                </c:pt>
                <c:pt idx="127">
                  <c:v>43052</c:v>
                </c:pt>
                <c:pt idx="128">
                  <c:v>43053</c:v>
                </c:pt>
                <c:pt idx="129">
                  <c:v>43054</c:v>
                </c:pt>
                <c:pt idx="130">
                  <c:v>43055</c:v>
                </c:pt>
                <c:pt idx="131">
                  <c:v>43056</c:v>
                </c:pt>
                <c:pt idx="132">
                  <c:v>43057</c:v>
                </c:pt>
                <c:pt idx="133">
                  <c:v>43058</c:v>
                </c:pt>
                <c:pt idx="134">
                  <c:v>43059</c:v>
                </c:pt>
                <c:pt idx="135">
                  <c:v>43060</c:v>
                </c:pt>
                <c:pt idx="136">
                  <c:v>43061</c:v>
                </c:pt>
                <c:pt idx="137">
                  <c:v>43062</c:v>
                </c:pt>
                <c:pt idx="138">
                  <c:v>43063</c:v>
                </c:pt>
                <c:pt idx="139">
                  <c:v>43064</c:v>
                </c:pt>
                <c:pt idx="140">
                  <c:v>43065</c:v>
                </c:pt>
                <c:pt idx="141">
                  <c:v>43066</c:v>
                </c:pt>
                <c:pt idx="142">
                  <c:v>43067</c:v>
                </c:pt>
                <c:pt idx="143">
                  <c:v>43068</c:v>
                </c:pt>
                <c:pt idx="144">
                  <c:v>43069</c:v>
                </c:pt>
                <c:pt idx="145">
                  <c:v>43070</c:v>
                </c:pt>
                <c:pt idx="146">
                  <c:v>43071</c:v>
                </c:pt>
                <c:pt idx="147">
                  <c:v>43072</c:v>
                </c:pt>
                <c:pt idx="148">
                  <c:v>43073</c:v>
                </c:pt>
                <c:pt idx="149">
                  <c:v>43074</c:v>
                </c:pt>
                <c:pt idx="150">
                  <c:v>43075</c:v>
                </c:pt>
                <c:pt idx="151">
                  <c:v>43076</c:v>
                </c:pt>
                <c:pt idx="152">
                  <c:v>43077</c:v>
                </c:pt>
                <c:pt idx="153">
                  <c:v>43078</c:v>
                </c:pt>
                <c:pt idx="154">
                  <c:v>43079</c:v>
                </c:pt>
                <c:pt idx="155">
                  <c:v>43080</c:v>
                </c:pt>
                <c:pt idx="156">
                  <c:v>43081</c:v>
                </c:pt>
                <c:pt idx="157">
                  <c:v>43082</c:v>
                </c:pt>
                <c:pt idx="158">
                  <c:v>43083</c:v>
                </c:pt>
                <c:pt idx="159">
                  <c:v>43084</c:v>
                </c:pt>
                <c:pt idx="160">
                  <c:v>43085</c:v>
                </c:pt>
                <c:pt idx="161">
                  <c:v>43086</c:v>
                </c:pt>
                <c:pt idx="162">
                  <c:v>43087</c:v>
                </c:pt>
                <c:pt idx="163">
                  <c:v>43088</c:v>
                </c:pt>
                <c:pt idx="164">
                  <c:v>43089</c:v>
                </c:pt>
                <c:pt idx="165">
                  <c:v>43090</c:v>
                </c:pt>
                <c:pt idx="166">
                  <c:v>43091</c:v>
                </c:pt>
                <c:pt idx="167">
                  <c:v>43092</c:v>
                </c:pt>
                <c:pt idx="168">
                  <c:v>43093</c:v>
                </c:pt>
                <c:pt idx="169">
                  <c:v>43094</c:v>
                </c:pt>
                <c:pt idx="170">
                  <c:v>43095</c:v>
                </c:pt>
                <c:pt idx="171">
                  <c:v>43096</c:v>
                </c:pt>
                <c:pt idx="172">
                  <c:v>43097</c:v>
                </c:pt>
                <c:pt idx="173">
                  <c:v>43098</c:v>
                </c:pt>
                <c:pt idx="174">
                  <c:v>43099</c:v>
                </c:pt>
                <c:pt idx="175">
                  <c:v>43100</c:v>
                </c:pt>
                <c:pt idx="176">
                  <c:v>43101</c:v>
                </c:pt>
                <c:pt idx="177">
                  <c:v>43102</c:v>
                </c:pt>
                <c:pt idx="178">
                  <c:v>43103</c:v>
                </c:pt>
                <c:pt idx="179">
                  <c:v>43104</c:v>
                </c:pt>
                <c:pt idx="180">
                  <c:v>43105</c:v>
                </c:pt>
                <c:pt idx="181">
                  <c:v>43109</c:v>
                </c:pt>
                <c:pt idx="182">
                  <c:v>43110</c:v>
                </c:pt>
                <c:pt idx="183">
                  <c:v>43111</c:v>
                </c:pt>
                <c:pt idx="184">
                  <c:v>43112</c:v>
                </c:pt>
                <c:pt idx="185">
                  <c:v>43115</c:v>
                </c:pt>
                <c:pt idx="186">
                  <c:v>43116</c:v>
                </c:pt>
                <c:pt idx="187">
                  <c:v>43117</c:v>
                </c:pt>
                <c:pt idx="188">
                  <c:v>43118</c:v>
                </c:pt>
                <c:pt idx="189">
                  <c:v>43119</c:v>
                </c:pt>
                <c:pt idx="190">
                  <c:v>43122</c:v>
                </c:pt>
                <c:pt idx="191">
                  <c:v>43123</c:v>
                </c:pt>
                <c:pt idx="192">
                  <c:v>43124</c:v>
                </c:pt>
                <c:pt idx="193">
                  <c:v>43125</c:v>
                </c:pt>
                <c:pt idx="194">
                  <c:v>43126</c:v>
                </c:pt>
                <c:pt idx="195">
                  <c:v>43129</c:v>
                </c:pt>
                <c:pt idx="196">
                  <c:v>43130</c:v>
                </c:pt>
                <c:pt idx="197">
                  <c:v>43131</c:v>
                </c:pt>
                <c:pt idx="198">
                  <c:v>43132</c:v>
                </c:pt>
                <c:pt idx="199">
                  <c:v>43133</c:v>
                </c:pt>
                <c:pt idx="200">
                  <c:v>43136</c:v>
                </c:pt>
                <c:pt idx="201">
                  <c:v>43137</c:v>
                </c:pt>
                <c:pt idx="202">
                  <c:v>43138</c:v>
                </c:pt>
                <c:pt idx="203">
                  <c:v>43139</c:v>
                </c:pt>
                <c:pt idx="204">
                  <c:v>43140</c:v>
                </c:pt>
                <c:pt idx="205">
                  <c:v>43144</c:v>
                </c:pt>
                <c:pt idx="206">
                  <c:v>43145</c:v>
                </c:pt>
                <c:pt idx="207">
                  <c:v>43146</c:v>
                </c:pt>
                <c:pt idx="208">
                  <c:v>43147</c:v>
                </c:pt>
                <c:pt idx="209">
                  <c:v>43150</c:v>
                </c:pt>
                <c:pt idx="210">
                  <c:v>43151</c:v>
                </c:pt>
                <c:pt idx="211">
                  <c:v>43105</c:v>
                </c:pt>
                <c:pt idx="212">
                  <c:v>43105</c:v>
                </c:pt>
                <c:pt idx="213">
                  <c:v>43105</c:v>
                </c:pt>
                <c:pt idx="214">
                  <c:v>43105</c:v>
                </c:pt>
                <c:pt idx="215">
                  <c:v>43105</c:v>
                </c:pt>
                <c:pt idx="216">
                  <c:v>43105</c:v>
                </c:pt>
                <c:pt idx="217">
                  <c:v>43105</c:v>
                </c:pt>
                <c:pt idx="218">
                  <c:v>43105</c:v>
                </c:pt>
                <c:pt idx="219">
                  <c:v>43105</c:v>
                </c:pt>
                <c:pt idx="220">
                  <c:v>43105</c:v>
                </c:pt>
                <c:pt idx="221">
                  <c:v>43105</c:v>
                </c:pt>
                <c:pt idx="222">
                  <c:v>43105</c:v>
                </c:pt>
                <c:pt idx="223">
                  <c:v>43105</c:v>
                </c:pt>
                <c:pt idx="224">
                  <c:v>43105</c:v>
                </c:pt>
                <c:pt idx="225">
                  <c:v>43105</c:v>
                </c:pt>
                <c:pt idx="226">
                  <c:v>43105</c:v>
                </c:pt>
                <c:pt idx="227">
                  <c:v>43105</c:v>
                </c:pt>
                <c:pt idx="228">
                  <c:v>43105</c:v>
                </c:pt>
                <c:pt idx="229">
                  <c:v>43105</c:v>
                </c:pt>
                <c:pt idx="230">
                  <c:v>43105</c:v>
                </c:pt>
                <c:pt idx="231">
                  <c:v>43105</c:v>
                </c:pt>
                <c:pt idx="232">
                  <c:v>43105</c:v>
                </c:pt>
                <c:pt idx="233">
                  <c:v>43105</c:v>
                </c:pt>
                <c:pt idx="234">
                  <c:v>43105</c:v>
                </c:pt>
                <c:pt idx="235">
                  <c:v>43105</c:v>
                </c:pt>
                <c:pt idx="236">
                  <c:v>43105</c:v>
                </c:pt>
                <c:pt idx="237">
                  <c:v>43105</c:v>
                </c:pt>
                <c:pt idx="238">
                  <c:v>43105</c:v>
                </c:pt>
                <c:pt idx="239">
                  <c:v>43105</c:v>
                </c:pt>
                <c:pt idx="240">
                  <c:v>43105</c:v>
                </c:pt>
                <c:pt idx="241">
                  <c:v>43105</c:v>
                </c:pt>
                <c:pt idx="242">
                  <c:v>43105</c:v>
                </c:pt>
                <c:pt idx="243">
                  <c:v>43105</c:v>
                </c:pt>
                <c:pt idx="244">
                  <c:v>43105</c:v>
                </c:pt>
                <c:pt idx="245">
                  <c:v>43105</c:v>
                </c:pt>
                <c:pt idx="246">
                  <c:v>43105</c:v>
                </c:pt>
                <c:pt idx="247">
                  <c:v>43105</c:v>
                </c:pt>
                <c:pt idx="248">
                  <c:v>43105</c:v>
                </c:pt>
                <c:pt idx="249">
                  <c:v>43105</c:v>
                </c:pt>
              </c:numCache>
            </c:numRef>
          </c:cat>
          <c:val>
            <c:numRef>
              <c:f>チャートdata!$M$5:$M$254</c:f>
              <c:numCache>
                <c:formatCode>#,##0;[Red]\-#,##0</c:formatCode>
                <c:ptCount val="250"/>
                <c:pt idx="4">
                  <c:v>2310.7980199999997</c:v>
                </c:pt>
                <c:pt idx="5">
                  <c:v>2345.3629999999998</c:v>
                </c:pt>
                <c:pt idx="6">
                  <c:v>2403.7376000000004</c:v>
                </c:pt>
                <c:pt idx="7">
                  <c:v>2427.9313400000001</c:v>
                </c:pt>
                <c:pt idx="8">
                  <c:v>2447.32746</c:v>
                </c:pt>
                <c:pt idx="9">
                  <c:v>2460.7677800000001</c:v>
                </c:pt>
                <c:pt idx="10">
                  <c:v>2483.6170999999999</c:v>
                </c:pt>
                <c:pt idx="11">
                  <c:v>2480.54414</c:v>
                </c:pt>
                <c:pt idx="12">
                  <c:v>2458.2690599999996</c:v>
                </c:pt>
                <c:pt idx="13">
                  <c:v>2437.1463399999998</c:v>
                </c:pt>
                <c:pt idx="14">
                  <c:v>2440.7954800000002</c:v>
                </c:pt>
                <c:pt idx="15">
                  <c:v>2444.6366800000001</c:v>
                </c:pt>
                <c:pt idx="16">
                  <c:v>2432.9229599999999</c:v>
                </c:pt>
                <c:pt idx="17">
                  <c:v>2438.4927000000002</c:v>
                </c:pt>
                <c:pt idx="18">
                  <c:v>2439.0688799999998</c:v>
                </c:pt>
                <c:pt idx="19">
                  <c:v>2421.7873599999998</c:v>
                </c:pt>
                <c:pt idx="20">
                  <c:v>2385.8798999999999</c:v>
                </c:pt>
                <c:pt idx="21">
                  <c:v>2356.8846599999997</c:v>
                </c:pt>
                <c:pt idx="22">
                  <c:v>2310.6079000000004</c:v>
                </c:pt>
                <c:pt idx="23">
                  <c:v>2298.1259400000004</c:v>
                </c:pt>
                <c:pt idx="24">
                  <c:v>2299.6624199999997</c:v>
                </c:pt>
                <c:pt idx="25">
                  <c:v>2309.4555399999999</c:v>
                </c:pt>
                <c:pt idx="26">
                  <c:v>2343.0602199999998</c:v>
                </c:pt>
                <c:pt idx="27">
                  <c:v>2384.9195999999997</c:v>
                </c:pt>
                <c:pt idx="28">
                  <c:v>2405.0820199999998</c:v>
                </c:pt>
                <c:pt idx="29">
                  <c:v>2407.3848000000003</c:v>
                </c:pt>
                <c:pt idx="30">
                  <c:v>2411.22406</c:v>
                </c:pt>
                <c:pt idx="31">
                  <c:v>2400.47064</c:v>
                </c:pt>
                <c:pt idx="32">
                  <c:v>2399.1281599999998</c:v>
                </c:pt>
                <c:pt idx="33">
                  <c:v>2396.6313799999998</c:v>
                </c:pt>
                <c:pt idx="34">
                  <c:v>2397.7837399999999</c:v>
                </c:pt>
                <c:pt idx="35">
                  <c:v>2398.9360999999999</c:v>
                </c:pt>
                <c:pt idx="36">
                  <c:v>2405.8483199999996</c:v>
                </c:pt>
                <c:pt idx="37">
                  <c:v>2407.1907999999999</c:v>
                </c:pt>
                <c:pt idx="38">
                  <c:v>2431.00236</c:v>
                </c:pt>
                <c:pt idx="39">
                  <c:v>2460.1896599999995</c:v>
                </c:pt>
                <c:pt idx="40">
                  <c:v>2484.19328</c:v>
                </c:pt>
                <c:pt idx="41">
                  <c:v>2495.52288</c:v>
                </c:pt>
                <c:pt idx="42">
                  <c:v>2502.4370399999998</c:v>
                </c:pt>
                <c:pt idx="43">
                  <c:v>2479.0095999999999</c:v>
                </c:pt>
                <c:pt idx="44">
                  <c:v>2444.4465599999999</c:v>
                </c:pt>
                <c:pt idx="45">
                  <c:v>2412.7624799999994</c:v>
                </c:pt>
                <c:pt idx="46">
                  <c:v>2384.7275399999999</c:v>
                </c:pt>
                <c:pt idx="47">
                  <c:v>2354.9640599999998</c:v>
                </c:pt>
                <c:pt idx="48">
                  <c:v>2338.64284</c:v>
                </c:pt>
                <c:pt idx="49">
                  <c:v>2335.1857599999998</c:v>
                </c:pt>
                <c:pt idx="50">
                  <c:v>2346.7074200000002</c:v>
                </c:pt>
                <c:pt idx="51">
                  <c:v>2361.1099799999997</c:v>
                </c:pt>
                <c:pt idx="52">
                  <c:v>2376.0867800000001</c:v>
                </c:pt>
                <c:pt idx="53">
                  <c:v>2384.1513599999998</c:v>
                </c:pt>
                <c:pt idx="54">
                  <c:v>2381.8466399999998</c:v>
                </c:pt>
                <c:pt idx="55">
                  <c:v>2383.5751799999998</c:v>
                </c:pt>
                <c:pt idx="56">
                  <c:v>2382.0387000000001</c:v>
                </c:pt>
                <c:pt idx="57">
                  <c:v>2392.4079999999999</c:v>
                </c:pt>
                <c:pt idx="58">
                  <c:v>2401.6249400000002</c:v>
                </c:pt>
                <c:pt idx="59">
                  <c:v>2391.63976</c:v>
                </c:pt>
                <c:pt idx="60">
                  <c:v>2373.58806</c:v>
                </c:pt>
                <c:pt idx="61">
                  <c:v>2360.7219799999998</c:v>
                </c:pt>
                <c:pt idx="62">
                  <c:v>2341.5198599999994</c:v>
                </c:pt>
                <c:pt idx="63">
                  <c:v>2315.9797600000002</c:v>
                </c:pt>
                <c:pt idx="64">
                  <c:v>2306.5707600000001</c:v>
                </c:pt>
                <c:pt idx="65">
                  <c:v>2302.1553199999998</c:v>
                </c:pt>
                <c:pt idx="66">
                  <c:v>2274.1203800000003</c:v>
                </c:pt>
                <c:pt idx="67">
                  <c:v>2250.1167599999994</c:v>
                </c:pt>
                <c:pt idx="68">
                  <c:v>2229.3801000000003</c:v>
                </c:pt>
                <c:pt idx="69">
                  <c:v>2201.3451600000003</c:v>
                </c:pt>
                <c:pt idx="70">
                  <c:v>2176.3812400000002</c:v>
                </c:pt>
                <c:pt idx="71">
                  <c:v>2185.0219999999999</c:v>
                </c:pt>
                <c:pt idx="72">
                  <c:v>2191.9361600000002</c:v>
                </c:pt>
                <c:pt idx="73">
                  <c:v>2200.1928000000003</c:v>
                </c:pt>
                <c:pt idx="74">
                  <c:v>2235.1418999999996</c:v>
                </c:pt>
                <c:pt idx="75">
                  <c:v>2251.8491799999997</c:v>
                </c:pt>
                <c:pt idx="76">
                  <c:v>2259.9137599999999</c:v>
                </c:pt>
                <c:pt idx="77">
                  <c:v>2267.9783400000001</c:v>
                </c:pt>
                <c:pt idx="78">
                  <c:v>2263.3688999999999</c:v>
                </c:pt>
                <c:pt idx="79">
                  <c:v>2257.9912199999999</c:v>
                </c:pt>
                <c:pt idx="80">
                  <c:v>2262.9828400000001</c:v>
                </c:pt>
                <c:pt idx="81">
                  <c:v>2274.8886200000002</c:v>
                </c:pt>
                <c:pt idx="82">
                  <c:v>2291.78602</c:v>
                </c:pt>
                <c:pt idx="83">
                  <c:v>2314.4452200000001</c:v>
                </c:pt>
                <c:pt idx="84">
                  <c:v>2330.3842599999998</c:v>
                </c:pt>
                <c:pt idx="85">
                  <c:v>2338.44884</c:v>
                </c:pt>
                <c:pt idx="86">
                  <c:v>2325.5827600000002</c:v>
                </c:pt>
                <c:pt idx="87">
                  <c:v>2309.8377199999995</c:v>
                </c:pt>
                <c:pt idx="88">
                  <c:v>2310.7980200000002</c:v>
                </c:pt>
                <c:pt idx="89">
                  <c:v>2312.1424400000001</c:v>
                </c:pt>
                <c:pt idx="90">
                  <c:v>2301.9651999999996</c:v>
                </c:pt>
                <c:pt idx="91">
                  <c:v>2298.5100600000001</c:v>
                </c:pt>
                <c:pt idx="92">
                  <c:v>2292.1720799999998</c:v>
                </c:pt>
                <c:pt idx="93">
                  <c:v>2284.2995599999999</c:v>
                </c:pt>
                <c:pt idx="94">
                  <c:v>2270.47318</c:v>
                </c:pt>
                <c:pt idx="95">
                  <c:v>2268.1703999999995</c:v>
                </c:pt>
                <c:pt idx="96">
                  <c:v>2262.4086000000002</c:v>
                </c:pt>
                <c:pt idx="97">
                  <c:v>2232.0708800000002</c:v>
                </c:pt>
                <c:pt idx="98">
                  <c:v>2160.2540199999999</c:v>
                </c:pt>
                <c:pt idx="99">
                  <c:v>2107.8313399999997</c:v>
                </c:pt>
                <c:pt idx="100">
                  <c:v>2064.43354</c:v>
                </c:pt>
                <c:pt idx="101">
                  <c:v>2027.7578400000002</c:v>
                </c:pt>
                <c:pt idx="102">
                  <c:v>2033.5177000000003</c:v>
                </c:pt>
                <c:pt idx="103">
                  <c:v>2071.1536999999998</c:v>
                </c:pt>
                <c:pt idx="104">
                  <c:v>2073.6504800000002</c:v>
                </c:pt>
                <c:pt idx="105">
                  <c:v>2072.8822399999999</c:v>
                </c:pt>
                <c:pt idx="106">
                  <c:v>2064.8176600000002</c:v>
                </c:pt>
                <c:pt idx="107">
                  <c:v>2024.3007599999999</c:v>
                </c:pt>
                <c:pt idx="108">
                  <c:v>2018.5409000000002</c:v>
                </c:pt>
                <c:pt idx="109">
                  <c:v>2019.1170799999998</c:v>
                </c:pt>
                <c:pt idx="110">
                  <c:v>2051.95352</c:v>
                </c:pt>
                <c:pt idx="111">
                  <c:v>2092.4704200000001</c:v>
                </c:pt>
                <c:pt idx="112">
                  <c:v>2159.6778400000003</c:v>
                </c:pt>
                <c:pt idx="113">
                  <c:v>2192.3202799999999</c:v>
                </c:pt>
                <c:pt idx="114">
                  <c:v>2239.36528</c:v>
                </c:pt>
                <c:pt idx="115">
                  <c:v>2243.2045399999997</c:v>
                </c:pt>
                <c:pt idx="116">
                  <c:v>2247.0437999999999</c:v>
                </c:pt>
                <c:pt idx="117">
                  <c:v>2236.2903799999999</c:v>
                </c:pt>
                <c:pt idx="118">
                  <c:v>2218.4326800000003</c:v>
                </c:pt>
                <c:pt idx="119">
                  <c:v>2199.80674</c:v>
                </c:pt>
                <c:pt idx="120">
                  <c:v>2194.431</c:v>
                </c:pt>
                <c:pt idx="121">
                  <c:v>2180.0303800000006</c:v>
                </c:pt>
                <c:pt idx="122">
                  <c:v>2163.5171</c:v>
                </c:pt>
                <c:pt idx="123">
                  <c:v>2147.1958800000002</c:v>
                </c:pt>
                <c:pt idx="124">
                  <c:v>2131.2587800000001</c:v>
                </c:pt>
                <c:pt idx="125">
                  <c:v>2124.1544999999996</c:v>
                </c:pt>
                <c:pt idx="126">
                  <c:v>2120.1212399999999</c:v>
                </c:pt>
                <c:pt idx="127">
                  <c:v>2123.1941999999995</c:v>
                </c:pt>
                <c:pt idx="128">
                  <c:v>2130.6825999999996</c:v>
                </c:pt>
                <c:pt idx="129">
                  <c:v>2142.0102599999996</c:v>
                </c:pt>
                <c:pt idx="130">
                  <c:v>2157.5632400000004</c:v>
                </c:pt>
                <c:pt idx="131">
                  <c:v>2165.6278199999997</c:v>
                </c:pt>
                <c:pt idx="132">
                  <c:v>2169.6591399999998</c:v>
                </c:pt>
                <c:pt idx="133">
                  <c:v>2185.5962399999999</c:v>
                </c:pt>
                <c:pt idx="134">
                  <c:v>2202.6876399999996</c:v>
                </c:pt>
                <c:pt idx="135">
                  <c:v>2208.6395599999996</c:v>
                </c:pt>
                <c:pt idx="136">
                  <c:v>2231.4908200000004</c:v>
                </c:pt>
                <c:pt idx="137">
                  <c:v>2255.1103200000002</c:v>
                </c:pt>
                <c:pt idx="138">
                  <c:v>2275.08068</c:v>
                </c:pt>
                <c:pt idx="139">
                  <c:v>2292.1701400000002</c:v>
                </c:pt>
                <c:pt idx="140">
                  <c:v>2303.4997400000002</c:v>
                </c:pt>
                <c:pt idx="141">
                  <c:v>2316.3658200000004</c:v>
                </c:pt>
                <c:pt idx="142">
                  <c:v>2258.9515200000001</c:v>
                </c:pt>
                <c:pt idx="143">
                  <c:v>2172.1578600000003</c:v>
                </c:pt>
                <c:pt idx="144">
                  <c:v>2074.8028400000003</c:v>
                </c:pt>
                <c:pt idx="145">
                  <c:v>1979.1763600000002</c:v>
                </c:pt>
                <c:pt idx="146">
                  <c:v>1882.5876400000002</c:v>
                </c:pt>
                <c:pt idx="147">
                  <c:v>1850.1353200000001</c:v>
                </c:pt>
                <c:pt idx="148">
                  <c:v>1843.2230999999999</c:v>
                </c:pt>
                <c:pt idx="149">
                  <c:v>1848.5988400000001</c:v>
                </c:pt>
                <c:pt idx="150">
                  <c:v>1858.7760799999999</c:v>
                </c:pt>
                <c:pt idx="151">
                  <c:v>1854.9368199999999</c:v>
                </c:pt>
                <c:pt idx="152">
                  <c:v>1865.8823</c:v>
                </c:pt>
                <c:pt idx="153">
                  <c:v>1844.37546</c:v>
                </c:pt>
                <c:pt idx="154">
                  <c:v>1827.4780599999999</c:v>
                </c:pt>
                <c:pt idx="155">
                  <c:v>1808.4680000000001</c:v>
                </c:pt>
                <c:pt idx="156">
                  <c:v>1805.3950399999999</c:v>
                </c:pt>
                <c:pt idx="157">
                  <c:v>1797.52252</c:v>
                </c:pt>
                <c:pt idx="158">
                  <c:v>1828.82248</c:v>
                </c:pt>
                <c:pt idx="159">
                  <c:v>1848.6007799999998</c:v>
                </c:pt>
                <c:pt idx="160">
                  <c:v>1872.4104000000002</c:v>
                </c:pt>
                <c:pt idx="161">
                  <c:v>1883.1638199999998</c:v>
                </c:pt>
                <c:pt idx="162">
                  <c:v>1885.2745399999999</c:v>
                </c:pt>
                <c:pt idx="163">
                  <c:v>1885.2745399999999</c:v>
                </c:pt>
                <c:pt idx="164">
                  <c:v>1889.4998599999997</c:v>
                </c:pt>
                <c:pt idx="165">
                  <c:v>1889.4998599999997</c:v>
                </c:pt>
                <c:pt idx="166">
                  <c:v>1891.6125199999999</c:v>
                </c:pt>
                <c:pt idx="167">
                  <c:v>1909.8562800000002</c:v>
                </c:pt>
                <c:pt idx="168">
                  <c:v>1921.18588</c:v>
                </c:pt>
                <c:pt idx="169">
                  <c:v>1927.9060399999998</c:v>
                </c:pt>
                <c:pt idx="170">
                  <c:v>1921.3779400000001</c:v>
                </c:pt>
                <c:pt idx="171">
                  <c:v>1921.7620600000002</c:v>
                </c:pt>
                <c:pt idx="172">
                  <c:v>1903.5183</c:v>
                </c:pt>
                <c:pt idx="173">
                  <c:v>1881.6273399999995</c:v>
                </c:pt>
                <c:pt idx="174">
                  <c:v>1864.9219999999998</c:v>
                </c:pt>
                <c:pt idx="175">
                  <c:v>1863.38552</c:v>
                </c:pt>
                <c:pt idx="176">
                  <c:v>1851.0956200000001</c:v>
                </c:pt>
                <c:pt idx="177">
                  <c:v>1836.31088</c:v>
                </c:pt>
                <c:pt idx="178">
                  <c:v>1825.9415799999999</c:v>
                </c:pt>
                <c:pt idx="179">
                  <c:v>1803.8585599999999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E68B-4E3D-A81D-CED3194CF2D3}"/>
            </c:ext>
          </c:extLst>
        </c:ser>
        <c:ser>
          <c:idx val="10"/>
          <c:order val="10"/>
          <c:tx>
            <c:strRef>
              <c:f>チャートdata!$N$4</c:f>
              <c:strCache>
                <c:ptCount val="1"/>
                <c:pt idx="0">
                  <c:v>ｴﾝﾍﾞﾛｰﾌﾞ
(5日線+3%)</c:v>
                </c:pt>
              </c:strCache>
            </c:strRef>
          </c:tx>
          <c:spPr>
            <a:ln w="3175"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チャートdata!$C$5:$C$254</c:f>
              <c:numCache>
                <c:formatCode>yyyy/mm/dd</c:formatCode>
                <c:ptCount val="250"/>
                <c:pt idx="0">
                  <c:v>42925</c:v>
                </c:pt>
                <c:pt idx="1">
                  <c:v>42926</c:v>
                </c:pt>
                <c:pt idx="2">
                  <c:v>42927</c:v>
                </c:pt>
                <c:pt idx="3">
                  <c:v>42928</c:v>
                </c:pt>
                <c:pt idx="4">
                  <c:v>42929</c:v>
                </c:pt>
                <c:pt idx="5">
                  <c:v>42930</c:v>
                </c:pt>
                <c:pt idx="6">
                  <c:v>42931</c:v>
                </c:pt>
                <c:pt idx="7">
                  <c:v>42932</c:v>
                </c:pt>
                <c:pt idx="8">
                  <c:v>42933</c:v>
                </c:pt>
                <c:pt idx="9">
                  <c:v>42934</c:v>
                </c:pt>
                <c:pt idx="10">
                  <c:v>42935</c:v>
                </c:pt>
                <c:pt idx="11">
                  <c:v>42936</c:v>
                </c:pt>
                <c:pt idx="12">
                  <c:v>42937</c:v>
                </c:pt>
                <c:pt idx="13">
                  <c:v>42938</c:v>
                </c:pt>
                <c:pt idx="14">
                  <c:v>42939</c:v>
                </c:pt>
                <c:pt idx="15">
                  <c:v>42940</c:v>
                </c:pt>
                <c:pt idx="16">
                  <c:v>42941</c:v>
                </c:pt>
                <c:pt idx="17">
                  <c:v>42942</c:v>
                </c:pt>
                <c:pt idx="18">
                  <c:v>42943</c:v>
                </c:pt>
                <c:pt idx="19">
                  <c:v>42944</c:v>
                </c:pt>
                <c:pt idx="20">
                  <c:v>42945</c:v>
                </c:pt>
                <c:pt idx="21">
                  <c:v>42946</c:v>
                </c:pt>
                <c:pt idx="22">
                  <c:v>42947</c:v>
                </c:pt>
                <c:pt idx="23">
                  <c:v>42948</c:v>
                </c:pt>
                <c:pt idx="24">
                  <c:v>42949</c:v>
                </c:pt>
                <c:pt idx="25">
                  <c:v>42950</c:v>
                </c:pt>
                <c:pt idx="26">
                  <c:v>42951</c:v>
                </c:pt>
                <c:pt idx="27">
                  <c:v>42952</c:v>
                </c:pt>
                <c:pt idx="28">
                  <c:v>42953</c:v>
                </c:pt>
                <c:pt idx="29">
                  <c:v>42954</c:v>
                </c:pt>
                <c:pt idx="30">
                  <c:v>42955</c:v>
                </c:pt>
                <c:pt idx="31">
                  <c:v>42956</c:v>
                </c:pt>
                <c:pt idx="32">
                  <c:v>42957</c:v>
                </c:pt>
                <c:pt idx="33">
                  <c:v>42958</c:v>
                </c:pt>
                <c:pt idx="34">
                  <c:v>42959</c:v>
                </c:pt>
                <c:pt idx="35">
                  <c:v>42960</c:v>
                </c:pt>
                <c:pt idx="36">
                  <c:v>42961</c:v>
                </c:pt>
                <c:pt idx="37">
                  <c:v>42962</c:v>
                </c:pt>
                <c:pt idx="38">
                  <c:v>42963</c:v>
                </c:pt>
                <c:pt idx="39">
                  <c:v>42964</c:v>
                </c:pt>
                <c:pt idx="40">
                  <c:v>42965</c:v>
                </c:pt>
                <c:pt idx="41">
                  <c:v>42966</c:v>
                </c:pt>
                <c:pt idx="42">
                  <c:v>42967</c:v>
                </c:pt>
                <c:pt idx="43">
                  <c:v>42968</c:v>
                </c:pt>
                <c:pt idx="44">
                  <c:v>42969</c:v>
                </c:pt>
                <c:pt idx="45">
                  <c:v>42970</c:v>
                </c:pt>
                <c:pt idx="46">
                  <c:v>42971</c:v>
                </c:pt>
                <c:pt idx="47">
                  <c:v>42972</c:v>
                </c:pt>
                <c:pt idx="48">
                  <c:v>42973</c:v>
                </c:pt>
                <c:pt idx="49">
                  <c:v>42974</c:v>
                </c:pt>
                <c:pt idx="50">
                  <c:v>42975</c:v>
                </c:pt>
                <c:pt idx="51">
                  <c:v>42976</c:v>
                </c:pt>
                <c:pt idx="52">
                  <c:v>42977</c:v>
                </c:pt>
                <c:pt idx="53">
                  <c:v>42978</c:v>
                </c:pt>
                <c:pt idx="54">
                  <c:v>42979</c:v>
                </c:pt>
                <c:pt idx="55">
                  <c:v>42980</c:v>
                </c:pt>
                <c:pt idx="56">
                  <c:v>42981</c:v>
                </c:pt>
                <c:pt idx="57">
                  <c:v>42982</c:v>
                </c:pt>
                <c:pt idx="58">
                  <c:v>42983</c:v>
                </c:pt>
                <c:pt idx="59">
                  <c:v>42984</c:v>
                </c:pt>
                <c:pt idx="60">
                  <c:v>42985</c:v>
                </c:pt>
                <c:pt idx="61">
                  <c:v>42986</c:v>
                </c:pt>
                <c:pt idx="62">
                  <c:v>42987</c:v>
                </c:pt>
                <c:pt idx="63">
                  <c:v>42988</c:v>
                </c:pt>
                <c:pt idx="64">
                  <c:v>42989</c:v>
                </c:pt>
                <c:pt idx="65">
                  <c:v>42990</c:v>
                </c:pt>
                <c:pt idx="66">
                  <c:v>42991</c:v>
                </c:pt>
                <c:pt idx="67">
                  <c:v>42992</c:v>
                </c:pt>
                <c:pt idx="68">
                  <c:v>42993</c:v>
                </c:pt>
                <c:pt idx="69">
                  <c:v>42994</c:v>
                </c:pt>
                <c:pt idx="70">
                  <c:v>42995</c:v>
                </c:pt>
                <c:pt idx="71">
                  <c:v>42996</c:v>
                </c:pt>
                <c:pt idx="72">
                  <c:v>42997</c:v>
                </c:pt>
                <c:pt idx="73">
                  <c:v>42998</c:v>
                </c:pt>
                <c:pt idx="74">
                  <c:v>42999</c:v>
                </c:pt>
                <c:pt idx="75">
                  <c:v>43000</c:v>
                </c:pt>
                <c:pt idx="76">
                  <c:v>43001</c:v>
                </c:pt>
                <c:pt idx="77">
                  <c:v>43002</c:v>
                </c:pt>
                <c:pt idx="78">
                  <c:v>43003</c:v>
                </c:pt>
                <c:pt idx="79">
                  <c:v>43004</c:v>
                </c:pt>
                <c:pt idx="80">
                  <c:v>43005</c:v>
                </c:pt>
                <c:pt idx="81">
                  <c:v>43006</c:v>
                </c:pt>
                <c:pt idx="82">
                  <c:v>43007</c:v>
                </c:pt>
                <c:pt idx="83">
                  <c:v>43008</c:v>
                </c:pt>
                <c:pt idx="84">
                  <c:v>43009</c:v>
                </c:pt>
                <c:pt idx="85">
                  <c:v>43010</c:v>
                </c:pt>
                <c:pt idx="86">
                  <c:v>43011</c:v>
                </c:pt>
                <c:pt idx="87">
                  <c:v>43012</c:v>
                </c:pt>
                <c:pt idx="88">
                  <c:v>43013</c:v>
                </c:pt>
                <c:pt idx="89">
                  <c:v>43014</c:v>
                </c:pt>
                <c:pt idx="90">
                  <c:v>43015</c:v>
                </c:pt>
                <c:pt idx="91">
                  <c:v>43016</c:v>
                </c:pt>
                <c:pt idx="92">
                  <c:v>43017</c:v>
                </c:pt>
                <c:pt idx="93">
                  <c:v>43018</c:v>
                </c:pt>
                <c:pt idx="94">
                  <c:v>43019</c:v>
                </c:pt>
                <c:pt idx="95">
                  <c:v>43020</c:v>
                </c:pt>
                <c:pt idx="96">
                  <c:v>43021</c:v>
                </c:pt>
                <c:pt idx="97">
                  <c:v>43022</c:v>
                </c:pt>
                <c:pt idx="98">
                  <c:v>43023</c:v>
                </c:pt>
                <c:pt idx="99">
                  <c:v>43024</c:v>
                </c:pt>
                <c:pt idx="100">
                  <c:v>43025</c:v>
                </c:pt>
                <c:pt idx="101">
                  <c:v>43026</c:v>
                </c:pt>
                <c:pt idx="102">
                  <c:v>43027</c:v>
                </c:pt>
                <c:pt idx="103">
                  <c:v>43028</c:v>
                </c:pt>
                <c:pt idx="104">
                  <c:v>43029</c:v>
                </c:pt>
                <c:pt idx="105">
                  <c:v>43030</c:v>
                </c:pt>
                <c:pt idx="106">
                  <c:v>43031</c:v>
                </c:pt>
                <c:pt idx="107">
                  <c:v>43032</c:v>
                </c:pt>
                <c:pt idx="108">
                  <c:v>43033</c:v>
                </c:pt>
                <c:pt idx="109">
                  <c:v>43034</c:v>
                </c:pt>
                <c:pt idx="110">
                  <c:v>43035</c:v>
                </c:pt>
                <c:pt idx="111">
                  <c:v>43036</c:v>
                </c:pt>
                <c:pt idx="112">
                  <c:v>43037</c:v>
                </c:pt>
                <c:pt idx="113">
                  <c:v>43038</c:v>
                </c:pt>
                <c:pt idx="114">
                  <c:v>43039</c:v>
                </c:pt>
                <c:pt idx="115">
                  <c:v>43040</c:v>
                </c:pt>
                <c:pt idx="116">
                  <c:v>43041</c:v>
                </c:pt>
                <c:pt idx="117">
                  <c:v>43042</c:v>
                </c:pt>
                <c:pt idx="118">
                  <c:v>43043</c:v>
                </c:pt>
                <c:pt idx="119">
                  <c:v>43044</c:v>
                </c:pt>
                <c:pt idx="120">
                  <c:v>43045</c:v>
                </c:pt>
                <c:pt idx="121">
                  <c:v>43046</c:v>
                </c:pt>
                <c:pt idx="122">
                  <c:v>43047</c:v>
                </c:pt>
                <c:pt idx="123">
                  <c:v>43048</c:v>
                </c:pt>
                <c:pt idx="124">
                  <c:v>43049</c:v>
                </c:pt>
                <c:pt idx="125">
                  <c:v>43050</c:v>
                </c:pt>
                <c:pt idx="126">
                  <c:v>43051</c:v>
                </c:pt>
                <c:pt idx="127">
                  <c:v>43052</c:v>
                </c:pt>
                <c:pt idx="128">
                  <c:v>43053</c:v>
                </c:pt>
                <c:pt idx="129">
                  <c:v>43054</c:v>
                </c:pt>
                <c:pt idx="130">
                  <c:v>43055</c:v>
                </c:pt>
                <c:pt idx="131">
                  <c:v>43056</c:v>
                </c:pt>
                <c:pt idx="132">
                  <c:v>43057</c:v>
                </c:pt>
                <c:pt idx="133">
                  <c:v>43058</c:v>
                </c:pt>
                <c:pt idx="134">
                  <c:v>43059</c:v>
                </c:pt>
                <c:pt idx="135">
                  <c:v>43060</c:v>
                </c:pt>
                <c:pt idx="136">
                  <c:v>43061</c:v>
                </c:pt>
                <c:pt idx="137">
                  <c:v>43062</c:v>
                </c:pt>
                <c:pt idx="138">
                  <c:v>43063</c:v>
                </c:pt>
                <c:pt idx="139">
                  <c:v>43064</c:v>
                </c:pt>
                <c:pt idx="140">
                  <c:v>43065</c:v>
                </c:pt>
                <c:pt idx="141">
                  <c:v>43066</c:v>
                </c:pt>
                <c:pt idx="142">
                  <c:v>43067</c:v>
                </c:pt>
                <c:pt idx="143">
                  <c:v>43068</c:v>
                </c:pt>
                <c:pt idx="144">
                  <c:v>43069</c:v>
                </c:pt>
                <c:pt idx="145">
                  <c:v>43070</c:v>
                </c:pt>
                <c:pt idx="146">
                  <c:v>43071</c:v>
                </c:pt>
                <c:pt idx="147">
                  <c:v>43072</c:v>
                </c:pt>
                <c:pt idx="148">
                  <c:v>43073</c:v>
                </c:pt>
                <c:pt idx="149">
                  <c:v>43074</c:v>
                </c:pt>
                <c:pt idx="150">
                  <c:v>43075</c:v>
                </c:pt>
                <c:pt idx="151">
                  <c:v>43076</c:v>
                </c:pt>
                <c:pt idx="152">
                  <c:v>43077</c:v>
                </c:pt>
                <c:pt idx="153">
                  <c:v>43078</c:v>
                </c:pt>
                <c:pt idx="154">
                  <c:v>43079</c:v>
                </c:pt>
                <c:pt idx="155">
                  <c:v>43080</c:v>
                </c:pt>
                <c:pt idx="156">
                  <c:v>43081</c:v>
                </c:pt>
                <c:pt idx="157">
                  <c:v>43082</c:v>
                </c:pt>
                <c:pt idx="158">
                  <c:v>43083</c:v>
                </c:pt>
                <c:pt idx="159">
                  <c:v>43084</c:v>
                </c:pt>
                <c:pt idx="160">
                  <c:v>43085</c:v>
                </c:pt>
                <c:pt idx="161">
                  <c:v>43086</c:v>
                </c:pt>
                <c:pt idx="162">
                  <c:v>43087</c:v>
                </c:pt>
                <c:pt idx="163">
                  <c:v>43088</c:v>
                </c:pt>
                <c:pt idx="164">
                  <c:v>43089</c:v>
                </c:pt>
                <c:pt idx="165">
                  <c:v>43090</c:v>
                </c:pt>
                <c:pt idx="166">
                  <c:v>43091</c:v>
                </c:pt>
                <c:pt idx="167">
                  <c:v>43092</c:v>
                </c:pt>
                <c:pt idx="168">
                  <c:v>43093</c:v>
                </c:pt>
                <c:pt idx="169">
                  <c:v>43094</c:v>
                </c:pt>
                <c:pt idx="170">
                  <c:v>43095</c:v>
                </c:pt>
                <c:pt idx="171">
                  <c:v>43096</c:v>
                </c:pt>
                <c:pt idx="172">
                  <c:v>43097</c:v>
                </c:pt>
                <c:pt idx="173">
                  <c:v>43098</c:v>
                </c:pt>
                <c:pt idx="174">
                  <c:v>43099</c:v>
                </c:pt>
                <c:pt idx="175">
                  <c:v>43100</c:v>
                </c:pt>
                <c:pt idx="176">
                  <c:v>43101</c:v>
                </c:pt>
                <c:pt idx="177">
                  <c:v>43102</c:v>
                </c:pt>
                <c:pt idx="178">
                  <c:v>43103</c:v>
                </c:pt>
                <c:pt idx="179">
                  <c:v>43104</c:v>
                </c:pt>
                <c:pt idx="180">
                  <c:v>43105</c:v>
                </c:pt>
                <c:pt idx="181">
                  <c:v>43109</c:v>
                </c:pt>
                <c:pt idx="182">
                  <c:v>43110</c:v>
                </c:pt>
                <c:pt idx="183">
                  <c:v>43111</c:v>
                </c:pt>
                <c:pt idx="184">
                  <c:v>43112</c:v>
                </c:pt>
                <c:pt idx="185">
                  <c:v>43115</c:v>
                </c:pt>
                <c:pt idx="186">
                  <c:v>43116</c:v>
                </c:pt>
                <c:pt idx="187">
                  <c:v>43117</c:v>
                </c:pt>
                <c:pt idx="188">
                  <c:v>43118</c:v>
                </c:pt>
                <c:pt idx="189">
                  <c:v>43119</c:v>
                </c:pt>
                <c:pt idx="190">
                  <c:v>43122</c:v>
                </c:pt>
                <c:pt idx="191">
                  <c:v>43123</c:v>
                </c:pt>
                <c:pt idx="192">
                  <c:v>43124</c:v>
                </c:pt>
                <c:pt idx="193">
                  <c:v>43125</c:v>
                </c:pt>
                <c:pt idx="194">
                  <c:v>43126</c:v>
                </c:pt>
                <c:pt idx="195">
                  <c:v>43129</c:v>
                </c:pt>
                <c:pt idx="196">
                  <c:v>43130</c:v>
                </c:pt>
                <c:pt idx="197">
                  <c:v>43131</c:v>
                </c:pt>
                <c:pt idx="198">
                  <c:v>43132</c:v>
                </c:pt>
                <c:pt idx="199">
                  <c:v>43133</c:v>
                </c:pt>
                <c:pt idx="200">
                  <c:v>43136</c:v>
                </c:pt>
                <c:pt idx="201">
                  <c:v>43137</c:v>
                </c:pt>
                <c:pt idx="202">
                  <c:v>43138</c:v>
                </c:pt>
                <c:pt idx="203">
                  <c:v>43139</c:v>
                </c:pt>
                <c:pt idx="204">
                  <c:v>43140</c:v>
                </c:pt>
                <c:pt idx="205">
                  <c:v>43144</c:v>
                </c:pt>
                <c:pt idx="206">
                  <c:v>43145</c:v>
                </c:pt>
                <c:pt idx="207">
                  <c:v>43146</c:v>
                </c:pt>
                <c:pt idx="208">
                  <c:v>43147</c:v>
                </c:pt>
                <c:pt idx="209">
                  <c:v>43150</c:v>
                </c:pt>
                <c:pt idx="210">
                  <c:v>43151</c:v>
                </c:pt>
                <c:pt idx="211">
                  <c:v>43105</c:v>
                </c:pt>
                <c:pt idx="212">
                  <c:v>43105</c:v>
                </c:pt>
                <c:pt idx="213">
                  <c:v>43105</c:v>
                </c:pt>
                <c:pt idx="214">
                  <c:v>43105</c:v>
                </c:pt>
                <c:pt idx="215">
                  <c:v>43105</c:v>
                </c:pt>
                <c:pt idx="216">
                  <c:v>43105</c:v>
                </c:pt>
                <c:pt idx="217">
                  <c:v>43105</c:v>
                </c:pt>
                <c:pt idx="218">
                  <c:v>43105</c:v>
                </c:pt>
                <c:pt idx="219">
                  <c:v>43105</c:v>
                </c:pt>
                <c:pt idx="220">
                  <c:v>43105</c:v>
                </c:pt>
                <c:pt idx="221">
                  <c:v>43105</c:v>
                </c:pt>
                <c:pt idx="222">
                  <c:v>43105</c:v>
                </c:pt>
                <c:pt idx="223">
                  <c:v>43105</c:v>
                </c:pt>
                <c:pt idx="224">
                  <c:v>43105</c:v>
                </c:pt>
                <c:pt idx="225">
                  <c:v>43105</c:v>
                </c:pt>
                <c:pt idx="226">
                  <c:v>43105</c:v>
                </c:pt>
                <c:pt idx="227">
                  <c:v>43105</c:v>
                </c:pt>
                <c:pt idx="228">
                  <c:v>43105</c:v>
                </c:pt>
                <c:pt idx="229">
                  <c:v>43105</c:v>
                </c:pt>
                <c:pt idx="230">
                  <c:v>43105</c:v>
                </c:pt>
                <c:pt idx="231">
                  <c:v>43105</c:v>
                </c:pt>
                <c:pt idx="232">
                  <c:v>43105</c:v>
                </c:pt>
                <c:pt idx="233">
                  <c:v>43105</c:v>
                </c:pt>
                <c:pt idx="234">
                  <c:v>43105</c:v>
                </c:pt>
                <c:pt idx="235">
                  <c:v>43105</c:v>
                </c:pt>
                <c:pt idx="236">
                  <c:v>43105</c:v>
                </c:pt>
                <c:pt idx="237">
                  <c:v>43105</c:v>
                </c:pt>
                <c:pt idx="238">
                  <c:v>43105</c:v>
                </c:pt>
                <c:pt idx="239">
                  <c:v>43105</c:v>
                </c:pt>
                <c:pt idx="240">
                  <c:v>43105</c:v>
                </c:pt>
                <c:pt idx="241">
                  <c:v>43105</c:v>
                </c:pt>
                <c:pt idx="242">
                  <c:v>43105</c:v>
                </c:pt>
                <c:pt idx="243">
                  <c:v>43105</c:v>
                </c:pt>
                <c:pt idx="244">
                  <c:v>43105</c:v>
                </c:pt>
                <c:pt idx="245">
                  <c:v>43105</c:v>
                </c:pt>
                <c:pt idx="246">
                  <c:v>43105</c:v>
                </c:pt>
                <c:pt idx="247">
                  <c:v>43105</c:v>
                </c:pt>
                <c:pt idx="248">
                  <c:v>43105</c:v>
                </c:pt>
                <c:pt idx="249">
                  <c:v>43105</c:v>
                </c:pt>
              </c:numCache>
            </c:numRef>
          </c:cat>
          <c:val>
            <c:numRef>
              <c:f>チャートdata!$N$5:$N$254</c:f>
              <c:numCache>
                <c:formatCode>#,##0;[Red]\-#,##0</c:formatCode>
                <c:ptCount val="250"/>
                <c:pt idx="4">
                  <c:v>2453.7339799999995</c:v>
                </c:pt>
                <c:pt idx="5">
                  <c:v>2490.4370000000004</c:v>
                </c:pt>
                <c:pt idx="6">
                  <c:v>2552.4224000000004</c:v>
                </c:pt>
                <c:pt idx="7">
                  <c:v>2578.1126600000007</c:v>
                </c:pt>
                <c:pt idx="8">
                  <c:v>2598.7085400000001</c:v>
                </c:pt>
                <c:pt idx="9">
                  <c:v>2612.9802200000004</c:v>
                </c:pt>
                <c:pt idx="10">
                  <c:v>2637.2428999999997</c:v>
                </c:pt>
                <c:pt idx="11">
                  <c:v>2633.9798600000004</c:v>
                </c:pt>
                <c:pt idx="12">
                  <c:v>2610.3269399999999</c:v>
                </c:pt>
                <c:pt idx="13">
                  <c:v>2587.8976600000001</c:v>
                </c:pt>
                <c:pt idx="14">
                  <c:v>2591.77252</c:v>
                </c:pt>
                <c:pt idx="15">
                  <c:v>2595.8513200000002</c:v>
                </c:pt>
                <c:pt idx="16">
                  <c:v>2583.4130400000004</c:v>
                </c:pt>
                <c:pt idx="17">
                  <c:v>2589.3273000000004</c:v>
                </c:pt>
                <c:pt idx="18">
                  <c:v>2589.93912</c:v>
                </c:pt>
                <c:pt idx="19">
                  <c:v>2571.5886400000004</c:v>
                </c:pt>
                <c:pt idx="20">
                  <c:v>2533.4601000000002</c:v>
                </c:pt>
                <c:pt idx="21">
                  <c:v>2502.6713399999999</c:v>
                </c:pt>
                <c:pt idx="22">
                  <c:v>2453.5321000000008</c:v>
                </c:pt>
                <c:pt idx="23">
                  <c:v>2440.2780600000001</c:v>
                </c:pt>
                <c:pt idx="24">
                  <c:v>2441.9095799999996</c:v>
                </c:pt>
                <c:pt idx="25">
                  <c:v>2452.3084600000002</c:v>
                </c:pt>
                <c:pt idx="26">
                  <c:v>2487.9917799999998</c:v>
                </c:pt>
                <c:pt idx="27">
                  <c:v>2532.4404</c:v>
                </c:pt>
                <c:pt idx="28">
                  <c:v>2553.84998</c:v>
                </c:pt>
                <c:pt idx="29">
                  <c:v>2556.2952</c:v>
                </c:pt>
                <c:pt idx="30">
                  <c:v>2560.3719400000004</c:v>
                </c:pt>
                <c:pt idx="31">
                  <c:v>2548.95336</c:v>
                </c:pt>
                <c:pt idx="32">
                  <c:v>2547.5278400000002</c:v>
                </c:pt>
                <c:pt idx="33">
                  <c:v>2544.87662</c:v>
                </c:pt>
                <c:pt idx="34">
                  <c:v>2546.1002600000002</c:v>
                </c:pt>
                <c:pt idx="35">
                  <c:v>2547.3239000000003</c:v>
                </c:pt>
                <c:pt idx="36">
                  <c:v>2554.6636800000001</c:v>
                </c:pt>
                <c:pt idx="37">
                  <c:v>2556.0891999999999</c:v>
                </c:pt>
                <c:pt idx="38">
                  <c:v>2581.3736400000003</c:v>
                </c:pt>
                <c:pt idx="39">
                  <c:v>2612.36634</c:v>
                </c:pt>
                <c:pt idx="40">
                  <c:v>2637.8547199999998</c:v>
                </c:pt>
                <c:pt idx="41">
                  <c:v>2649.8851200000004</c:v>
                </c:pt>
                <c:pt idx="42">
                  <c:v>2657.22696</c:v>
                </c:pt>
                <c:pt idx="43">
                  <c:v>2632.3503999999998</c:v>
                </c:pt>
                <c:pt idx="44">
                  <c:v>2595.6494399999997</c:v>
                </c:pt>
                <c:pt idx="45">
                  <c:v>2562.0055199999997</c:v>
                </c:pt>
                <c:pt idx="46">
                  <c:v>2532.2364600000001</c:v>
                </c:pt>
                <c:pt idx="47">
                  <c:v>2500.6319399999998</c:v>
                </c:pt>
                <c:pt idx="48">
                  <c:v>2483.3011600000004</c:v>
                </c:pt>
                <c:pt idx="49">
                  <c:v>2479.63024</c:v>
                </c:pt>
                <c:pt idx="50">
                  <c:v>2491.8645799999999</c:v>
                </c:pt>
                <c:pt idx="51">
                  <c:v>2507.1580200000003</c:v>
                </c:pt>
                <c:pt idx="52">
                  <c:v>2523.06122</c:v>
                </c:pt>
                <c:pt idx="53">
                  <c:v>2531.62464</c:v>
                </c:pt>
                <c:pt idx="54">
                  <c:v>2529.1773599999997</c:v>
                </c:pt>
                <c:pt idx="55">
                  <c:v>2531.0128199999999</c:v>
                </c:pt>
                <c:pt idx="56">
                  <c:v>2529.3813</c:v>
                </c:pt>
                <c:pt idx="57">
                  <c:v>2540.3920000000003</c:v>
                </c:pt>
                <c:pt idx="58">
                  <c:v>2550.1790599999999</c:v>
                </c:pt>
                <c:pt idx="59">
                  <c:v>2539.5762400000003</c:v>
                </c:pt>
                <c:pt idx="60">
                  <c:v>2520.4079400000001</c:v>
                </c:pt>
                <c:pt idx="61">
                  <c:v>2506.74602</c:v>
                </c:pt>
                <c:pt idx="62">
                  <c:v>2486.3561399999999</c:v>
                </c:pt>
                <c:pt idx="63">
                  <c:v>2459.2362400000002</c:v>
                </c:pt>
                <c:pt idx="64">
                  <c:v>2449.2452399999997</c:v>
                </c:pt>
                <c:pt idx="65">
                  <c:v>2444.5566799999997</c:v>
                </c:pt>
                <c:pt idx="66">
                  <c:v>2414.7876200000001</c:v>
                </c:pt>
                <c:pt idx="67">
                  <c:v>2389.2992399999998</c:v>
                </c:pt>
                <c:pt idx="68">
                  <c:v>2367.2799000000005</c:v>
                </c:pt>
                <c:pt idx="69">
                  <c:v>2337.5108400000004</c:v>
                </c:pt>
                <c:pt idx="70">
                  <c:v>2311.0027599999999</c:v>
                </c:pt>
                <c:pt idx="71">
                  <c:v>2320.1779999999999</c:v>
                </c:pt>
                <c:pt idx="72">
                  <c:v>2327.5198399999999</c:v>
                </c:pt>
                <c:pt idx="73">
                  <c:v>2336.2872000000002</c:v>
                </c:pt>
                <c:pt idx="74">
                  <c:v>2373.3980999999994</c:v>
                </c:pt>
                <c:pt idx="75">
                  <c:v>2391.1388199999997</c:v>
                </c:pt>
                <c:pt idx="76">
                  <c:v>2399.7022400000001</c:v>
                </c:pt>
                <c:pt idx="77">
                  <c:v>2408.2656600000005</c:v>
                </c:pt>
                <c:pt idx="78">
                  <c:v>2403.3710999999998</c:v>
                </c:pt>
                <c:pt idx="79">
                  <c:v>2397.6607800000002</c:v>
                </c:pt>
                <c:pt idx="80">
                  <c:v>2402.9611600000003</c:v>
                </c:pt>
                <c:pt idx="81">
                  <c:v>2415.60338</c:v>
                </c:pt>
                <c:pt idx="82">
                  <c:v>2433.5459800000003</c:v>
                </c:pt>
                <c:pt idx="83">
                  <c:v>2457.6067800000005</c:v>
                </c:pt>
                <c:pt idx="84">
                  <c:v>2474.5317400000004</c:v>
                </c:pt>
                <c:pt idx="85">
                  <c:v>2483.0951599999999</c:v>
                </c:pt>
                <c:pt idx="86">
                  <c:v>2469.4332400000003</c:v>
                </c:pt>
                <c:pt idx="87">
                  <c:v>2452.7142799999992</c:v>
                </c:pt>
                <c:pt idx="88">
                  <c:v>2453.73398</c:v>
                </c:pt>
                <c:pt idx="89">
                  <c:v>2455.16156</c:v>
                </c:pt>
                <c:pt idx="90">
                  <c:v>2444.3548000000001</c:v>
                </c:pt>
                <c:pt idx="91">
                  <c:v>2440.6859399999998</c:v>
                </c:pt>
                <c:pt idx="92">
                  <c:v>2433.9559199999999</c:v>
                </c:pt>
                <c:pt idx="93">
                  <c:v>2425.5964399999998</c:v>
                </c:pt>
                <c:pt idx="94">
                  <c:v>2410.91482</c:v>
                </c:pt>
                <c:pt idx="95">
                  <c:v>2408.4695999999999</c:v>
                </c:pt>
                <c:pt idx="96">
                  <c:v>2402.3514</c:v>
                </c:pt>
                <c:pt idx="97">
                  <c:v>2370.1371200000003</c:v>
                </c:pt>
                <c:pt idx="98">
                  <c:v>2293.8779799999998</c:v>
                </c:pt>
                <c:pt idx="99">
                  <c:v>2238.2126600000001</c:v>
                </c:pt>
                <c:pt idx="100">
                  <c:v>2192.1304600000003</c:v>
                </c:pt>
                <c:pt idx="101">
                  <c:v>2153.1861600000002</c:v>
                </c:pt>
                <c:pt idx="102">
                  <c:v>2159.3023000000003</c:v>
                </c:pt>
                <c:pt idx="103">
                  <c:v>2199.2663000000002</c:v>
                </c:pt>
                <c:pt idx="104">
                  <c:v>2201.91752</c:v>
                </c:pt>
                <c:pt idx="105">
                  <c:v>2201.1017599999996</c:v>
                </c:pt>
                <c:pt idx="106">
                  <c:v>2192.5383400000005</c:v>
                </c:pt>
                <c:pt idx="107">
                  <c:v>2149.5152400000002</c:v>
                </c:pt>
                <c:pt idx="108">
                  <c:v>2143.3991000000005</c:v>
                </c:pt>
                <c:pt idx="109">
                  <c:v>2144.0109199999997</c:v>
                </c:pt>
                <c:pt idx="110">
                  <c:v>2178.8784800000003</c:v>
                </c:pt>
                <c:pt idx="111">
                  <c:v>2221.9015800000002</c:v>
                </c:pt>
                <c:pt idx="112">
                  <c:v>2293.2661600000001</c:v>
                </c:pt>
                <c:pt idx="113">
                  <c:v>2327.9277199999997</c:v>
                </c:pt>
                <c:pt idx="114">
                  <c:v>2377.8827200000005</c:v>
                </c:pt>
                <c:pt idx="115">
                  <c:v>2381.95946</c:v>
                </c:pt>
                <c:pt idx="116">
                  <c:v>2386.0362</c:v>
                </c:pt>
                <c:pt idx="117">
                  <c:v>2374.6176200000004</c:v>
                </c:pt>
                <c:pt idx="118">
                  <c:v>2355.6553200000003</c:v>
                </c:pt>
                <c:pt idx="119">
                  <c:v>2335.8772600000002</c:v>
                </c:pt>
                <c:pt idx="120">
                  <c:v>2330.1690000000003</c:v>
                </c:pt>
                <c:pt idx="121">
                  <c:v>2314.8776200000007</c:v>
                </c:pt>
                <c:pt idx="122">
                  <c:v>2297.3429000000006</c:v>
                </c:pt>
                <c:pt idx="123">
                  <c:v>2280.0121200000003</c:v>
                </c:pt>
                <c:pt idx="124">
                  <c:v>2263.0892199999998</c:v>
                </c:pt>
                <c:pt idx="125">
                  <c:v>2255.5455000000002</c:v>
                </c:pt>
                <c:pt idx="126">
                  <c:v>2251.2627600000001</c:v>
                </c:pt>
                <c:pt idx="127">
                  <c:v>2254.5257999999999</c:v>
                </c:pt>
                <c:pt idx="128">
                  <c:v>2262.4773999999993</c:v>
                </c:pt>
                <c:pt idx="129">
                  <c:v>2274.5057400000001</c:v>
                </c:pt>
                <c:pt idx="130">
                  <c:v>2291.0207600000003</c:v>
                </c:pt>
                <c:pt idx="131">
                  <c:v>2299.5841799999998</c:v>
                </c:pt>
                <c:pt idx="132">
                  <c:v>2303.8648599999997</c:v>
                </c:pt>
                <c:pt idx="133">
                  <c:v>2320.7877600000002</c:v>
                </c:pt>
                <c:pt idx="134">
                  <c:v>2338.9363600000001</c:v>
                </c:pt>
                <c:pt idx="135">
                  <c:v>2345.2564400000001</c:v>
                </c:pt>
                <c:pt idx="136">
                  <c:v>2369.5211800000002</c:v>
                </c:pt>
                <c:pt idx="137">
                  <c:v>2394.6016800000002</c:v>
                </c:pt>
                <c:pt idx="138">
                  <c:v>2415.8073199999999</c:v>
                </c:pt>
                <c:pt idx="139">
                  <c:v>2433.9538600000005</c:v>
                </c:pt>
                <c:pt idx="140">
                  <c:v>2445.9842600000002</c:v>
                </c:pt>
                <c:pt idx="141">
                  <c:v>2459.6461800000002</c:v>
                </c:pt>
                <c:pt idx="142">
                  <c:v>2398.6804800000004</c:v>
                </c:pt>
                <c:pt idx="143">
                  <c:v>2306.5181400000001</c:v>
                </c:pt>
                <c:pt idx="144">
                  <c:v>2203.1411600000001</c:v>
                </c:pt>
                <c:pt idx="145">
                  <c:v>2101.5996400000004</c:v>
                </c:pt>
                <c:pt idx="146">
                  <c:v>1999.0363600000005</c:v>
                </c:pt>
                <c:pt idx="147">
                  <c:v>1964.5766800000004</c:v>
                </c:pt>
                <c:pt idx="148">
                  <c:v>1957.2369000000001</c:v>
                </c:pt>
                <c:pt idx="149">
                  <c:v>1962.9451600000002</c:v>
                </c:pt>
                <c:pt idx="150">
                  <c:v>1973.7519199999999</c:v>
                </c:pt>
                <c:pt idx="151">
                  <c:v>1969.6751800000002</c:v>
                </c:pt>
                <c:pt idx="152">
                  <c:v>1981.2977000000003</c:v>
                </c:pt>
                <c:pt idx="153">
                  <c:v>1958.4605400000003</c:v>
                </c:pt>
                <c:pt idx="154">
                  <c:v>1940.5179400000002</c:v>
                </c:pt>
                <c:pt idx="155">
                  <c:v>1920.3320000000001</c:v>
                </c:pt>
                <c:pt idx="156">
                  <c:v>1917.0689600000001</c:v>
                </c:pt>
                <c:pt idx="157">
                  <c:v>1908.70948</c:v>
                </c:pt>
                <c:pt idx="158">
                  <c:v>1941.94552</c:v>
                </c:pt>
                <c:pt idx="159">
                  <c:v>1962.94722</c:v>
                </c:pt>
                <c:pt idx="160">
                  <c:v>1988.2296000000001</c:v>
                </c:pt>
                <c:pt idx="161">
                  <c:v>1999.6481799999997</c:v>
                </c:pt>
                <c:pt idx="162">
                  <c:v>2001.8894599999999</c:v>
                </c:pt>
                <c:pt idx="163">
                  <c:v>2001.8894599999999</c:v>
                </c:pt>
                <c:pt idx="164">
                  <c:v>2006.3761399999996</c:v>
                </c:pt>
                <c:pt idx="165">
                  <c:v>2006.3761399999996</c:v>
                </c:pt>
                <c:pt idx="166">
                  <c:v>2008.6194800000001</c:v>
                </c:pt>
                <c:pt idx="167">
                  <c:v>2027.9917200000002</c:v>
                </c:pt>
                <c:pt idx="168">
                  <c:v>2040.0221200000001</c:v>
                </c:pt>
                <c:pt idx="169">
                  <c:v>2047.15796</c:v>
                </c:pt>
                <c:pt idx="170">
                  <c:v>2040.2260600000002</c:v>
                </c:pt>
                <c:pt idx="171">
                  <c:v>2040.6339400000004</c:v>
                </c:pt>
                <c:pt idx="172">
                  <c:v>2021.2617000000002</c:v>
                </c:pt>
                <c:pt idx="173">
                  <c:v>1998.0166599999998</c:v>
                </c:pt>
                <c:pt idx="174">
                  <c:v>1980.278</c:v>
                </c:pt>
                <c:pt idx="175">
                  <c:v>1978.6464800000001</c:v>
                </c:pt>
                <c:pt idx="176">
                  <c:v>1965.59638</c:v>
                </c:pt>
                <c:pt idx="177">
                  <c:v>1949.8971200000001</c:v>
                </c:pt>
                <c:pt idx="178">
                  <c:v>1938.88642</c:v>
                </c:pt>
                <c:pt idx="179">
                  <c:v>1915.4374399999999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E68B-4E3D-A81D-CED3194CF2D3}"/>
            </c:ext>
          </c:extLst>
        </c:ser>
        <c:ser>
          <c:idx val="13"/>
          <c:order val="11"/>
          <c:tx>
            <c:strRef>
              <c:f>チャートdata!$O$4</c:f>
              <c:strCache>
                <c:ptCount val="1"/>
                <c:pt idx="0">
                  <c:v>5日線
増減率</c:v>
                </c:pt>
              </c:strCache>
            </c:strRef>
          </c:tx>
          <c:spPr>
            <a:ln w="38100" cmpd="dbl">
              <a:gradFill>
                <a:gsLst>
                  <a:gs pos="0">
                    <a:srgbClr val="305EF0">
                      <a:alpha val="50000"/>
                    </a:srgbClr>
                  </a:gs>
                  <a:gs pos="50000">
                    <a:prstClr val="white">
                      <a:lumMod val="85000"/>
                      <a:alpha val="50000"/>
                    </a:prstClr>
                  </a:gs>
                  <a:gs pos="100000">
                    <a:srgbClr val="FF0000">
                      <a:alpha val="50000"/>
                    </a:srgbClr>
                  </a:gs>
                </a:gsLst>
                <a:lin ang="5400000" scaled="0"/>
              </a:gradFill>
            </a:ln>
          </c:spPr>
          <c:marker>
            <c:symbol val="none"/>
          </c:marker>
          <c:cat>
            <c:numRef>
              <c:f>チャートdata!$C$5:$C$254</c:f>
              <c:numCache>
                <c:formatCode>yyyy/mm/dd</c:formatCode>
                <c:ptCount val="250"/>
                <c:pt idx="0">
                  <c:v>42925</c:v>
                </c:pt>
                <c:pt idx="1">
                  <c:v>42926</c:v>
                </c:pt>
                <c:pt idx="2">
                  <c:v>42927</c:v>
                </c:pt>
                <c:pt idx="3">
                  <c:v>42928</c:v>
                </c:pt>
                <c:pt idx="4">
                  <c:v>42929</c:v>
                </c:pt>
                <c:pt idx="5">
                  <c:v>42930</c:v>
                </c:pt>
                <c:pt idx="6">
                  <c:v>42931</c:v>
                </c:pt>
                <c:pt idx="7">
                  <c:v>42932</c:v>
                </c:pt>
                <c:pt idx="8">
                  <c:v>42933</c:v>
                </c:pt>
                <c:pt idx="9">
                  <c:v>42934</c:v>
                </c:pt>
                <c:pt idx="10">
                  <c:v>42935</c:v>
                </c:pt>
                <c:pt idx="11">
                  <c:v>42936</c:v>
                </c:pt>
                <c:pt idx="12">
                  <c:v>42937</c:v>
                </c:pt>
                <c:pt idx="13">
                  <c:v>42938</c:v>
                </c:pt>
                <c:pt idx="14">
                  <c:v>42939</c:v>
                </c:pt>
                <c:pt idx="15">
                  <c:v>42940</c:v>
                </c:pt>
                <c:pt idx="16">
                  <c:v>42941</c:v>
                </c:pt>
                <c:pt idx="17">
                  <c:v>42942</c:v>
                </c:pt>
                <c:pt idx="18">
                  <c:v>42943</c:v>
                </c:pt>
                <c:pt idx="19">
                  <c:v>42944</c:v>
                </c:pt>
                <c:pt idx="20">
                  <c:v>42945</c:v>
                </c:pt>
                <c:pt idx="21">
                  <c:v>42946</c:v>
                </c:pt>
                <c:pt idx="22">
                  <c:v>42947</c:v>
                </c:pt>
                <c:pt idx="23">
                  <c:v>42948</c:v>
                </c:pt>
                <c:pt idx="24">
                  <c:v>42949</c:v>
                </c:pt>
                <c:pt idx="25">
                  <c:v>42950</c:v>
                </c:pt>
                <c:pt idx="26">
                  <c:v>42951</c:v>
                </c:pt>
                <c:pt idx="27">
                  <c:v>42952</c:v>
                </c:pt>
                <c:pt idx="28">
                  <c:v>42953</c:v>
                </c:pt>
                <c:pt idx="29">
                  <c:v>42954</c:v>
                </c:pt>
                <c:pt idx="30">
                  <c:v>42955</c:v>
                </c:pt>
                <c:pt idx="31">
                  <c:v>42956</c:v>
                </c:pt>
                <c:pt idx="32">
                  <c:v>42957</c:v>
                </c:pt>
                <c:pt idx="33">
                  <c:v>42958</c:v>
                </c:pt>
                <c:pt idx="34">
                  <c:v>42959</c:v>
                </c:pt>
                <c:pt idx="35">
                  <c:v>42960</c:v>
                </c:pt>
                <c:pt idx="36">
                  <c:v>42961</c:v>
                </c:pt>
                <c:pt idx="37">
                  <c:v>42962</c:v>
                </c:pt>
                <c:pt idx="38">
                  <c:v>42963</c:v>
                </c:pt>
                <c:pt idx="39">
                  <c:v>42964</c:v>
                </c:pt>
                <c:pt idx="40">
                  <c:v>42965</c:v>
                </c:pt>
                <c:pt idx="41">
                  <c:v>42966</c:v>
                </c:pt>
                <c:pt idx="42">
                  <c:v>42967</c:v>
                </c:pt>
                <c:pt idx="43">
                  <c:v>42968</c:v>
                </c:pt>
                <c:pt idx="44">
                  <c:v>42969</c:v>
                </c:pt>
                <c:pt idx="45">
                  <c:v>42970</c:v>
                </c:pt>
                <c:pt idx="46">
                  <c:v>42971</c:v>
                </c:pt>
                <c:pt idx="47">
                  <c:v>42972</c:v>
                </c:pt>
                <c:pt idx="48">
                  <c:v>42973</c:v>
                </c:pt>
                <c:pt idx="49">
                  <c:v>42974</c:v>
                </c:pt>
                <c:pt idx="50">
                  <c:v>42975</c:v>
                </c:pt>
                <c:pt idx="51">
                  <c:v>42976</c:v>
                </c:pt>
                <c:pt idx="52">
                  <c:v>42977</c:v>
                </c:pt>
                <c:pt idx="53">
                  <c:v>42978</c:v>
                </c:pt>
                <c:pt idx="54">
                  <c:v>42979</c:v>
                </c:pt>
                <c:pt idx="55">
                  <c:v>42980</c:v>
                </c:pt>
                <c:pt idx="56">
                  <c:v>42981</c:v>
                </c:pt>
                <c:pt idx="57">
                  <c:v>42982</c:v>
                </c:pt>
                <c:pt idx="58">
                  <c:v>42983</c:v>
                </c:pt>
                <c:pt idx="59">
                  <c:v>42984</c:v>
                </c:pt>
                <c:pt idx="60">
                  <c:v>42985</c:v>
                </c:pt>
                <c:pt idx="61">
                  <c:v>42986</c:v>
                </c:pt>
                <c:pt idx="62">
                  <c:v>42987</c:v>
                </c:pt>
                <c:pt idx="63">
                  <c:v>42988</c:v>
                </c:pt>
                <c:pt idx="64">
                  <c:v>42989</c:v>
                </c:pt>
                <c:pt idx="65">
                  <c:v>42990</c:v>
                </c:pt>
                <c:pt idx="66">
                  <c:v>42991</c:v>
                </c:pt>
                <c:pt idx="67">
                  <c:v>42992</c:v>
                </c:pt>
                <c:pt idx="68">
                  <c:v>42993</c:v>
                </c:pt>
                <c:pt idx="69">
                  <c:v>42994</c:v>
                </c:pt>
                <c:pt idx="70">
                  <c:v>42995</c:v>
                </c:pt>
                <c:pt idx="71">
                  <c:v>42996</c:v>
                </c:pt>
                <c:pt idx="72">
                  <c:v>42997</c:v>
                </c:pt>
                <c:pt idx="73">
                  <c:v>42998</c:v>
                </c:pt>
                <c:pt idx="74">
                  <c:v>42999</c:v>
                </c:pt>
                <c:pt idx="75">
                  <c:v>43000</c:v>
                </c:pt>
                <c:pt idx="76">
                  <c:v>43001</c:v>
                </c:pt>
                <c:pt idx="77">
                  <c:v>43002</c:v>
                </c:pt>
                <c:pt idx="78">
                  <c:v>43003</c:v>
                </c:pt>
                <c:pt idx="79">
                  <c:v>43004</c:v>
                </c:pt>
                <c:pt idx="80">
                  <c:v>43005</c:v>
                </c:pt>
                <c:pt idx="81">
                  <c:v>43006</c:v>
                </c:pt>
                <c:pt idx="82">
                  <c:v>43007</c:v>
                </c:pt>
                <c:pt idx="83">
                  <c:v>43008</c:v>
                </c:pt>
                <c:pt idx="84">
                  <c:v>43009</c:v>
                </c:pt>
                <c:pt idx="85">
                  <c:v>43010</c:v>
                </c:pt>
                <c:pt idx="86">
                  <c:v>43011</c:v>
                </c:pt>
                <c:pt idx="87">
                  <c:v>43012</c:v>
                </c:pt>
                <c:pt idx="88">
                  <c:v>43013</c:v>
                </c:pt>
                <c:pt idx="89">
                  <c:v>43014</c:v>
                </c:pt>
                <c:pt idx="90">
                  <c:v>43015</c:v>
                </c:pt>
                <c:pt idx="91">
                  <c:v>43016</c:v>
                </c:pt>
                <c:pt idx="92">
                  <c:v>43017</c:v>
                </c:pt>
                <c:pt idx="93">
                  <c:v>43018</c:v>
                </c:pt>
                <c:pt idx="94">
                  <c:v>43019</c:v>
                </c:pt>
                <c:pt idx="95">
                  <c:v>43020</c:v>
                </c:pt>
                <c:pt idx="96">
                  <c:v>43021</c:v>
                </c:pt>
                <c:pt idx="97">
                  <c:v>43022</c:v>
                </c:pt>
                <c:pt idx="98">
                  <c:v>43023</c:v>
                </c:pt>
                <c:pt idx="99">
                  <c:v>43024</c:v>
                </c:pt>
                <c:pt idx="100">
                  <c:v>43025</c:v>
                </c:pt>
                <c:pt idx="101">
                  <c:v>43026</c:v>
                </c:pt>
                <c:pt idx="102">
                  <c:v>43027</c:v>
                </c:pt>
                <c:pt idx="103">
                  <c:v>43028</c:v>
                </c:pt>
                <c:pt idx="104">
                  <c:v>43029</c:v>
                </c:pt>
                <c:pt idx="105">
                  <c:v>43030</c:v>
                </c:pt>
                <c:pt idx="106">
                  <c:v>43031</c:v>
                </c:pt>
                <c:pt idx="107">
                  <c:v>43032</c:v>
                </c:pt>
                <c:pt idx="108">
                  <c:v>43033</c:v>
                </c:pt>
                <c:pt idx="109">
                  <c:v>43034</c:v>
                </c:pt>
                <c:pt idx="110">
                  <c:v>43035</c:v>
                </c:pt>
                <c:pt idx="111">
                  <c:v>43036</c:v>
                </c:pt>
                <c:pt idx="112">
                  <c:v>43037</c:v>
                </c:pt>
                <c:pt idx="113">
                  <c:v>43038</c:v>
                </c:pt>
                <c:pt idx="114">
                  <c:v>43039</c:v>
                </c:pt>
                <c:pt idx="115">
                  <c:v>43040</c:v>
                </c:pt>
                <c:pt idx="116">
                  <c:v>43041</c:v>
                </c:pt>
                <c:pt idx="117">
                  <c:v>43042</c:v>
                </c:pt>
                <c:pt idx="118">
                  <c:v>43043</c:v>
                </c:pt>
                <c:pt idx="119">
                  <c:v>43044</c:v>
                </c:pt>
                <c:pt idx="120">
                  <c:v>43045</c:v>
                </c:pt>
                <c:pt idx="121">
                  <c:v>43046</c:v>
                </c:pt>
                <c:pt idx="122">
                  <c:v>43047</c:v>
                </c:pt>
                <c:pt idx="123">
                  <c:v>43048</c:v>
                </c:pt>
                <c:pt idx="124">
                  <c:v>43049</c:v>
                </c:pt>
                <c:pt idx="125">
                  <c:v>43050</c:v>
                </c:pt>
                <c:pt idx="126">
                  <c:v>43051</c:v>
                </c:pt>
                <c:pt idx="127">
                  <c:v>43052</c:v>
                </c:pt>
                <c:pt idx="128">
                  <c:v>43053</c:v>
                </c:pt>
                <c:pt idx="129">
                  <c:v>43054</c:v>
                </c:pt>
                <c:pt idx="130">
                  <c:v>43055</c:v>
                </c:pt>
                <c:pt idx="131">
                  <c:v>43056</c:v>
                </c:pt>
                <c:pt idx="132">
                  <c:v>43057</c:v>
                </c:pt>
                <c:pt idx="133">
                  <c:v>43058</c:v>
                </c:pt>
                <c:pt idx="134">
                  <c:v>43059</c:v>
                </c:pt>
                <c:pt idx="135">
                  <c:v>43060</c:v>
                </c:pt>
                <c:pt idx="136">
                  <c:v>43061</c:v>
                </c:pt>
                <c:pt idx="137">
                  <c:v>43062</c:v>
                </c:pt>
                <c:pt idx="138">
                  <c:v>43063</c:v>
                </c:pt>
                <c:pt idx="139">
                  <c:v>43064</c:v>
                </c:pt>
                <c:pt idx="140">
                  <c:v>43065</c:v>
                </c:pt>
                <c:pt idx="141">
                  <c:v>43066</c:v>
                </c:pt>
                <c:pt idx="142">
                  <c:v>43067</c:v>
                </c:pt>
                <c:pt idx="143">
                  <c:v>43068</c:v>
                </c:pt>
                <c:pt idx="144">
                  <c:v>43069</c:v>
                </c:pt>
                <c:pt idx="145">
                  <c:v>43070</c:v>
                </c:pt>
                <c:pt idx="146">
                  <c:v>43071</c:v>
                </c:pt>
                <c:pt idx="147">
                  <c:v>43072</c:v>
                </c:pt>
                <c:pt idx="148">
                  <c:v>43073</c:v>
                </c:pt>
                <c:pt idx="149">
                  <c:v>43074</c:v>
                </c:pt>
                <c:pt idx="150">
                  <c:v>43075</c:v>
                </c:pt>
                <c:pt idx="151">
                  <c:v>43076</c:v>
                </c:pt>
                <c:pt idx="152">
                  <c:v>43077</c:v>
                </c:pt>
                <c:pt idx="153">
                  <c:v>43078</c:v>
                </c:pt>
                <c:pt idx="154">
                  <c:v>43079</c:v>
                </c:pt>
                <c:pt idx="155">
                  <c:v>43080</c:v>
                </c:pt>
                <c:pt idx="156">
                  <c:v>43081</c:v>
                </c:pt>
                <c:pt idx="157">
                  <c:v>43082</c:v>
                </c:pt>
                <c:pt idx="158">
                  <c:v>43083</c:v>
                </c:pt>
                <c:pt idx="159">
                  <c:v>43084</c:v>
                </c:pt>
                <c:pt idx="160">
                  <c:v>43085</c:v>
                </c:pt>
                <c:pt idx="161">
                  <c:v>43086</c:v>
                </c:pt>
                <c:pt idx="162">
                  <c:v>43087</c:v>
                </c:pt>
                <c:pt idx="163">
                  <c:v>43088</c:v>
                </c:pt>
                <c:pt idx="164">
                  <c:v>43089</c:v>
                </c:pt>
                <c:pt idx="165">
                  <c:v>43090</c:v>
                </c:pt>
                <c:pt idx="166">
                  <c:v>43091</c:v>
                </c:pt>
                <c:pt idx="167">
                  <c:v>43092</c:v>
                </c:pt>
                <c:pt idx="168">
                  <c:v>43093</c:v>
                </c:pt>
                <c:pt idx="169">
                  <c:v>43094</c:v>
                </c:pt>
                <c:pt idx="170">
                  <c:v>43095</c:v>
                </c:pt>
                <c:pt idx="171">
                  <c:v>43096</c:v>
                </c:pt>
                <c:pt idx="172">
                  <c:v>43097</c:v>
                </c:pt>
                <c:pt idx="173">
                  <c:v>43098</c:v>
                </c:pt>
                <c:pt idx="174">
                  <c:v>43099</c:v>
                </c:pt>
                <c:pt idx="175">
                  <c:v>43100</c:v>
                </c:pt>
                <c:pt idx="176">
                  <c:v>43101</c:v>
                </c:pt>
                <c:pt idx="177">
                  <c:v>43102</c:v>
                </c:pt>
                <c:pt idx="178">
                  <c:v>43103</c:v>
                </c:pt>
                <c:pt idx="179">
                  <c:v>43104</c:v>
                </c:pt>
                <c:pt idx="180">
                  <c:v>43105</c:v>
                </c:pt>
                <c:pt idx="181">
                  <c:v>43109</c:v>
                </c:pt>
                <c:pt idx="182">
                  <c:v>43110</c:v>
                </c:pt>
                <c:pt idx="183">
                  <c:v>43111</c:v>
                </c:pt>
                <c:pt idx="184">
                  <c:v>43112</c:v>
                </c:pt>
                <c:pt idx="185">
                  <c:v>43115</c:v>
                </c:pt>
                <c:pt idx="186">
                  <c:v>43116</c:v>
                </c:pt>
                <c:pt idx="187">
                  <c:v>43117</c:v>
                </c:pt>
                <c:pt idx="188">
                  <c:v>43118</c:v>
                </c:pt>
                <c:pt idx="189">
                  <c:v>43119</c:v>
                </c:pt>
                <c:pt idx="190">
                  <c:v>43122</c:v>
                </c:pt>
                <c:pt idx="191">
                  <c:v>43123</c:v>
                </c:pt>
                <c:pt idx="192">
                  <c:v>43124</c:v>
                </c:pt>
                <c:pt idx="193">
                  <c:v>43125</c:v>
                </c:pt>
                <c:pt idx="194">
                  <c:v>43126</c:v>
                </c:pt>
                <c:pt idx="195">
                  <c:v>43129</c:v>
                </c:pt>
                <c:pt idx="196">
                  <c:v>43130</c:v>
                </c:pt>
                <c:pt idx="197">
                  <c:v>43131</c:v>
                </c:pt>
                <c:pt idx="198">
                  <c:v>43132</c:v>
                </c:pt>
                <c:pt idx="199">
                  <c:v>43133</c:v>
                </c:pt>
                <c:pt idx="200">
                  <c:v>43136</c:v>
                </c:pt>
                <c:pt idx="201">
                  <c:v>43137</c:v>
                </c:pt>
                <c:pt idx="202">
                  <c:v>43138</c:v>
                </c:pt>
                <c:pt idx="203">
                  <c:v>43139</c:v>
                </c:pt>
                <c:pt idx="204">
                  <c:v>43140</c:v>
                </c:pt>
                <c:pt idx="205">
                  <c:v>43144</c:v>
                </c:pt>
                <c:pt idx="206">
                  <c:v>43145</c:v>
                </c:pt>
                <c:pt idx="207">
                  <c:v>43146</c:v>
                </c:pt>
                <c:pt idx="208">
                  <c:v>43147</c:v>
                </c:pt>
                <c:pt idx="209">
                  <c:v>43150</c:v>
                </c:pt>
                <c:pt idx="210">
                  <c:v>43151</c:v>
                </c:pt>
                <c:pt idx="211">
                  <c:v>43105</c:v>
                </c:pt>
                <c:pt idx="212">
                  <c:v>43105</c:v>
                </c:pt>
                <c:pt idx="213">
                  <c:v>43105</c:v>
                </c:pt>
                <c:pt idx="214">
                  <c:v>43105</c:v>
                </c:pt>
                <c:pt idx="215">
                  <c:v>43105</c:v>
                </c:pt>
                <c:pt idx="216">
                  <c:v>43105</c:v>
                </c:pt>
                <c:pt idx="217">
                  <c:v>43105</c:v>
                </c:pt>
                <c:pt idx="218">
                  <c:v>43105</c:v>
                </c:pt>
                <c:pt idx="219">
                  <c:v>43105</c:v>
                </c:pt>
                <c:pt idx="220">
                  <c:v>43105</c:v>
                </c:pt>
                <c:pt idx="221">
                  <c:v>43105</c:v>
                </c:pt>
                <c:pt idx="222">
                  <c:v>43105</c:v>
                </c:pt>
                <c:pt idx="223">
                  <c:v>43105</c:v>
                </c:pt>
                <c:pt idx="224">
                  <c:v>43105</c:v>
                </c:pt>
                <c:pt idx="225">
                  <c:v>43105</c:v>
                </c:pt>
                <c:pt idx="226">
                  <c:v>43105</c:v>
                </c:pt>
                <c:pt idx="227">
                  <c:v>43105</c:v>
                </c:pt>
                <c:pt idx="228">
                  <c:v>43105</c:v>
                </c:pt>
                <c:pt idx="229">
                  <c:v>43105</c:v>
                </c:pt>
                <c:pt idx="230">
                  <c:v>43105</c:v>
                </c:pt>
                <c:pt idx="231">
                  <c:v>43105</c:v>
                </c:pt>
                <c:pt idx="232">
                  <c:v>43105</c:v>
                </c:pt>
                <c:pt idx="233">
                  <c:v>43105</c:v>
                </c:pt>
                <c:pt idx="234">
                  <c:v>43105</c:v>
                </c:pt>
                <c:pt idx="235">
                  <c:v>43105</c:v>
                </c:pt>
                <c:pt idx="236">
                  <c:v>43105</c:v>
                </c:pt>
                <c:pt idx="237">
                  <c:v>43105</c:v>
                </c:pt>
                <c:pt idx="238">
                  <c:v>43105</c:v>
                </c:pt>
                <c:pt idx="239">
                  <c:v>43105</c:v>
                </c:pt>
                <c:pt idx="240">
                  <c:v>43105</c:v>
                </c:pt>
                <c:pt idx="241">
                  <c:v>43105</c:v>
                </c:pt>
                <c:pt idx="242">
                  <c:v>43105</c:v>
                </c:pt>
                <c:pt idx="243">
                  <c:v>43105</c:v>
                </c:pt>
                <c:pt idx="244">
                  <c:v>43105</c:v>
                </c:pt>
                <c:pt idx="245">
                  <c:v>43105</c:v>
                </c:pt>
                <c:pt idx="246">
                  <c:v>43105</c:v>
                </c:pt>
                <c:pt idx="247">
                  <c:v>43105</c:v>
                </c:pt>
                <c:pt idx="248">
                  <c:v>43105</c:v>
                </c:pt>
                <c:pt idx="249">
                  <c:v>43105</c:v>
                </c:pt>
              </c:numCache>
            </c:numRef>
          </c:cat>
          <c:val>
            <c:numRef>
              <c:f>チャートdata!$O$5:$O$254</c:f>
              <c:numCache>
                <c:formatCode>0.0_ </c:formatCode>
                <c:ptCount val="250"/>
                <c:pt idx="5">
                  <c:v>1.4958027357146715</c:v>
                </c:pt>
                <c:pt idx="6">
                  <c:v>2.4889366805906072</c:v>
                </c:pt>
                <c:pt idx="7">
                  <c:v>1.0065050361570249</c:v>
                </c:pt>
                <c:pt idx="8">
                  <c:v>0.79887432072109776</c:v>
                </c:pt>
                <c:pt idx="9">
                  <c:v>0.54918355715259348</c:v>
                </c:pt>
                <c:pt idx="10">
                  <c:v>0.92854434236779526</c:v>
                </c:pt>
                <c:pt idx="11">
                  <c:v>-0.12372921735800883</c:v>
                </c:pt>
                <c:pt idx="12">
                  <c:v>-0.89799168016419106</c:v>
                </c:pt>
                <c:pt idx="13">
                  <c:v>-0.85925175334549619</c:v>
                </c:pt>
                <c:pt idx="14">
                  <c:v>0.14973003221465012</c:v>
                </c:pt>
                <c:pt idx="15">
                  <c:v>0.15737492270348005</c:v>
                </c:pt>
                <c:pt idx="16">
                  <c:v>-0.4791599543536269</c:v>
                </c:pt>
                <c:pt idx="17">
                  <c:v>0.22893203326093742</c:v>
                </c:pt>
                <c:pt idx="18">
                  <c:v>2.3628530854310461E-2</c:v>
                </c:pt>
                <c:pt idx="19">
                  <c:v>-0.70852939585698826</c:v>
                </c:pt>
                <c:pt idx="20">
                  <c:v>-1.4826842601077919</c:v>
                </c:pt>
                <c:pt idx="21">
                  <c:v>-1.2152849772530574</c:v>
                </c:pt>
                <c:pt idx="22">
                  <c:v>-1.96347155995318</c:v>
                </c:pt>
                <c:pt idx="23">
                  <c:v>-0.54020242897985327</c:v>
                </c:pt>
                <c:pt idx="24">
                  <c:v>6.6857954703709421E-2</c:v>
                </c:pt>
                <c:pt idx="25">
                  <c:v>0.42585032980625243</c:v>
                </c:pt>
                <c:pt idx="26">
                  <c:v>1.4550910124903198</c:v>
                </c:pt>
                <c:pt idx="27">
                  <c:v>1.7865259988921667</c:v>
                </c:pt>
                <c:pt idx="28">
                  <c:v>0.84541298582979729</c:v>
                </c:pt>
                <c:pt idx="29">
                  <c:v>9.5746422818471844E-2</c:v>
                </c:pt>
                <c:pt idx="30">
                  <c:v>0.15947845147149226</c:v>
                </c:pt>
                <c:pt idx="31">
                  <c:v>-0.44597348618030264</c:v>
                </c:pt>
                <c:pt idx="32">
                  <c:v>-5.5925699636968446E-2</c:v>
                </c:pt>
                <c:pt idx="33">
                  <c:v>-0.10407030527289826</c:v>
                </c:pt>
                <c:pt idx="34">
                  <c:v>4.8082488179725782E-2</c:v>
                </c:pt>
                <c:pt idx="35">
                  <c:v>4.8059380034001682E-2</c:v>
                </c:pt>
                <c:pt idx="36">
                  <c:v>0.28813689535122489</c:v>
                </c:pt>
                <c:pt idx="37">
                  <c:v>5.5800691541518885E-2</c:v>
                </c:pt>
                <c:pt idx="38">
                  <c:v>0.98918457149305417</c:v>
                </c:pt>
                <c:pt idx="39">
                  <c:v>1.2006282050668062</c:v>
                </c:pt>
                <c:pt idx="40">
                  <c:v>0.97568168789068455</c:v>
                </c:pt>
                <c:pt idx="41">
                  <c:v>0.45606757297082307</c:v>
                </c:pt>
                <c:pt idx="42">
                  <c:v>0.2770625769618153</c:v>
                </c:pt>
                <c:pt idx="43">
                  <c:v>-0.93618499189094662</c:v>
                </c:pt>
                <c:pt idx="44">
                  <c:v>-1.3942277593438954</c:v>
                </c:pt>
                <c:pt idx="45">
                  <c:v>-1.2961657873183454</c:v>
                </c:pt>
                <c:pt idx="46">
                  <c:v>-1.161943632346256</c:v>
                </c:pt>
                <c:pt idx="47">
                  <c:v>-1.24808723431777</c:v>
                </c:pt>
                <c:pt idx="48">
                  <c:v>-0.69305601207347434</c:v>
                </c:pt>
                <c:pt idx="49">
                  <c:v>-0.14782419704585142</c:v>
                </c:pt>
                <c:pt idx="50">
                  <c:v>0.49339372470308968</c:v>
                </c:pt>
                <c:pt idx="51">
                  <c:v>0.61373479613406423</c:v>
                </c:pt>
                <c:pt idx="52">
                  <c:v>0.63431183328444751</c:v>
                </c:pt>
                <c:pt idx="53">
                  <c:v>0.33940595385156158</c:v>
                </c:pt>
                <c:pt idx="54">
                  <c:v>-9.6668359176667273E-2</c:v>
                </c:pt>
                <c:pt idx="55">
                  <c:v>7.2571422986332498E-2</c:v>
                </c:pt>
                <c:pt idx="56">
                  <c:v>-6.4461151168717812E-2</c:v>
                </c:pt>
                <c:pt idx="57">
                  <c:v>0.43531198716461039</c:v>
                </c:pt>
                <c:pt idx="58">
                  <c:v>0.38525786571521053</c:v>
                </c:pt>
                <c:pt idx="59">
                  <c:v>-0.41576766770251283</c:v>
                </c:pt>
                <c:pt idx="60">
                  <c:v>-0.75478340433678537</c:v>
                </c:pt>
                <c:pt idx="61">
                  <c:v>-0.54205193465626544</c:v>
                </c:pt>
                <c:pt idx="62">
                  <c:v>-0.81340031408528113</c:v>
                </c:pt>
                <c:pt idx="63">
                  <c:v>-1.0907488096214351</c:v>
                </c:pt>
                <c:pt idx="64">
                  <c:v>-0.40626434490084939</c:v>
                </c:pt>
                <c:pt idx="65">
                  <c:v>-0.19142876848053561</c:v>
                </c:pt>
                <c:pt idx="66">
                  <c:v>-1.2177692684957331</c:v>
                </c:pt>
                <c:pt idx="67">
                  <c:v>-1.0555122855897598</c:v>
                </c:pt>
                <c:pt idx="68">
                  <c:v>-0.92158150939684003</c:v>
                </c:pt>
                <c:pt idx="69">
                  <c:v>-1.257521765803868</c:v>
                </c:pt>
                <c:pt idx="70">
                  <c:v>-1.1340302490319292</c:v>
                </c:pt>
                <c:pt idx="71">
                  <c:v>0.39702419048603382</c:v>
                </c:pt>
                <c:pt idx="72">
                  <c:v>0.31643434253751918</c:v>
                </c:pt>
                <c:pt idx="73">
                  <c:v>0.37668250338094544</c:v>
                </c:pt>
                <c:pt idx="74">
                  <c:v>1.5884562480160516</c:v>
                </c:pt>
                <c:pt idx="75">
                  <c:v>0.7474818489152818</c:v>
                </c:pt>
                <c:pt idx="76">
                  <c:v>0.35813144466452668</c:v>
                </c:pt>
                <c:pt idx="77">
                  <c:v>0.3568534402835043</c:v>
                </c:pt>
                <c:pt idx="78">
                  <c:v>-0.20324003623422587</c:v>
                </c:pt>
                <c:pt idx="79">
                  <c:v>-0.23759626634438041</c:v>
                </c:pt>
                <c:pt idx="80">
                  <c:v>0.22106463283768571</c:v>
                </c:pt>
                <c:pt idx="81">
                  <c:v>0.52611004332670452</c:v>
                </c:pt>
                <c:pt idx="82">
                  <c:v>0.74277922230759896</c:v>
                </c:pt>
                <c:pt idx="83">
                  <c:v>0.98871359726682173</c:v>
                </c:pt>
                <c:pt idx="84">
                  <c:v>0.68867648550350191</c:v>
                </c:pt>
                <c:pt idx="85">
                  <c:v>0.34606224125457552</c:v>
                </c:pt>
                <c:pt idx="86">
                  <c:v>-0.55019719824187729</c:v>
                </c:pt>
                <c:pt idx="87">
                  <c:v>-0.67703632271512248</c:v>
                </c:pt>
                <c:pt idx="88">
                  <c:v>4.1574349214483809E-2</c:v>
                </c:pt>
                <c:pt idx="89">
                  <c:v>5.8179900985027164E-2</c:v>
                </c:pt>
                <c:pt idx="90">
                  <c:v>-0.44016492340325641</c:v>
                </c:pt>
                <c:pt idx="91">
                  <c:v>-0.15009523167421912</c:v>
                </c:pt>
                <c:pt idx="92">
                  <c:v>-0.27574297412472942</c:v>
                </c:pt>
                <c:pt idx="93">
                  <c:v>-0.34345239908864028</c:v>
                </c:pt>
                <c:pt idx="94">
                  <c:v>-0.60527875774751316</c:v>
                </c:pt>
                <c:pt idx="95">
                  <c:v>-0.10142291132460078</c:v>
                </c:pt>
                <c:pt idx="96">
                  <c:v>-0.25402853330594616</c:v>
                </c:pt>
                <c:pt idx="97">
                  <c:v>-1.3409478729880997</c:v>
                </c:pt>
                <c:pt idx="98">
                  <c:v>-3.2174990787031121</c:v>
                </c:pt>
                <c:pt idx="99">
                  <c:v>-2.4266905426242364</c:v>
                </c:pt>
                <c:pt idx="100">
                  <c:v>-2.0588838953310082</c:v>
                </c:pt>
                <c:pt idx="101">
                  <c:v>-1.776550287978752</c:v>
                </c:pt>
                <c:pt idx="102">
                  <c:v>0.2840506832906684</c:v>
                </c:pt>
                <c:pt idx="103">
                  <c:v>1.8507830052327419</c:v>
                </c:pt>
                <c:pt idx="104">
                  <c:v>0.1205502034928681</c:v>
                </c:pt>
                <c:pt idx="105">
                  <c:v>-3.7047709216664129E-2</c:v>
                </c:pt>
                <c:pt idx="106">
                  <c:v>-0.38905152663179821</c:v>
                </c:pt>
                <c:pt idx="107">
                  <c:v>-1.9622507490564769</c:v>
                </c:pt>
                <c:pt idx="108">
                  <c:v>-0.28453578212358416</c:v>
                </c:pt>
                <c:pt idx="109">
                  <c:v>2.8544380745498307E-2</c:v>
                </c:pt>
                <c:pt idx="110">
                  <c:v>1.6262771646704266</c:v>
                </c:pt>
                <c:pt idx="111">
                  <c:v>1.9745525230025669</c:v>
                </c:pt>
                <c:pt idx="112">
                  <c:v>3.2118695374436905</c:v>
                </c:pt>
                <c:pt idx="113">
                  <c:v>1.5114495039685918</c:v>
                </c:pt>
                <c:pt idx="114">
                  <c:v>2.1458999594712704</c:v>
                </c:pt>
                <c:pt idx="115">
                  <c:v>0.17144411562903394</c:v>
                </c:pt>
                <c:pt idx="116">
                  <c:v>0.17115068784588325</c:v>
                </c:pt>
                <c:pt idx="117">
                  <c:v>-0.47855853989138047</c:v>
                </c:pt>
                <c:pt idx="118">
                  <c:v>-0.79854119839302162</c:v>
                </c:pt>
                <c:pt idx="119">
                  <c:v>-0.83959906324496703</c:v>
                </c:pt>
                <c:pt idx="120">
                  <c:v>-0.24437328526413726</c:v>
                </c:pt>
                <c:pt idx="121">
                  <c:v>-0.65623480528663514</c:v>
                </c:pt>
                <c:pt idx="122">
                  <c:v>-0.75747935219142803</c:v>
                </c:pt>
                <c:pt idx="123">
                  <c:v>-0.75438368386365051</c:v>
                </c:pt>
                <c:pt idx="124">
                  <c:v>-0.74222851060986017</c:v>
                </c:pt>
                <c:pt idx="125">
                  <c:v>-0.33333727779411504</c:v>
                </c:pt>
                <c:pt idx="126">
                  <c:v>-0.18987601890540001</c:v>
                </c:pt>
                <c:pt idx="127">
                  <c:v>0.1449426543172444</c:v>
                </c:pt>
                <c:pt idx="128">
                  <c:v>0.35269501018794264</c:v>
                </c:pt>
                <c:pt idx="129">
                  <c:v>0.53164464758853947</c:v>
                </c:pt>
                <c:pt idx="130">
                  <c:v>0.72609269387909214</c:v>
                </c:pt>
                <c:pt idx="131">
                  <c:v>0.37378185957596372</c:v>
                </c:pt>
                <c:pt idx="132">
                  <c:v>0.18615017607226486</c:v>
                </c:pt>
                <c:pt idx="133">
                  <c:v>0.73454395237402514</c:v>
                </c:pt>
                <c:pt idx="134">
                  <c:v>0.78200171134993779</c:v>
                </c:pt>
                <c:pt idx="135">
                  <c:v>0.2702117128146217</c:v>
                </c:pt>
                <c:pt idx="136">
                  <c:v>1.0346305668816524</c:v>
                </c:pt>
                <c:pt idx="137">
                  <c:v>1.0584627903600297</c:v>
                </c:pt>
                <c:pt idx="138">
                  <c:v>0.88556022394504164</c:v>
                </c:pt>
                <c:pt idx="139">
                  <c:v>0.75115841606111222</c:v>
                </c:pt>
                <c:pt idx="140">
                  <c:v>0.49427395472483732</c:v>
                </c:pt>
                <c:pt idx="141">
                  <c:v>0.55854488613921527</c:v>
                </c:pt>
                <c:pt idx="142">
                  <c:v>-2.4786369883492774</c:v>
                </c:pt>
                <c:pt idx="143">
                  <c:v>-3.8422099470288789</c:v>
                </c:pt>
                <c:pt idx="144">
                  <c:v>-4.4819495761693844</c:v>
                </c:pt>
                <c:pt idx="145">
                  <c:v>-4.6089429875659915</c:v>
                </c:pt>
                <c:pt idx="146">
                  <c:v>-4.8802482665061646</c:v>
                </c:pt>
                <c:pt idx="147">
                  <c:v>-1.7238145683353217</c:v>
                </c:pt>
                <c:pt idx="148">
                  <c:v>-0.37360618573565724</c:v>
                </c:pt>
                <c:pt idx="149">
                  <c:v>0.29164890565879625</c:v>
                </c:pt>
                <c:pt idx="150">
                  <c:v>0.55053804967224484</c:v>
                </c:pt>
                <c:pt idx="151">
                  <c:v>-0.20654774081232316</c:v>
                </c:pt>
                <c:pt idx="152">
                  <c:v>0.5900729276590726</c:v>
                </c:pt>
                <c:pt idx="153">
                  <c:v>-1.1526364765880475</c:v>
                </c:pt>
                <c:pt idx="154">
                  <c:v>-0.91615836181208299</c:v>
                </c:pt>
                <c:pt idx="155">
                  <c:v>-1.0402346499306239</c:v>
                </c:pt>
                <c:pt idx="156">
                  <c:v>-0.1699206178931624</c:v>
                </c:pt>
                <c:pt idx="157">
                  <c:v>-0.43605525802264228</c:v>
                </c:pt>
                <c:pt idx="158">
                  <c:v>1.7412833303473731</c:v>
                </c:pt>
                <c:pt idx="159">
                  <c:v>1.081477301175775</c:v>
                </c:pt>
                <c:pt idx="160">
                  <c:v>1.2879806314914717</c:v>
                </c:pt>
                <c:pt idx="161">
                  <c:v>0.57430892287286861</c:v>
                </c:pt>
                <c:pt idx="162">
                  <c:v>0.11208371664660347</c:v>
                </c:pt>
                <c:pt idx="163">
                  <c:v>0</c:v>
                </c:pt>
                <c:pt idx="164">
                  <c:v>0.22412226497260046</c:v>
                </c:pt>
                <c:pt idx="165">
                  <c:v>0</c:v>
                </c:pt>
                <c:pt idx="166">
                  <c:v>0.11181054017121381</c:v>
                </c:pt>
                <c:pt idx="167">
                  <c:v>0.96445544777850245</c:v>
                </c:pt>
                <c:pt idx="168">
                  <c:v>0.59321741214997814</c:v>
                </c:pt>
                <c:pt idx="169">
                  <c:v>0.34979228558560338</c:v>
                </c:pt>
                <c:pt idx="170">
                  <c:v>-0.33861090035278885</c:v>
                </c:pt>
                <c:pt idx="171">
                  <c:v>1.9991902269898026E-2</c:v>
                </c:pt>
                <c:pt idx="172">
                  <c:v>-0.94932460056996915</c:v>
                </c:pt>
                <c:pt idx="173">
                  <c:v>-1.1500262435092126</c:v>
                </c:pt>
                <c:pt idx="174">
                  <c:v>-0.88781341793214819</c:v>
                </c:pt>
                <c:pt idx="175">
                  <c:v>-8.2388432331209446E-2</c:v>
                </c:pt>
                <c:pt idx="176">
                  <c:v>-0.65954682313942581</c:v>
                </c:pt>
                <c:pt idx="177">
                  <c:v>-0.79870212215185099</c:v>
                </c:pt>
                <c:pt idx="178">
                  <c:v>-0.56468107404559154</c:v>
                </c:pt>
                <c:pt idx="179">
                  <c:v>-1.2094045199408885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val>
        </c:ser>
        <c:ser>
          <c:idx val="12"/>
          <c:order val="12"/>
          <c:tx>
            <c:strRef>
              <c:f>チャートdata!$P$4</c:f>
              <c:strCache>
                <c:ptCount val="1"/>
                <c:pt idx="0">
                  <c:v>売り前の
ポチポチ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305EF0"/>
              </a:solidFill>
              <a:ln>
                <a:noFill/>
              </a:ln>
            </c:spPr>
          </c:marker>
          <c:cat>
            <c:numRef>
              <c:f>チャートdata!$C$5:$C$254</c:f>
              <c:numCache>
                <c:formatCode>yyyy/mm/dd</c:formatCode>
                <c:ptCount val="250"/>
                <c:pt idx="0">
                  <c:v>42925</c:v>
                </c:pt>
                <c:pt idx="1">
                  <c:v>42926</c:v>
                </c:pt>
                <c:pt idx="2">
                  <c:v>42927</c:v>
                </c:pt>
                <c:pt idx="3">
                  <c:v>42928</c:v>
                </c:pt>
                <c:pt idx="4">
                  <c:v>42929</c:v>
                </c:pt>
                <c:pt idx="5">
                  <c:v>42930</c:v>
                </c:pt>
                <c:pt idx="6">
                  <c:v>42931</c:v>
                </c:pt>
                <c:pt idx="7">
                  <c:v>42932</c:v>
                </c:pt>
                <c:pt idx="8">
                  <c:v>42933</c:v>
                </c:pt>
                <c:pt idx="9">
                  <c:v>42934</c:v>
                </c:pt>
                <c:pt idx="10">
                  <c:v>42935</c:v>
                </c:pt>
                <c:pt idx="11">
                  <c:v>42936</c:v>
                </c:pt>
                <c:pt idx="12">
                  <c:v>42937</c:v>
                </c:pt>
                <c:pt idx="13">
                  <c:v>42938</c:v>
                </c:pt>
                <c:pt idx="14">
                  <c:v>42939</c:v>
                </c:pt>
                <c:pt idx="15">
                  <c:v>42940</c:v>
                </c:pt>
                <c:pt idx="16">
                  <c:v>42941</c:v>
                </c:pt>
                <c:pt idx="17">
                  <c:v>42942</c:v>
                </c:pt>
                <c:pt idx="18">
                  <c:v>42943</c:v>
                </c:pt>
                <c:pt idx="19">
                  <c:v>42944</c:v>
                </c:pt>
                <c:pt idx="20">
                  <c:v>42945</c:v>
                </c:pt>
                <c:pt idx="21">
                  <c:v>42946</c:v>
                </c:pt>
                <c:pt idx="22">
                  <c:v>42947</c:v>
                </c:pt>
                <c:pt idx="23">
                  <c:v>42948</c:v>
                </c:pt>
                <c:pt idx="24">
                  <c:v>42949</c:v>
                </c:pt>
                <c:pt idx="25">
                  <c:v>42950</c:v>
                </c:pt>
                <c:pt idx="26">
                  <c:v>42951</c:v>
                </c:pt>
                <c:pt idx="27">
                  <c:v>42952</c:v>
                </c:pt>
                <c:pt idx="28">
                  <c:v>42953</c:v>
                </c:pt>
                <c:pt idx="29">
                  <c:v>42954</c:v>
                </c:pt>
                <c:pt idx="30">
                  <c:v>42955</c:v>
                </c:pt>
                <c:pt idx="31">
                  <c:v>42956</c:v>
                </c:pt>
                <c:pt idx="32">
                  <c:v>42957</c:v>
                </c:pt>
                <c:pt idx="33">
                  <c:v>42958</c:v>
                </c:pt>
                <c:pt idx="34">
                  <c:v>42959</c:v>
                </c:pt>
                <c:pt idx="35">
                  <c:v>42960</c:v>
                </c:pt>
                <c:pt idx="36">
                  <c:v>42961</c:v>
                </c:pt>
                <c:pt idx="37">
                  <c:v>42962</c:v>
                </c:pt>
                <c:pt idx="38">
                  <c:v>42963</c:v>
                </c:pt>
                <c:pt idx="39">
                  <c:v>42964</c:v>
                </c:pt>
                <c:pt idx="40">
                  <c:v>42965</c:v>
                </c:pt>
                <c:pt idx="41">
                  <c:v>42966</c:v>
                </c:pt>
                <c:pt idx="42">
                  <c:v>42967</c:v>
                </c:pt>
                <c:pt idx="43">
                  <c:v>42968</c:v>
                </c:pt>
                <c:pt idx="44">
                  <c:v>42969</c:v>
                </c:pt>
                <c:pt idx="45">
                  <c:v>42970</c:v>
                </c:pt>
                <c:pt idx="46">
                  <c:v>42971</c:v>
                </c:pt>
                <c:pt idx="47">
                  <c:v>42972</c:v>
                </c:pt>
                <c:pt idx="48">
                  <c:v>42973</c:v>
                </c:pt>
                <c:pt idx="49">
                  <c:v>42974</c:v>
                </c:pt>
                <c:pt idx="50">
                  <c:v>42975</c:v>
                </c:pt>
                <c:pt idx="51">
                  <c:v>42976</c:v>
                </c:pt>
                <c:pt idx="52">
                  <c:v>42977</c:v>
                </c:pt>
                <c:pt idx="53">
                  <c:v>42978</c:v>
                </c:pt>
                <c:pt idx="54">
                  <c:v>42979</c:v>
                </c:pt>
                <c:pt idx="55">
                  <c:v>42980</c:v>
                </c:pt>
                <c:pt idx="56">
                  <c:v>42981</c:v>
                </c:pt>
                <c:pt idx="57">
                  <c:v>42982</c:v>
                </c:pt>
                <c:pt idx="58">
                  <c:v>42983</c:v>
                </c:pt>
                <c:pt idx="59">
                  <c:v>42984</c:v>
                </c:pt>
                <c:pt idx="60">
                  <c:v>42985</c:v>
                </c:pt>
                <c:pt idx="61">
                  <c:v>42986</c:v>
                </c:pt>
                <c:pt idx="62">
                  <c:v>42987</c:v>
                </c:pt>
                <c:pt idx="63">
                  <c:v>42988</c:v>
                </c:pt>
                <c:pt idx="64">
                  <c:v>42989</c:v>
                </c:pt>
                <c:pt idx="65">
                  <c:v>42990</c:v>
                </c:pt>
                <c:pt idx="66">
                  <c:v>42991</c:v>
                </c:pt>
                <c:pt idx="67">
                  <c:v>42992</c:v>
                </c:pt>
                <c:pt idx="68">
                  <c:v>42993</c:v>
                </c:pt>
                <c:pt idx="69">
                  <c:v>42994</c:v>
                </c:pt>
                <c:pt idx="70">
                  <c:v>42995</c:v>
                </c:pt>
                <c:pt idx="71">
                  <c:v>42996</c:v>
                </c:pt>
                <c:pt idx="72">
                  <c:v>42997</c:v>
                </c:pt>
                <c:pt idx="73">
                  <c:v>42998</c:v>
                </c:pt>
                <c:pt idx="74">
                  <c:v>42999</c:v>
                </c:pt>
                <c:pt idx="75">
                  <c:v>43000</c:v>
                </c:pt>
                <c:pt idx="76">
                  <c:v>43001</c:v>
                </c:pt>
                <c:pt idx="77">
                  <c:v>43002</c:v>
                </c:pt>
                <c:pt idx="78">
                  <c:v>43003</c:v>
                </c:pt>
                <c:pt idx="79">
                  <c:v>43004</c:v>
                </c:pt>
                <c:pt idx="80">
                  <c:v>43005</c:v>
                </c:pt>
                <c:pt idx="81">
                  <c:v>43006</c:v>
                </c:pt>
                <c:pt idx="82">
                  <c:v>43007</c:v>
                </c:pt>
                <c:pt idx="83">
                  <c:v>43008</c:v>
                </c:pt>
                <c:pt idx="84">
                  <c:v>43009</c:v>
                </c:pt>
                <c:pt idx="85">
                  <c:v>43010</c:v>
                </c:pt>
                <c:pt idx="86">
                  <c:v>43011</c:v>
                </c:pt>
                <c:pt idx="87">
                  <c:v>43012</c:v>
                </c:pt>
                <c:pt idx="88">
                  <c:v>43013</c:v>
                </c:pt>
                <c:pt idx="89">
                  <c:v>43014</c:v>
                </c:pt>
                <c:pt idx="90">
                  <c:v>43015</c:v>
                </c:pt>
                <c:pt idx="91">
                  <c:v>43016</c:v>
                </c:pt>
                <c:pt idx="92">
                  <c:v>43017</c:v>
                </c:pt>
                <c:pt idx="93">
                  <c:v>43018</c:v>
                </c:pt>
                <c:pt idx="94">
                  <c:v>43019</c:v>
                </c:pt>
                <c:pt idx="95">
                  <c:v>43020</c:v>
                </c:pt>
                <c:pt idx="96">
                  <c:v>43021</c:v>
                </c:pt>
                <c:pt idx="97">
                  <c:v>43022</c:v>
                </c:pt>
                <c:pt idx="98">
                  <c:v>43023</c:v>
                </c:pt>
                <c:pt idx="99">
                  <c:v>43024</c:v>
                </c:pt>
                <c:pt idx="100">
                  <c:v>43025</c:v>
                </c:pt>
                <c:pt idx="101">
                  <c:v>43026</c:v>
                </c:pt>
                <c:pt idx="102">
                  <c:v>43027</c:v>
                </c:pt>
                <c:pt idx="103">
                  <c:v>43028</c:v>
                </c:pt>
                <c:pt idx="104">
                  <c:v>43029</c:v>
                </c:pt>
                <c:pt idx="105">
                  <c:v>43030</c:v>
                </c:pt>
                <c:pt idx="106">
                  <c:v>43031</c:v>
                </c:pt>
                <c:pt idx="107">
                  <c:v>43032</c:v>
                </c:pt>
                <c:pt idx="108">
                  <c:v>43033</c:v>
                </c:pt>
                <c:pt idx="109">
                  <c:v>43034</c:v>
                </c:pt>
                <c:pt idx="110">
                  <c:v>43035</c:v>
                </c:pt>
                <c:pt idx="111">
                  <c:v>43036</c:v>
                </c:pt>
                <c:pt idx="112">
                  <c:v>43037</c:v>
                </c:pt>
                <c:pt idx="113">
                  <c:v>43038</c:v>
                </c:pt>
                <c:pt idx="114">
                  <c:v>43039</c:v>
                </c:pt>
                <c:pt idx="115">
                  <c:v>43040</c:v>
                </c:pt>
                <c:pt idx="116">
                  <c:v>43041</c:v>
                </c:pt>
                <c:pt idx="117">
                  <c:v>43042</c:v>
                </c:pt>
                <c:pt idx="118">
                  <c:v>43043</c:v>
                </c:pt>
                <c:pt idx="119">
                  <c:v>43044</c:v>
                </c:pt>
                <c:pt idx="120">
                  <c:v>43045</c:v>
                </c:pt>
                <c:pt idx="121">
                  <c:v>43046</c:v>
                </c:pt>
                <c:pt idx="122">
                  <c:v>43047</c:v>
                </c:pt>
                <c:pt idx="123">
                  <c:v>43048</c:v>
                </c:pt>
                <c:pt idx="124">
                  <c:v>43049</c:v>
                </c:pt>
                <c:pt idx="125">
                  <c:v>43050</c:v>
                </c:pt>
                <c:pt idx="126">
                  <c:v>43051</c:v>
                </c:pt>
                <c:pt idx="127">
                  <c:v>43052</c:v>
                </c:pt>
                <c:pt idx="128">
                  <c:v>43053</c:v>
                </c:pt>
                <c:pt idx="129">
                  <c:v>43054</c:v>
                </c:pt>
                <c:pt idx="130">
                  <c:v>43055</c:v>
                </c:pt>
                <c:pt idx="131">
                  <c:v>43056</c:v>
                </c:pt>
                <c:pt idx="132">
                  <c:v>43057</c:v>
                </c:pt>
                <c:pt idx="133">
                  <c:v>43058</c:v>
                </c:pt>
                <c:pt idx="134">
                  <c:v>43059</c:v>
                </c:pt>
                <c:pt idx="135">
                  <c:v>43060</c:v>
                </c:pt>
                <c:pt idx="136">
                  <c:v>43061</c:v>
                </c:pt>
                <c:pt idx="137">
                  <c:v>43062</c:v>
                </c:pt>
                <c:pt idx="138">
                  <c:v>43063</c:v>
                </c:pt>
                <c:pt idx="139">
                  <c:v>43064</c:v>
                </c:pt>
                <c:pt idx="140">
                  <c:v>43065</c:v>
                </c:pt>
                <c:pt idx="141">
                  <c:v>43066</c:v>
                </c:pt>
                <c:pt idx="142">
                  <c:v>43067</c:v>
                </c:pt>
                <c:pt idx="143">
                  <c:v>43068</c:v>
                </c:pt>
                <c:pt idx="144">
                  <c:v>43069</c:v>
                </c:pt>
                <c:pt idx="145">
                  <c:v>43070</c:v>
                </c:pt>
                <c:pt idx="146">
                  <c:v>43071</c:v>
                </c:pt>
                <c:pt idx="147">
                  <c:v>43072</c:v>
                </c:pt>
                <c:pt idx="148">
                  <c:v>43073</c:v>
                </c:pt>
                <c:pt idx="149">
                  <c:v>43074</c:v>
                </c:pt>
                <c:pt idx="150">
                  <c:v>43075</c:v>
                </c:pt>
                <c:pt idx="151">
                  <c:v>43076</c:v>
                </c:pt>
                <c:pt idx="152">
                  <c:v>43077</c:v>
                </c:pt>
                <c:pt idx="153">
                  <c:v>43078</c:v>
                </c:pt>
                <c:pt idx="154">
                  <c:v>43079</c:v>
                </c:pt>
                <c:pt idx="155">
                  <c:v>43080</c:v>
                </c:pt>
                <c:pt idx="156">
                  <c:v>43081</c:v>
                </c:pt>
                <c:pt idx="157">
                  <c:v>43082</c:v>
                </c:pt>
                <c:pt idx="158">
                  <c:v>43083</c:v>
                </c:pt>
                <c:pt idx="159">
                  <c:v>43084</c:v>
                </c:pt>
                <c:pt idx="160">
                  <c:v>43085</c:v>
                </c:pt>
                <c:pt idx="161">
                  <c:v>43086</c:v>
                </c:pt>
                <c:pt idx="162">
                  <c:v>43087</c:v>
                </c:pt>
                <c:pt idx="163">
                  <c:v>43088</c:v>
                </c:pt>
                <c:pt idx="164">
                  <c:v>43089</c:v>
                </c:pt>
                <c:pt idx="165">
                  <c:v>43090</c:v>
                </c:pt>
                <c:pt idx="166">
                  <c:v>43091</c:v>
                </c:pt>
                <c:pt idx="167">
                  <c:v>43092</c:v>
                </c:pt>
                <c:pt idx="168">
                  <c:v>43093</c:v>
                </c:pt>
                <c:pt idx="169">
                  <c:v>43094</c:v>
                </c:pt>
                <c:pt idx="170">
                  <c:v>43095</c:v>
                </c:pt>
                <c:pt idx="171">
                  <c:v>43096</c:v>
                </c:pt>
                <c:pt idx="172">
                  <c:v>43097</c:v>
                </c:pt>
                <c:pt idx="173">
                  <c:v>43098</c:v>
                </c:pt>
                <c:pt idx="174">
                  <c:v>43099</c:v>
                </c:pt>
                <c:pt idx="175">
                  <c:v>43100</c:v>
                </c:pt>
                <c:pt idx="176">
                  <c:v>43101</c:v>
                </c:pt>
                <c:pt idx="177">
                  <c:v>43102</c:v>
                </c:pt>
                <c:pt idx="178">
                  <c:v>43103</c:v>
                </c:pt>
                <c:pt idx="179">
                  <c:v>43104</c:v>
                </c:pt>
                <c:pt idx="180">
                  <c:v>43105</c:v>
                </c:pt>
                <c:pt idx="181">
                  <c:v>43109</c:v>
                </c:pt>
                <c:pt idx="182">
                  <c:v>43110</c:v>
                </c:pt>
                <c:pt idx="183">
                  <c:v>43111</c:v>
                </c:pt>
                <c:pt idx="184">
                  <c:v>43112</c:v>
                </c:pt>
                <c:pt idx="185">
                  <c:v>43115</c:v>
                </c:pt>
                <c:pt idx="186">
                  <c:v>43116</c:v>
                </c:pt>
                <c:pt idx="187">
                  <c:v>43117</c:v>
                </c:pt>
                <c:pt idx="188">
                  <c:v>43118</c:v>
                </c:pt>
                <c:pt idx="189">
                  <c:v>43119</c:v>
                </c:pt>
                <c:pt idx="190">
                  <c:v>43122</c:v>
                </c:pt>
                <c:pt idx="191">
                  <c:v>43123</c:v>
                </c:pt>
                <c:pt idx="192">
                  <c:v>43124</c:v>
                </c:pt>
                <c:pt idx="193">
                  <c:v>43125</c:v>
                </c:pt>
                <c:pt idx="194">
                  <c:v>43126</c:v>
                </c:pt>
                <c:pt idx="195">
                  <c:v>43129</c:v>
                </c:pt>
                <c:pt idx="196">
                  <c:v>43130</c:v>
                </c:pt>
                <c:pt idx="197">
                  <c:v>43131</c:v>
                </c:pt>
                <c:pt idx="198">
                  <c:v>43132</c:v>
                </c:pt>
                <c:pt idx="199">
                  <c:v>43133</c:v>
                </c:pt>
                <c:pt idx="200">
                  <c:v>43136</c:v>
                </c:pt>
                <c:pt idx="201">
                  <c:v>43137</c:v>
                </c:pt>
                <c:pt idx="202">
                  <c:v>43138</c:v>
                </c:pt>
                <c:pt idx="203">
                  <c:v>43139</c:v>
                </c:pt>
                <c:pt idx="204">
                  <c:v>43140</c:v>
                </c:pt>
                <c:pt idx="205">
                  <c:v>43144</c:v>
                </c:pt>
                <c:pt idx="206">
                  <c:v>43145</c:v>
                </c:pt>
                <c:pt idx="207">
                  <c:v>43146</c:v>
                </c:pt>
                <c:pt idx="208">
                  <c:v>43147</c:v>
                </c:pt>
                <c:pt idx="209">
                  <c:v>43150</c:v>
                </c:pt>
                <c:pt idx="210">
                  <c:v>43151</c:v>
                </c:pt>
                <c:pt idx="211">
                  <c:v>43105</c:v>
                </c:pt>
                <c:pt idx="212">
                  <c:v>43105</c:v>
                </c:pt>
                <c:pt idx="213">
                  <c:v>43105</c:v>
                </c:pt>
                <c:pt idx="214">
                  <c:v>43105</c:v>
                </c:pt>
                <c:pt idx="215">
                  <c:v>43105</c:v>
                </c:pt>
                <c:pt idx="216">
                  <c:v>43105</c:v>
                </c:pt>
                <c:pt idx="217">
                  <c:v>43105</c:v>
                </c:pt>
                <c:pt idx="218">
                  <c:v>43105</c:v>
                </c:pt>
                <c:pt idx="219">
                  <c:v>43105</c:v>
                </c:pt>
                <c:pt idx="220">
                  <c:v>43105</c:v>
                </c:pt>
                <c:pt idx="221">
                  <c:v>43105</c:v>
                </c:pt>
                <c:pt idx="222">
                  <c:v>43105</c:v>
                </c:pt>
                <c:pt idx="223">
                  <c:v>43105</c:v>
                </c:pt>
                <c:pt idx="224">
                  <c:v>43105</c:v>
                </c:pt>
                <c:pt idx="225">
                  <c:v>43105</c:v>
                </c:pt>
                <c:pt idx="226">
                  <c:v>43105</c:v>
                </c:pt>
                <c:pt idx="227">
                  <c:v>43105</c:v>
                </c:pt>
                <c:pt idx="228">
                  <c:v>43105</c:v>
                </c:pt>
                <c:pt idx="229">
                  <c:v>43105</c:v>
                </c:pt>
                <c:pt idx="230">
                  <c:v>43105</c:v>
                </c:pt>
                <c:pt idx="231">
                  <c:v>43105</c:v>
                </c:pt>
                <c:pt idx="232">
                  <c:v>43105</c:v>
                </c:pt>
                <c:pt idx="233">
                  <c:v>43105</c:v>
                </c:pt>
                <c:pt idx="234">
                  <c:v>43105</c:v>
                </c:pt>
                <c:pt idx="235">
                  <c:v>43105</c:v>
                </c:pt>
                <c:pt idx="236">
                  <c:v>43105</c:v>
                </c:pt>
                <c:pt idx="237">
                  <c:v>43105</c:v>
                </c:pt>
                <c:pt idx="238">
                  <c:v>43105</c:v>
                </c:pt>
                <c:pt idx="239">
                  <c:v>43105</c:v>
                </c:pt>
                <c:pt idx="240">
                  <c:v>43105</c:v>
                </c:pt>
                <c:pt idx="241">
                  <c:v>43105</c:v>
                </c:pt>
                <c:pt idx="242">
                  <c:v>43105</c:v>
                </c:pt>
                <c:pt idx="243">
                  <c:v>43105</c:v>
                </c:pt>
                <c:pt idx="244">
                  <c:v>43105</c:v>
                </c:pt>
                <c:pt idx="245">
                  <c:v>43105</c:v>
                </c:pt>
                <c:pt idx="246">
                  <c:v>43105</c:v>
                </c:pt>
                <c:pt idx="247">
                  <c:v>43105</c:v>
                </c:pt>
                <c:pt idx="248">
                  <c:v>43105</c:v>
                </c:pt>
                <c:pt idx="249">
                  <c:v>43105</c:v>
                </c:pt>
              </c:numCache>
            </c:numRef>
          </c:cat>
          <c:val>
            <c:numRef>
              <c:f>チャートdata!$P$5:$P$254</c:f>
              <c:numCache>
                <c:formatCode>0_ 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val>
        </c:ser>
        <c:ser>
          <c:idx val="11"/>
          <c:order val="13"/>
          <c:tx>
            <c:strRef>
              <c:f>チャートdata!$Q$4</c:f>
              <c:strCache>
                <c:ptCount val="1"/>
                <c:pt idx="0">
                  <c:v>買い前の
ポチポチ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noFill/>
              </a:ln>
            </c:spPr>
          </c:marker>
          <c:cat>
            <c:numRef>
              <c:f>チャートdata!$C$5:$C$254</c:f>
              <c:numCache>
                <c:formatCode>yyyy/mm/dd</c:formatCode>
                <c:ptCount val="250"/>
                <c:pt idx="0">
                  <c:v>42925</c:v>
                </c:pt>
                <c:pt idx="1">
                  <c:v>42926</c:v>
                </c:pt>
                <c:pt idx="2">
                  <c:v>42927</c:v>
                </c:pt>
                <c:pt idx="3">
                  <c:v>42928</c:v>
                </c:pt>
                <c:pt idx="4">
                  <c:v>42929</c:v>
                </c:pt>
                <c:pt idx="5">
                  <c:v>42930</c:v>
                </c:pt>
                <c:pt idx="6">
                  <c:v>42931</c:v>
                </c:pt>
                <c:pt idx="7">
                  <c:v>42932</c:v>
                </c:pt>
                <c:pt idx="8">
                  <c:v>42933</c:v>
                </c:pt>
                <c:pt idx="9">
                  <c:v>42934</c:v>
                </c:pt>
                <c:pt idx="10">
                  <c:v>42935</c:v>
                </c:pt>
                <c:pt idx="11">
                  <c:v>42936</c:v>
                </c:pt>
                <c:pt idx="12">
                  <c:v>42937</c:v>
                </c:pt>
                <c:pt idx="13">
                  <c:v>42938</c:v>
                </c:pt>
                <c:pt idx="14">
                  <c:v>42939</c:v>
                </c:pt>
                <c:pt idx="15">
                  <c:v>42940</c:v>
                </c:pt>
                <c:pt idx="16">
                  <c:v>42941</c:v>
                </c:pt>
                <c:pt idx="17">
                  <c:v>42942</c:v>
                </c:pt>
                <c:pt idx="18">
                  <c:v>42943</c:v>
                </c:pt>
                <c:pt idx="19">
                  <c:v>42944</c:v>
                </c:pt>
                <c:pt idx="20">
                  <c:v>42945</c:v>
                </c:pt>
                <c:pt idx="21">
                  <c:v>42946</c:v>
                </c:pt>
                <c:pt idx="22">
                  <c:v>42947</c:v>
                </c:pt>
                <c:pt idx="23">
                  <c:v>42948</c:v>
                </c:pt>
                <c:pt idx="24">
                  <c:v>42949</c:v>
                </c:pt>
                <c:pt idx="25">
                  <c:v>42950</c:v>
                </c:pt>
                <c:pt idx="26">
                  <c:v>42951</c:v>
                </c:pt>
                <c:pt idx="27">
                  <c:v>42952</c:v>
                </c:pt>
                <c:pt idx="28">
                  <c:v>42953</c:v>
                </c:pt>
                <c:pt idx="29">
                  <c:v>42954</c:v>
                </c:pt>
                <c:pt idx="30">
                  <c:v>42955</c:v>
                </c:pt>
                <c:pt idx="31">
                  <c:v>42956</c:v>
                </c:pt>
                <c:pt idx="32">
                  <c:v>42957</c:v>
                </c:pt>
                <c:pt idx="33">
                  <c:v>42958</c:v>
                </c:pt>
                <c:pt idx="34">
                  <c:v>42959</c:v>
                </c:pt>
                <c:pt idx="35">
                  <c:v>42960</c:v>
                </c:pt>
                <c:pt idx="36">
                  <c:v>42961</c:v>
                </c:pt>
                <c:pt idx="37">
                  <c:v>42962</c:v>
                </c:pt>
                <c:pt idx="38">
                  <c:v>42963</c:v>
                </c:pt>
                <c:pt idx="39">
                  <c:v>42964</c:v>
                </c:pt>
                <c:pt idx="40">
                  <c:v>42965</c:v>
                </c:pt>
                <c:pt idx="41">
                  <c:v>42966</c:v>
                </c:pt>
                <c:pt idx="42">
                  <c:v>42967</c:v>
                </c:pt>
                <c:pt idx="43">
                  <c:v>42968</c:v>
                </c:pt>
                <c:pt idx="44">
                  <c:v>42969</c:v>
                </c:pt>
                <c:pt idx="45">
                  <c:v>42970</c:v>
                </c:pt>
                <c:pt idx="46">
                  <c:v>42971</c:v>
                </c:pt>
                <c:pt idx="47">
                  <c:v>42972</c:v>
                </c:pt>
                <c:pt idx="48">
                  <c:v>42973</c:v>
                </c:pt>
                <c:pt idx="49">
                  <c:v>42974</c:v>
                </c:pt>
                <c:pt idx="50">
                  <c:v>42975</c:v>
                </c:pt>
                <c:pt idx="51">
                  <c:v>42976</c:v>
                </c:pt>
                <c:pt idx="52">
                  <c:v>42977</c:v>
                </c:pt>
                <c:pt idx="53">
                  <c:v>42978</c:v>
                </c:pt>
                <c:pt idx="54">
                  <c:v>42979</c:v>
                </c:pt>
                <c:pt idx="55">
                  <c:v>42980</c:v>
                </c:pt>
                <c:pt idx="56">
                  <c:v>42981</c:v>
                </c:pt>
                <c:pt idx="57">
                  <c:v>42982</c:v>
                </c:pt>
                <c:pt idx="58">
                  <c:v>42983</c:v>
                </c:pt>
                <c:pt idx="59">
                  <c:v>42984</c:v>
                </c:pt>
                <c:pt idx="60">
                  <c:v>42985</c:v>
                </c:pt>
                <c:pt idx="61">
                  <c:v>42986</c:v>
                </c:pt>
                <c:pt idx="62">
                  <c:v>42987</c:v>
                </c:pt>
                <c:pt idx="63">
                  <c:v>42988</c:v>
                </c:pt>
                <c:pt idx="64">
                  <c:v>42989</c:v>
                </c:pt>
                <c:pt idx="65">
                  <c:v>42990</c:v>
                </c:pt>
                <c:pt idx="66">
                  <c:v>42991</c:v>
                </c:pt>
                <c:pt idx="67">
                  <c:v>42992</c:v>
                </c:pt>
                <c:pt idx="68">
                  <c:v>42993</c:v>
                </c:pt>
                <c:pt idx="69">
                  <c:v>42994</c:v>
                </c:pt>
                <c:pt idx="70">
                  <c:v>42995</c:v>
                </c:pt>
                <c:pt idx="71">
                  <c:v>42996</c:v>
                </c:pt>
                <c:pt idx="72">
                  <c:v>42997</c:v>
                </c:pt>
                <c:pt idx="73">
                  <c:v>42998</c:v>
                </c:pt>
                <c:pt idx="74">
                  <c:v>42999</c:v>
                </c:pt>
                <c:pt idx="75">
                  <c:v>43000</c:v>
                </c:pt>
                <c:pt idx="76">
                  <c:v>43001</c:v>
                </c:pt>
                <c:pt idx="77">
                  <c:v>43002</c:v>
                </c:pt>
                <c:pt idx="78">
                  <c:v>43003</c:v>
                </c:pt>
                <c:pt idx="79">
                  <c:v>43004</c:v>
                </c:pt>
                <c:pt idx="80">
                  <c:v>43005</c:v>
                </c:pt>
                <c:pt idx="81">
                  <c:v>43006</c:v>
                </c:pt>
                <c:pt idx="82">
                  <c:v>43007</c:v>
                </c:pt>
                <c:pt idx="83">
                  <c:v>43008</c:v>
                </c:pt>
                <c:pt idx="84">
                  <c:v>43009</c:v>
                </c:pt>
                <c:pt idx="85">
                  <c:v>43010</c:v>
                </c:pt>
                <c:pt idx="86">
                  <c:v>43011</c:v>
                </c:pt>
                <c:pt idx="87">
                  <c:v>43012</c:v>
                </c:pt>
                <c:pt idx="88">
                  <c:v>43013</c:v>
                </c:pt>
                <c:pt idx="89">
                  <c:v>43014</c:v>
                </c:pt>
                <c:pt idx="90">
                  <c:v>43015</c:v>
                </c:pt>
                <c:pt idx="91">
                  <c:v>43016</c:v>
                </c:pt>
                <c:pt idx="92">
                  <c:v>43017</c:v>
                </c:pt>
                <c:pt idx="93">
                  <c:v>43018</c:v>
                </c:pt>
                <c:pt idx="94">
                  <c:v>43019</c:v>
                </c:pt>
                <c:pt idx="95">
                  <c:v>43020</c:v>
                </c:pt>
                <c:pt idx="96">
                  <c:v>43021</c:v>
                </c:pt>
                <c:pt idx="97">
                  <c:v>43022</c:v>
                </c:pt>
                <c:pt idx="98">
                  <c:v>43023</c:v>
                </c:pt>
                <c:pt idx="99">
                  <c:v>43024</c:v>
                </c:pt>
                <c:pt idx="100">
                  <c:v>43025</c:v>
                </c:pt>
                <c:pt idx="101">
                  <c:v>43026</c:v>
                </c:pt>
                <c:pt idx="102">
                  <c:v>43027</c:v>
                </c:pt>
                <c:pt idx="103">
                  <c:v>43028</c:v>
                </c:pt>
                <c:pt idx="104">
                  <c:v>43029</c:v>
                </c:pt>
                <c:pt idx="105">
                  <c:v>43030</c:v>
                </c:pt>
                <c:pt idx="106">
                  <c:v>43031</c:v>
                </c:pt>
                <c:pt idx="107">
                  <c:v>43032</c:v>
                </c:pt>
                <c:pt idx="108">
                  <c:v>43033</c:v>
                </c:pt>
                <c:pt idx="109">
                  <c:v>43034</c:v>
                </c:pt>
                <c:pt idx="110">
                  <c:v>43035</c:v>
                </c:pt>
                <c:pt idx="111">
                  <c:v>43036</c:v>
                </c:pt>
                <c:pt idx="112">
                  <c:v>43037</c:v>
                </c:pt>
                <c:pt idx="113">
                  <c:v>43038</c:v>
                </c:pt>
                <c:pt idx="114">
                  <c:v>43039</c:v>
                </c:pt>
                <c:pt idx="115">
                  <c:v>43040</c:v>
                </c:pt>
                <c:pt idx="116">
                  <c:v>43041</c:v>
                </c:pt>
                <c:pt idx="117">
                  <c:v>43042</c:v>
                </c:pt>
                <c:pt idx="118">
                  <c:v>43043</c:v>
                </c:pt>
                <c:pt idx="119">
                  <c:v>43044</c:v>
                </c:pt>
                <c:pt idx="120">
                  <c:v>43045</c:v>
                </c:pt>
                <c:pt idx="121">
                  <c:v>43046</c:v>
                </c:pt>
                <c:pt idx="122">
                  <c:v>43047</c:v>
                </c:pt>
                <c:pt idx="123">
                  <c:v>43048</c:v>
                </c:pt>
                <c:pt idx="124">
                  <c:v>43049</c:v>
                </c:pt>
                <c:pt idx="125">
                  <c:v>43050</c:v>
                </c:pt>
                <c:pt idx="126">
                  <c:v>43051</c:v>
                </c:pt>
                <c:pt idx="127">
                  <c:v>43052</c:v>
                </c:pt>
                <c:pt idx="128">
                  <c:v>43053</c:v>
                </c:pt>
                <c:pt idx="129">
                  <c:v>43054</c:v>
                </c:pt>
                <c:pt idx="130">
                  <c:v>43055</c:v>
                </c:pt>
                <c:pt idx="131">
                  <c:v>43056</c:v>
                </c:pt>
                <c:pt idx="132">
                  <c:v>43057</c:v>
                </c:pt>
                <c:pt idx="133">
                  <c:v>43058</c:v>
                </c:pt>
                <c:pt idx="134">
                  <c:v>43059</c:v>
                </c:pt>
                <c:pt idx="135">
                  <c:v>43060</c:v>
                </c:pt>
                <c:pt idx="136">
                  <c:v>43061</c:v>
                </c:pt>
                <c:pt idx="137">
                  <c:v>43062</c:v>
                </c:pt>
                <c:pt idx="138">
                  <c:v>43063</c:v>
                </c:pt>
                <c:pt idx="139">
                  <c:v>43064</c:v>
                </c:pt>
                <c:pt idx="140">
                  <c:v>43065</c:v>
                </c:pt>
                <c:pt idx="141">
                  <c:v>43066</c:v>
                </c:pt>
                <c:pt idx="142">
                  <c:v>43067</c:v>
                </c:pt>
                <c:pt idx="143">
                  <c:v>43068</c:v>
                </c:pt>
                <c:pt idx="144">
                  <c:v>43069</c:v>
                </c:pt>
                <c:pt idx="145">
                  <c:v>43070</c:v>
                </c:pt>
                <c:pt idx="146">
                  <c:v>43071</c:v>
                </c:pt>
                <c:pt idx="147">
                  <c:v>43072</c:v>
                </c:pt>
                <c:pt idx="148">
                  <c:v>43073</c:v>
                </c:pt>
                <c:pt idx="149">
                  <c:v>43074</c:v>
                </c:pt>
                <c:pt idx="150">
                  <c:v>43075</c:v>
                </c:pt>
                <c:pt idx="151">
                  <c:v>43076</c:v>
                </c:pt>
                <c:pt idx="152">
                  <c:v>43077</c:v>
                </c:pt>
                <c:pt idx="153">
                  <c:v>43078</c:v>
                </c:pt>
                <c:pt idx="154">
                  <c:v>43079</c:v>
                </c:pt>
                <c:pt idx="155">
                  <c:v>43080</c:v>
                </c:pt>
                <c:pt idx="156">
                  <c:v>43081</c:v>
                </c:pt>
                <c:pt idx="157">
                  <c:v>43082</c:v>
                </c:pt>
                <c:pt idx="158">
                  <c:v>43083</c:v>
                </c:pt>
                <c:pt idx="159">
                  <c:v>43084</c:v>
                </c:pt>
                <c:pt idx="160">
                  <c:v>43085</c:v>
                </c:pt>
                <c:pt idx="161">
                  <c:v>43086</c:v>
                </c:pt>
                <c:pt idx="162">
                  <c:v>43087</c:v>
                </c:pt>
                <c:pt idx="163">
                  <c:v>43088</c:v>
                </c:pt>
                <c:pt idx="164">
                  <c:v>43089</c:v>
                </c:pt>
                <c:pt idx="165">
                  <c:v>43090</c:v>
                </c:pt>
                <c:pt idx="166">
                  <c:v>43091</c:v>
                </c:pt>
                <c:pt idx="167">
                  <c:v>43092</c:v>
                </c:pt>
                <c:pt idx="168">
                  <c:v>43093</c:v>
                </c:pt>
                <c:pt idx="169">
                  <c:v>43094</c:v>
                </c:pt>
                <c:pt idx="170">
                  <c:v>43095</c:v>
                </c:pt>
                <c:pt idx="171">
                  <c:v>43096</c:v>
                </c:pt>
                <c:pt idx="172">
                  <c:v>43097</c:v>
                </c:pt>
                <c:pt idx="173">
                  <c:v>43098</c:v>
                </c:pt>
                <c:pt idx="174">
                  <c:v>43099</c:v>
                </c:pt>
                <c:pt idx="175">
                  <c:v>43100</c:v>
                </c:pt>
                <c:pt idx="176">
                  <c:v>43101</c:v>
                </c:pt>
                <c:pt idx="177">
                  <c:v>43102</c:v>
                </c:pt>
                <c:pt idx="178">
                  <c:v>43103</c:v>
                </c:pt>
                <c:pt idx="179">
                  <c:v>43104</c:v>
                </c:pt>
                <c:pt idx="180">
                  <c:v>43105</c:v>
                </c:pt>
                <c:pt idx="181">
                  <c:v>43109</c:v>
                </c:pt>
                <c:pt idx="182">
                  <c:v>43110</c:v>
                </c:pt>
                <c:pt idx="183">
                  <c:v>43111</c:v>
                </c:pt>
                <c:pt idx="184">
                  <c:v>43112</c:v>
                </c:pt>
                <c:pt idx="185">
                  <c:v>43115</c:v>
                </c:pt>
                <c:pt idx="186">
                  <c:v>43116</c:v>
                </c:pt>
                <c:pt idx="187">
                  <c:v>43117</c:v>
                </c:pt>
                <c:pt idx="188">
                  <c:v>43118</c:v>
                </c:pt>
                <c:pt idx="189">
                  <c:v>43119</c:v>
                </c:pt>
                <c:pt idx="190">
                  <c:v>43122</c:v>
                </c:pt>
                <c:pt idx="191">
                  <c:v>43123</c:v>
                </c:pt>
                <c:pt idx="192">
                  <c:v>43124</c:v>
                </c:pt>
                <c:pt idx="193">
                  <c:v>43125</c:v>
                </c:pt>
                <c:pt idx="194">
                  <c:v>43126</c:v>
                </c:pt>
                <c:pt idx="195">
                  <c:v>43129</c:v>
                </c:pt>
                <c:pt idx="196">
                  <c:v>43130</c:v>
                </c:pt>
                <c:pt idx="197">
                  <c:v>43131</c:v>
                </c:pt>
                <c:pt idx="198">
                  <c:v>43132</c:v>
                </c:pt>
                <c:pt idx="199">
                  <c:v>43133</c:v>
                </c:pt>
                <c:pt idx="200">
                  <c:v>43136</c:v>
                </c:pt>
                <c:pt idx="201">
                  <c:v>43137</c:v>
                </c:pt>
                <c:pt idx="202">
                  <c:v>43138</c:v>
                </c:pt>
                <c:pt idx="203">
                  <c:v>43139</c:v>
                </c:pt>
                <c:pt idx="204">
                  <c:v>43140</c:v>
                </c:pt>
                <c:pt idx="205">
                  <c:v>43144</c:v>
                </c:pt>
                <c:pt idx="206">
                  <c:v>43145</c:v>
                </c:pt>
                <c:pt idx="207">
                  <c:v>43146</c:v>
                </c:pt>
                <c:pt idx="208">
                  <c:v>43147</c:v>
                </c:pt>
                <c:pt idx="209">
                  <c:v>43150</c:v>
                </c:pt>
                <c:pt idx="210">
                  <c:v>43151</c:v>
                </c:pt>
                <c:pt idx="211">
                  <c:v>43105</c:v>
                </c:pt>
                <c:pt idx="212">
                  <c:v>43105</c:v>
                </c:pt>
                <c:pt idx="213">
                  <c:v>43105</c:v>
                </c:pt>
                <c:pt idx="214">
                  <c:v>43105</c:v>
                </c:pt>
                <c:pt idx="215">
                  <c:v>43105</c:v>
                </c:pt>
                <c:pt idx="216">
                  <c:v>43105</c:v>
                </c:pt>
                <c:pt idx="217">
                  <c:v>43105</c:v>
                </c:pt>
                <c:pt idx="218">
                  <c:v>43105</c:v>
                </c:pt>
                <c:pt idx="219">
                  <c:v>43105</c:v>
                </c:pt>
                <c:pt idx="220">
                  <c:v>43105</c:v>
                </c:pt>
                <c:pt idx="221">
                  <c:v>43105</c:v>
                </c:pt>
                <c:pt idx="222">
                  <c:v>43105</c:v>
                </c:pt>
                <c:pt idx="223">
                  <c:v>43105</c:v>
                </c:pt>
                <c:pt idx="224">
                  <c:v>43105</c:v>
                </c:pt>
                <c:pt idx="225">
                  <c:v>43105</c:v>
                </c:pt>
                <c:pt idx="226">
                  <c:v>43105</c:v>
                </c:pt>
                <c:pt idx="227">
                  <c:v>43105</c:v>
                </c:pt>
                <c:pt idx="228">
                  <c:v>43105</c:v>
                </c:pt>
                <c:pt idx="229">
                  <c:v>43105</c:v>
                </c:pt>
                <c:pt idx="230">
                  <c:v>43105</c:v>
                </c:pt>
                <c:pt idx="231">
                  <c:v>43105</c:v>
                </c:pt>
                <c:pt idx="232">
                  <c:v>43105</c:v>
                </c:pt>
                <c:pt idx="233">
                  <c:v>43105</c:v>
                </c:pt>
                <c:pt idx="234">
                  <c:v>43105</c:v>
                </c:pt>
                <c:pt idx="235">
                  <c:v>43105</c:v>
                </c:pt>
                <c:pt idx="236">
                  <c:v>43105</c:v>
                </c:pt>
                <c:pt idx="237">
                  <c:v>43105</c:v>
                </c:pt>
                <c:pt idx="238">
                  <c:v>43105</c:v>
                </c:pt>
                <c:pt idx="239">
                  <c:v>43105</c:v>
                </c:pt>
                <c:pt idx="240">
                  <c:v>43105</c:v>
                </c:pt>
                <c:pt idx="241">
                  <c:v>43105</c:v>
                </c:pt>
                <c:pt idx="242">
                  <c:v>43105</c:v>
                </c:pt>
                <c:pt idx="243">
                  <c:v>43105</c:v>
                </c:pt>
                <c:pt idx="244">
                  <c:v>43105</c:v>
                </c:pt>
                <c:pt idx="245">
                  <c:v>43105</c:v>
                </c:pt>
                <c:pt idx="246">
                  <c:v>43105</c:v>
                </c:pt>
                <c:pt idx="247">
                  <c:v>43105</c:v>
                </c:pt>
                <c:pt idx="248">
                  <c:v>43105</c:v>
                </c:pt>
                <c:pt idx="249">
                  <c:v>43105</c:v>
                </c:pt>
              </c:numCache>
            </c:numRef>
          </c:cat>
          <c:val>
            <c:numRef>
              <c:f>チャートdata!$Q$5:$Q$254</c:f>
              <c:numCache>
                <c:formatCode>0_ </c:formatCode>
                <c:ptCount val="2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</c:numCache>
            </c:numRef>
          </c:val>
        </c:ser>
        <c:ser>
          <c:idx val="14"/>
          <c:order val="14"/>
          <c:tx>
            <c:strRef>
              <c:f>チャートdata!$R$4</c:f>
              <c:strCache>
                <c:ptCount val="1"/>
              </c:strCache>
            </c:strRef>
          </c:tx>
          <c:marker>
            <c:symbol val="none"/>
          </c:marker>
          <c:cat>
            <c:numRef>
              <c:f>チャートdata!$C$5:$C$254</c:f>
              <c:numCache>
                <c:formatCode>yyyy/mm/dd</c:formatCode>
                <c:ptCount val="250"/>
                <c:pt idx="0">
                  <c:v>42925</c:v>
                </c:pt>
                <c:pt idx="1">
                  <c:v>42926</c:v>
                </c:pt>
                <c:pt idx="2">
                  <c:v>42927</c:v>
                </c:pt>
                <c:pt idx="3">
                  <c:v>42928</c:v>
                </c:pt>
                <c:pt idx="4">
                  <c:v>42929</c:v>
                </c:pt>
                <c:pt idx="5">
                  <c:v>42930</c:v>
                </c:pt>
                <c:pt idx="6">
                  <c:v>42931</c:v>
                </c:pt>
                <c:pt idx="7">
                  <c:v>42932</c:v>
                </c:pt>
                <c:pt idx="8">
                  <c:v>42933</c:v>
                </c:pt>
                <c:pt idx="9">
                  <c:v>42934</c:v>
                </c:pt>
                <c:pt idx="10">
                  <c:v>42935</c:v>
                </c:pt>
                <c:pt idx="11">
                  <c:v>42936</c:v>
                </c:pt>
                <c:pt idx="12">
                  <c:v>42937</c:v>
                </c:pt>
                <c:pt idx="13">
                  <c:v>42938</c:v>
                </c:pt>
                <c:pt idx="14">
                  <c:v>42939</c:v>
                </c:pt>
                <c:pt idx="15">
                  <c:v>42940</c:v>
                </c:pt>
                <c:pt idx="16">
                  <c:v>42941</c:v>
                </c:pt>
                <c:pt idx="17">
                  <c:v>42942</c:v>
                </c:pt>
                <c:pt idx="18">
                  <c:v>42943</c:v>
                </c:pt>
                <c:pt idx="19">
                  <c:v>42944</c:v>
                </c:pt>
                <c:pt idx="20">
                  <c:v>42945</c:v>
                </c:pt>
                <c:pt idx="21">
                  <c:v>42946</c:v>
                </c:pt>
                <c:pt idx="22">
                  <c:v>42947</c:v>
                </c:pt>
                <c:pt idx="23">
                  <c:v>42948</c:v>
                </c:pt>
                <c:pt idx="24">
                  <c:v>42949</c:v>
                </c:pt>
                <c:pt idx="25">
                  <c:v>42950</c:v>
                </c:pt>
                <c:pt idx="26">
                  <c:v>42951</c:v>
                </c:pt>
                <c:pt idx="27">
                  <c:v>42952</c:v>
                </c:pt>
                <c:pt idx="28">
                  <c:v>42953</c:v>
                </c:pt>
                <c:pt idx="29">
                  <c:v>42954</c:v>
                </c:pt>
                <c:pt idx="30">
                  <c:v>42955</c:v>
                </c:pt>
                <c:pt idx="31">
                  <c:v>42956</c:v>
                </c:pt>
                <c:pt idx="32">
                  <c:v>42957</c:v>
                </c:pt>
                <c:pt idx="33">
                  <c:v>42958</c:v>
                </c:pt>
                <c:pt idx="34">
                  <c:v>42959</c:v>
                </c:pt>
                <c:pt idx="35">
                  <c:v>42960</c:v>
                </c:pt>
                <c:pt idx="36">
                  <c:v>42961</c:v>
                </c:pt>
                <c:pt idx="37">
                  <c:v>42962</c:v>
                </c:pt>
                <c:pt idx="38">
                  <c:v>42963</c:v>
                </c:pt>
                <c:pt idx="39">
                  <c:v>42964</c:v>
                </c:pt>
                <c:pt idx="40">
                  <c:v>42965</c:v>
                </c:pt>
                <c:pt idx="41">
                  <c:v>42966</c:v>
                </c:pt>
                <c:pt idx="42">
                  <c:v>42967</c:v>
                </c:pt>
                <c:pt idx="43">
                  <c:v>42968</c:v>
                </c:pt>
                <c:pt idx="44">
                  <c:v>42969</c:v>
                </c:pt>
                <c:pt idx="45">
                  <c:v>42970</c:v>
                </c:pt>
                <c:pt idx="46">
                  <c:v>42971</c:v>
                </c:pt>
                <c:pt idx="47">
                  <c:v>42972</c:v>
                </c:pt>
                <c:pt idx="48">
                  <c:v>42973</c:v>
                </c:pt>
                <c:pt idx="49">
                  <c:v>42974</c:v>
                </c:pt>
                <c:pt idx="50">
                  <c:v>42975</c:v>
                </c:pt>
                <c:pt idx="51">
                  <c:v>42976</c:v>
                </c:pt>
                <c:pt idx="52">
                  <c:v>42977</c:v>
                </c:pt>
                <c:pt idx="53">
                  <c:v>42978</c:v>
                </c:pt>
                <c:pt idx="54">
                  <c:v>42979</c:v>
                </c:pt>
                <c:pt idx="55">
                  <c:v>42980</c:v>
                </c:pt>
                <c:pt idx="56">
                  <c:v>42981</c:v>
                </c:pt>
                <c:pt idx="57">
                  <c:v>42982</c:v>
                </c:pt>
                <c:pt idx="58">
                  <c:v>42983</c:v>
                </c:pt>
                <c:pt idx="59">
                  <c:v>42984</c:v>
                </c:pt>
                <c:pt idx="60">
                  <c:v>42985</c:v>
                </c:pt>
                <c:pt idx="61">
                  <c:v>42986</c:v>
                </c:pt>
                <c:pt idx="62">
                  <c:v>42987</c:v>
                </c:pt>
                <c:pt idx="63">
                  <c:v>42988</c:v>
                </c:pt>
                <c:pt idx="64">
                  <c:v>42989</c:v>
                </c:pt>
                <c:pt idx="65">
                  <c:v>42990</c:v>
                </c:pt>
                <c:pt idx="66">
                  <c:v>42991</c:v>
                </c:pt>
                <c:pt idx="67">
                  <c:v>42992</c:v>
                </c:pt>
                <c:pt idx="68">
                  <c:v>42993</c:v>
                </c:pt>
                <c:pt idx="69">
                  <c:v>42994</c:v>
                </c:pt>
                <c:pt idx="70">
                  <c:v>42995</c:v>
                </c:pt>
                <c:pt idx="71">
                  <c:v>42996</c:v>
                </c:pt>
                <c:pt idx="72">
                  <c:v>42997</c:v>
                </c:pt>
                <c:pt idx="73">
                  <c:v>42998</c:v>
                </c:pt>
                <c:pt idx="74">
                  <c:v>42999</c:v>
                </c:pt>
                <c:pt idx="75">
                  <c:v>43000</c:v>
                </c:pt>
                <c:pt idx="76">
                  <c:v>43001</c:v>
                </c:pt>
                <c:pt idx="77">
                  <c:v>43002</c:v>
                </c:pt>
                <c:pt idx="78">
                  <c:v>43003</c:v>
                </c:pt>
                <c:pt idx="79">
                  <c:v>43004</c:v>
                </c:pt>
                <c:pt idx="80">
                  <c:v>43005</c:v>
                </c:pt>
                <c:pt idx="81">
                  <c:v>43006</c:v>
                </c:pt>
                <c:pt idx="82">
                  <c:v>43007</c:v>
                </c:pt>
                <c:pt idx="83">
                  <c:v>43008</c:v>
                </c:pt>
                <c:pt idx="84">
                  <c:v>43009</c:v>
                </c:pt>
                <c:pt idx="85">
                  <c:v>43010</c:v>
                </c:pt>
                <c:pt idx="86">
                  <c:v>43011</c:v>
                </c:pt>
                <c:pt idx="87">
                  <c:v>43012</c:v>
                </c:pt>
                <c:pt idx="88">
                  <c:v>43013</c:v>
                </c:pt>
                <c:pt idx="89">
                  <c:v>43014</c:v>
                </c:pt>
                <c:pt idx="90">
                  <c:v>43015</c:v>
                </c:pt>
                <c:pt idx="91">
                  <c:v>43016</c:v>
                </c:pt>
                <c:pt idx="92">
                  <c:v>43017</c:v>
                </c:pt>
                <c:pt idx="93">
                  <c:v>43018</c:v>
                </c:pt>
                <c:pt idx="94">
                  <c:v>43019</c:v>
                </c:pt>
                <c:pt idx="95">
                  <c:v>43020</c:v>
                </c:pt>
                <c:pt idx="96">
                  <c:v>43021</c:v>
                </c:pt>
                <c:pt idx="97">
                  <c:v>43022</c:v>
                </c:pt>
                <c:pt idx="98">
                  <c:v>43023</c:v>
                </c:pt>
                <c:pt idx="99">
                  <c:v>43024</c:v>
                </c:pt>
                <c:pt idx="100">
                  <c:v>43025</c:v>
                </c:pt>
                <c:pt idx="101">
                  <c:v>43026</c:v>
                </c:pt>
                <c:pt idx="102">
                  <c:v>43027</c:v>
                </c:pt>
                <c:pt idx="103">
                  <c:v>43028</c:v>
                </c:pt>
                <c:pt idx="104">
                  <c:v>43029</c:v>
                </c:pt>
                <c:pt idx="105">
                  <c:v>43030</c:v>
                </c:pt>
                <c:pt idx="106">
                  <c:v>43031</c:v>
                </c:pt>
                <c:pt idx="107">
                  <c:v>43032</c:v>
                </c:pt>
                <c:pt idx="108">
                  <c:v>43033</c:v>
                </c:pt>
                <c:pt idx="109">
                  <c:v>43034</c:v>
                </c:pt>
                <c:pt idx="110">
                  <c:v>43035</c:v>
                </c:pt>
                <c:pt idx="111">
                  <c:v>43036</c:v>
                </c:pt>
                <c:pt idx="112">
                  <c:v>43037</c:v>
                </c:pt>
                <c:pt idx="113">
                  <c:v>43038</c:v>
                </c:pt>
                <c:pt idx="114">
                  <c:v>43039</c:v>
                </c:pt>
                <c:pt idx="115">
                  <c:v>43040</c:v>
                </c:pt>
                <c:pt idx="116">
                  <c:v>43041</c:v>
                </c:pt>
                <c:pt idx="117">
                  <c:v>43042</c:v>
                </c:pt>
                <c:pt idx="118">
                  <c:v>43043</c:v>
                </c:pt>
                <c:pt idx="119">
                  <c:v>43044</c:v>
                </c:pt>
                <c:pt idx="120">
                  <c:v>43045</c:v>
                </c:pt>
                <c:pt idx="121">
                  <c:v>43046</c:v>
                </c:pt>
                <c:pt idx="122">
                  <c:v>43047</c:v>
                </c:pt>
                <c:pt idx="123">
                  <c:v>43048</c:v>
                </c:pt>
                <c:pt idx="124">
                  <c:v>43049</c:v>
                </c:pt>
                <c:pt idx="125">
                  <c:v>43050</c:v>
                </c:pt>
                <c:pt idx="126">
                  <c:v>43051</c:v>
                </c:pt>
                <c:pt idx="127">
                  <c:v>43052</c:v>
                </c:pt>
                <c:pt idx="128">
                  <c:v>43053</c:v>
                </c:pt>
                <c:pt idx="129">
                  <c:v>43054</c:v>
                </c:pt>
                <c:pt idx="130">
                  <c:v>43055</c:v>
                </c:pt>
                <c:pt idx="131">
                  <c:v>43056</c:v>
                </c:pt>
                <c:pt idx="132">
                  <c:v>43057</c:v>
                </c:pt>
                <c:pt idx="133">
                  <c:v>43058</c:v>
                </c:pt>
                <c:pt idx="134">
                  <c:v>43059</c:v>
                </c:pt>
                <c:pt idx="135">
                  <c:v>43060</c:v>
                </c:pt>
                <c:pt idx="136">
                  <c:v>43061</c:v>
                </c:pt>
                <c:pt idx="137">
                  <c:v>43062</c:v>
                </c:pt>
                <c:pt idx="138">
                  <c:v>43063</c:v>
                </c:pt>
                <c:pt idx="139">
                  <c:v>43064</c:v>
                </c:pt>
                <c:pt idx="140">
                  <c:v>43065</c:v>
                </c:pt>
                <c:pt idx="141">
                  <c:v>43066</c:v>
                </c:pt>
                <c:pt idx="142">
                  <c:v>43067</c:v>
                </c:pt>
                <c:pt idx="143">
                  <c:v>43068</c:v>
                </c:pt>
                <c:pt idx="144">
                  <c:v>43069</c:v>
                </c:pt>
                <c:pt idx="145">
                  <c:v>43070</c:v>
                </c:pt>
                <c:pt idx="146">
                  <c:v>43071</c:v>
                </c:pt>
                <c:pt idx="147">
                  <c:v>43072</c:v>
                </c:pt>
                <c:pt idx="148">
                  <c:v>43073</c:v>
                </c:pt>
                <c:pt idx="149">
                  <c:v>43074</c:v>
                </c:pt>
                <c:pt idx="150">
                  <c:v>43075</c:v>
                </c:pt>
                <c:pt idx="151">
                  <c:v>43076</c:v>
                </c:pt>
                <c:pt idx="152">
                  <c:v>43077</c:v>
                </c:pt>
                <c:pt idx="153">
                  <c:v>43078</c:v>
                </c:pt>
                <c:pt idx="154">
                  <c:v>43079</c:v>
                </c:pt>
                <c:pt idx="155">
                  <c:v>43080</c:v>
                </c:pt>
                <c:pt idx="156">
                  <c:v>43081</c:v>
                </c:pt>
                <c:pt idx="157">
                  <c:v>43082</c:v>
                </c:pt>
                <c:pt idx="158">
                  <c:v>43083</c:v>
                </c:pt>
                <c:pt idx="159">
                  <c:v>43084</c:v>
                </c:pt>
                <c:pt idx="160">
                  <c:v>43085</c:v>
                </c:pt>
                <c:pt idx="161">
                  <c:v>43086</c:v>
                </c:pt>
                <c:pt idx="162">
                  <c:v>43087</c:v>
                </c:pt>
                <c:pt idx="163">
                  <c:v>43088</c:v>
                </c:pt>
                <c:pt idx="164">
                  <c:v>43089</c:v>
                </c:pt>
                <c:pt idx="165">
                  <c:v>43090</c:v>
                </c:pt>
                <c:pt idx="166">
                  <c:v>43091</c:v>
                </c:pt>
                <c:pt idx="167">
                  <c:v>43092</c:v>
                </c:pt>
                <c:pt idx="168">
                  <c:v>43093</c:v>
                </c:pt>
                <c:pt idx="169">
                  <c:v>43094</c:v>
                </c:pt>
                <c:pt idx="170">
                  <c:v>43095</c:v>
                </c:pt>
                <c:pt idx="171">
                  <c:v>43096</c:v>
                </c:pt>
                <c:pt idx="172">
                  <c:v>43097</c:v>
                </c:pt>
                <c:pt idx="173">
                  <c:v>43098</c:v>
                </c:pt>
                <c:pt idx="174">
                  <c:v>43099</c:v>
                </c:pt>
                <c:pt idx="175">
                  <c:v>43100</c:v>
                </c:pt>
                <c:pt idx="176">
                  <c:v>43101</c:v>
                </c:pt>
                <c:pt idx="177">
                  <c:v>43102</c:v>
                </c:pt>
                <c:pt idx="178">
                  <c:v>43103</c:v>
                </c:pt>
                <c:pt idx="179">
                  <c:v>43104</c:v>
                </c:pt>
                <c:pt idx="180">
                  <c:v>43105</c:v>
                </c:pt>
                <c:pt idx="181">
                  <c:v>43109</c:v>
                </c:pt>
                <c:pt idx="182">
                  <c:v>43110</c:v>
                </c:pt>
                <c:pt idx="183">
                  <c:v>43111</c:v>
                </c:pt>
                <c:pt idx="184">
                  <c:v>43112</c:v>
                </c:pt>
                <c:pt idx="185">
                  <c:v>43115</c:v>
                </c:pt>
                <c:pt idx="186">
                  <c:v>43116</c:v>
                </c:pt>
                <c:pt idx="187">
                  <c:v>43117</c:v>
                </c:pt>
                <c:pt idx="188">
                  <c:v>43118</c:v>
                </c:pt>
                <c:pt idx="189">
                  <c:v>43119</c:v>
                </c:pt>
                <c:pt idx="190">
                  <c:v>43122</c:v>
                </c:pt>
                <c:pt idx="191">
                  <c:v>43123</c:v>
                </c:pt>
                <c:pt idx="192">
                  <c:v>43124</c:v>
                </c:pt>
                <c:pt idx="193">
                  <c:v>43125</c:v>
                </c:pt>
                <c:pt idx="194">
                  <c:v>43126</c:v>
                </c:pt>
                <c:pt idx="195">
                  <c:v>43129</c:v>
                </c:pt>
                <c:pt idx="196">
                  <c:v>43130</c:v>
                </c:pt>
                <c:pt idx="197">
                  <c:v>43131</c:v>
                </c:pt>
                <c:pt idx="198">
                  <c:v>43132</c:v>
                </c:pt>
                <c:pt idx="199">
                  <c:v>43133</c:v>
                </c:pt>
                <c:pt idx="200">
                  <c:v>43136</c:v>
                </c:pt>
                <c:pt idx="201">
                  <c:v>43137</c:v>
                </c:pt>
                <c:pt idx="202">
                  <c:v>43138</c:v>
                </c:pt>
                <c:pt idx="203">
                  <c:v>43139</c:v>
                </c:pt>
                <c:pt idx="204">
                  <c:v>43140</c:v>
                </c:pt>
                <c:pt idx="205">
                  <c:v>43144</c:v>
                </c:pt>
                <c:pt idx="206">
                  <c:v>43145</c:v>
                </c:pt>
                <c:pt idx="207">
                  <c:v>43146</c:v>
                </c:pt>
                <c:pt idx="208">
                  <c:v>43147</c:v>
                </c:pt>
                <c:pt idx="209">
                  <c:v>43150</c:v>
                </c:pt>
                <c:pt idx="210">
                  <c:v>43151</c:v>
                </c:pt>
                <c:pt idx="211">
                  <c:v>43105</c:v>
                </c:pt>
                <c:pt idx="212">
                  <c:v>43105</c:v>
                </c:pt>
                <c:pt idx="213">
                  <c:v>43105</c:v>
                </c:pt>
                <c:pt idx="214">
                  <c:v>43105</c:v>
                </c:pt>
                <c:pt idx="215">
                  <c:v>43105</c:v>
                </c:pt>
                <c:pt idx="216">
                  <c:v>43105</c:v>
                </c:pt>
                <c:pt idx="217">
                  <c:v>43105</c:v>
                </c:pt>
                <c:pt idx="218">
                  <c:v>43105</c:v>
                </c:pt>
                <c:pt idx="219">
                  <c:v>43105</c:v>
                </c:pt>
                <c:pt idx="220">
                  <c:v>43105</c:v>
                </c:pt>
                <c:pt idx="221">
                  <c:v>43105</c:v>
                </c:pt>
                <c:pt idx="222">
                  <c:v>43105</c:v>
                </c:pt>
                <c:pt idx="223">
                  <c:v>43105</c:v>
                </c:pt>
                <c:pt idx="224">
                  <c:v>43105</c:v>
                </c:pt>
                <c:pt idx="225">
                  <c:v>43105</c:v>
                </c:pt>
                <c:pt idx="226">
                  <c:v>43105</c:v>
                </c:pt>
                <c:pt idx="227">
                  <c:v>43105</c:v>
                </c:pt>
                <c:pt idx="228">
                  <c:v>43105</c:v>
                </c:pt>
                <c:pt idx="229">
                  <c:v>43105</c:v>
                </c:pt>
                <c:pt idx="230">
                  <c:v>43105</c:v>
                </c:pt>
                <c:pt idx="231">
                  <c:v>43105</c:v>
                </c:pt>
                <c:pt idx="232">
                  <c:v>43105</c:v>
                </c:pt>
                <c:pt idx="233">
                  <c:v>43105</c:v>
                </c:pt>
                <c:pt idx="234">
                  <c:v>43105</c:v>
                </c:pt>
                <c:pt idx="235">
                  <c:v>43105</c:v>
                </c:pt>
                <c:pt idx="236">
                  <c:v>43105</c:v>
                </c:pt>
                <c:pt idx="237">
                  <c:v>43105</c:v>
                </c:pt>
                <c:pt idx="238">
                  <c:v>43105</c:v>
                </c:pt>
                <c:pt idx="239">
                  <c:v>43105</c:v>
                </c:pt>
                <c:pt idx="240">
                  <c:v>43105</c:v>
                </c:pt>
                <c:pt idx="241">
                  <c:v>43105</c:v>
                </c:pt>
                <c:pt idx="242">
                  <c:v>43105</c:v>
                </c:pt>
                <c:pt idx="243">
                  <c:v>43105</c:v>
                </c:pt>
                <c:pt idx="244">
                  <c:v>43105</c:v>
                </c:pt>
                <c:pt idx="245">
                  <c:v>43105</c:v>
                </c:pt>
                <c:pt idx="246">
                  <c:v>43105</c:v>
                </c:pt>
                <c:pt idx="247">
                  <c:v>43105</c:v>
                </c:pt>
                <c:pt idx="248">
                  <c:v>43105</c:v>
                </c:pt>
                <c:pt idx="249">
                  <c:v>43105</c:v>
                </c:pt>
              </c:numCache>
            </c:numRef>
          </c:cat>
          <c:val>
            <c:numRef>
              <c:f>チャートdata!$R$5:$R$254</c:f>
              <c:numCache>
                <c:formatCode>General</c:formatCode>
                <c:ptCount val="250"/>
              </c:numCache>
            </c:numRef>
          </c:val>
        </c:ser>
        <c:ser>
          <c:idx val="15"/>
          <c:order val="15"/>
          <c:tx>
            <c:strRef>
              <c:f>チャートdata!$S$4</c:f>
              <c:strCache>
                <c:ptCount val="1"/>
              </c:strCache>
            </c:strRef>
          </c:tx>
          <c:marker>
            <c:symbol val="none"/>
          </c:marker>
          <c:cat>
            <c:numRef>
              <c:f>チャートdata!$C$5:$C$254</c:f>
              <c:numCache>
                <c:formatCode>yyyy/mm/dd</c:formatCode>
                <c:ptCount val="250"/>
                <c:pt idx="0">
                  <c:v>42925</c:v>
                </c:pt>
                <c:pt idx="1">
                  <c:v>42926</c:v>
                </c:pt>
                <c:pt idx="2">
                  <c:v>42927</c:v>
                </c:pt>
                <c:pt idx="3">
                  <c:v>42928</c:v>
                </c:pt>
                <c:pt idx="4">
                  <c:v>42929</c:v>
                </c:pt>
                <c:pt idx="5">
                  <c:v>42930</c:v>
                </c:pt>
                <c:pt idx="6">
                  <c:v>42931</c:v>
                </c:pt>
                <c:pt idx="7">
                  <c:v>42932</c:v>
                </c:pt>
                <c:pt idx="8">
                  <c:v>42933</c:v>
                </c:pt>
                <c:pt idx="9">
                  <c:v>42934</c:v>
                </c:pt>
                <c:pt idx="10">
                  <c:v>42935</c:v>
                </c:pt>
                <c:pt idx="11">
                  <c:v>42936</c:v>
                </c:pt>
                <c:pt idx="12">
                  <c:v>42937</c:v>
                </c:pt>
                <c:pt idx="13">
                  <c:v>42938</c:v>
                </c:pt>
                <c:pt idx="14">
                  <c:v>42939</c:v>
                </c:pt>
                <c:pt idx="15">
                  <c:v>42940</c:v>
                </c:pt>
                <c:pt idx="16">
                  <c:v>42941</c:v>
                </c:pt>
                <c:pt idx="17">
                  <c:v>42942</c:v>
                </c:pt>
                <c:pt idx="18">
                  <c:v>42943</c:v>
                </c:pt>
                <c:pt idx="19">
                  <c:v>42944</c:v>
                </c:pt>
                <c:pt idx="20">
                  <c:v>42945</c:v>
                </c:pt>
                <c:pt idx="21">
                  <c:v>42946</c:v>
                </c:pt>
                <c:pt idx="22">
                  <c:v>42947</c:v>
                </c:pt>
                <c:pt idx="23">
                  <c:v>42948</c:v>
                </c:pt>
                <c:pt idx="24">
                  <c:v>42949</c:v>
                </c:pt>
                <c:pt idx="25">
                  <c:v>42950</c:v>
                </c:pt>
                <c:pt idx="26">
                  <c:v>42951</c:v>
                </c:pt>
                <c:pt idx="27">
                  <c:v>42952</c:v>
                </c:pt>
                <c:pt idx="28">
                  <c:v>42953</c:v>
                </c:pt>
                <c:pt idx="29">
                  <c:v>42954</c:v>
                </c:pt>
                <c:pt idx="30">
                  <c:v>42955</c:v>
                </c:pt>
                <c:pt idx="31">
                  <c:v>42956</c:v>
                </c:pt>
                <c:pt idx="32">
                  <c:v>42957</c:v>
                </c:pt>
                <c:pt idx="33">
                  <c:v>42958</c:v>
                </c:pt>
                <c:pt idx="34">
                  <c:v>42959</c:v>
                </c:pt>
                <c:pt idx="35">
                  <c:v>42960</c:v>
                </c:pt>
                <c:pt idx="36">
                  <c:v>42961</c:v>
                </c:pt>
                <c:pt idx="37">
                  <c:v>42962</c:v>
                </c:pt>
                <c:pt idx="38">
                  <c:v>42963</c:v>
                </c:pt>
                <c:pt idx="39">
                  <c:v>42964</c:v>
                </c:pt>
                <c:pt idx="40">
                  <c:v>42965</c:v>
                </c:pt>
                <c:pt idx="41">
                  <c:v>42966</c:v>
                </c:pt>
                <c:pt idx="42">
                  <c:v>42967</c:v>
                </c:pt>
                <c:pt idx="43">
                  <c:v>42968</c:v>
                </c:pt>
                <c:pt idx="44">
                  <c:v>42969</c:v>
                </c:pt>
                <c:pt idx="45">
                  <c:v>42970</c:v>
                </c:pt>
                <c:pt idx="46">
                  <c:v>42971</c:v>
                </c:pt>
                <c:pt idx="47">
                  <c:v>42972</c:v>
                </c:pt>
                <c:pt idx="48">
                  <c:v>42973</c:v>
                </c:pt>
                <c:pt idx="49">
                  <c:v>42974</c:v>
                </c:pt>
                <c:pt idx="50">
                  <c:v>42975</c:v>
                </c:pt>
                <c:pt idx="51">
                  <c:v>42976</c:v>
                </c:pt>
                <c:pt idx="52">
                  <c:v>42977</c:v>
                </c:pt>
                <c:pt idx="53">
                  <c:v>42978</c:v>
                </c:pt>
                <c:pt idx="54">
                  <c:v>42979</c:v>
                </c:pt>
                <c:pt idx="55">
                  <c:v>42980</c:v>
                </c:pt>
                <c:pt idx="56">
                  <c:v>42981</c:v>
                </c:pt>
                <c:pt idx="57">
                  <c:v>42982</c:v>
                </c:pt>
                <c:pt idx="58">
                  <c:v>42983</c:v>
                </c:pt>
                <c:pt idx="59">
                  <c:v>42984</c:v>
                </c:pt>
                <c:pt idx="60">
                  <c:v>42985</c:v>
                </c:pt>
                <c:pt idx="61">
                  <c:v>42986</c:v>
                </c:pt>
                <c:pt idx="62">
                  <c:v>42987</c:v>
                </c:pt>
                <c:pt idx="63">
                  <c:v>42988</c:v>
                </c:pt>
                <c:pt idx="64">
                  <c:v>42989</c:v>
                </c:pt>
                <c:pt idx="65">
                  <c:v>42990</c:v>
                </c:pt>
                <c:pt idx="66">
                  <c:v>42991</c:v>
                </c:pt>
                <c:pt idx="67">
                  <c:v>42992</c:v>
                </c:pt>
                <c:pt idx="68">
                  <c:v>42993</c:v>
                </c:pt>
                <c:pt idx="69">
                  <c:v>42994</c:v>
                </c:pt>
                <c:pt idx="70">
                  <c:v>42995</c:v>
                </c:pt>
                <c:pt idx="71">
                  <c:v>42996</c:v>
                </c:pt>
                <c:pt idx="72">
                  <c:v>42997</c:v>
                </c:pt>
                <c:pt idx="73">
                  <c:v>42998</c:v>
                </c:pt>
                <c:pt idx="74">
                  <c:v>42999</c:v>
                </c:pt>
                <c:pt idx="75">
                  <c:v>43000</c:v>
                </c:pt>
                <c:pt idx="76">
                  <c:v>43001</c:v>
                </c:pt>
                <c:pt idx="77">
                  <c:v>43002</c:v>
                </c:pt>
                <c:pt idx="78">
                  <c:v>43003</c:v>
                </c:pt>
                <c:pt idx="79">
                  <c:v>43004</c:v>
                </c:pt>
                <c:pt idx="80">
                  <c:v>43005</c:v>
                </c:pt>
                <c:pt idx="81">
                  <c:v>43006</c:v>
                </c:pt>
                <c:pt idx="82">
                  <c:v>43007</c:v>
                </c:pt>
                <c:pt idx="83">
                  <c:v>43008</c:v>
                </c:pt>
                <c:pt idx="84">
                  <c:v>43009</c:v>
                </c:pt>
                <c:pt idx="85">
                  <c:v>43010</c:v>
                </c:pt>
                <c:pt idx="86">
                  <c:v>43011</c:v>
                </c:pt>
                <c:pt idx="87">
                  <c:v>43012</c:v>
                </c:pt>
                <c:pt idx="88">
                  <c:v>43013</c:v>
                </c:pt>
                <c:pt idx="89">
                  <c:v>43014</c:v>
                </c:pt>
                <c:pt idx="90">
                  <c:v>43015</c:v>
                </c:pt>
                <c:pt idx="91">
                  <c:v>43016</c:v>
                </c:pt>
                <c:pt idx="92">
                  <c:v>43017</c:v>
                </c:pt>
                <c:pt idx="93">
                  <c:v>43018</c:v>
                </c:pt>
                <c:pt idx="94">
                  <c:v>43019</c:v>
                </c:pt>
                <c:pt idx="95">
                  <c:v>43020</c:v>
                </c:pt>
                <c:pt idx="96">
                  <c:v>43021</c:v>
                </c:pt>
                <c:pt idx="97">
                  <c:v>43022</c:v>
                </c:pt>
                <c:pt idx="98">
                  <c:v>43023</c:v>
                </c:pt>
                <c:pt idx="99">
                  <c:v>43024</c:v>
                </c:pt>
                <c:pt idx="100">
                  <c:v>43025</c:v>
                </c:pt>
                <c:pt idx="101">
                  <c:v>43026</c:v>
                </c:pt>
                <c:pt idx="102">
                  <c:v>43027</c:v>
                </c:pt>
                <c:pt idx="103">
                  <c:v>43028</c:v>
                </c:pt>
                <c:pt idx="104">
                  <c:v>43029</c:v>
                </c:pt>
                <c:pt idx="105">
                  <c:v>43030</c:v>
                </c:pt>
                <c:pt idx="106">
                  <c:v>43031</c:v>
                </c:pt>
                <c:pt idx="107">
                  <c:v>43032</c:v>
                </c:pt>
                <c:pt idx="108">
                  <c:v>43033</c:v>
                </c:pt>
                <c:pt idx="109">
                  <c:v>43034</c:v>
                </c:pt>
                <c:pt idx="110">
                  <c:v>43035</c:v>
                </c:pt>
                <c:pt idx="111">
                  <c:v>43036</c:v>
                </c:pt>
                <c:pt idx="112">
                  <c:v>43037</c:v>
                </c:pt>
                <c:pt idx="113">
                  <c:v>43038</c:v>
                </c:pt>
                <c:pt idx="114">
                  <c:v>43039</c:v>
                </c:pt>
                <c:pt idx="115">
                  <c:v>43040</c:v>
                </c:pt>
                <c:pt idx="116">
                  <c:v>43041</c:v>
                </c:pt>
                <c:pt idx="117">
                  <c:v>43042</c:v>
                </c:pt>
                <c:pt idx="118">
                  <c:v>43043</c:v>
                </c:pt>
                <c:pt idx="119">
                  <c:v>43044</c:v>
                </c:pt>
                <c:pt idx="120">
                  <c:v>43045</c:v>
                </c:pt>
                <c:pt idx="121">
                  <c:v>43046</c:v>
                </c:pt>
                <c:pt idx="122">
                  <c:v>43047</c:v>
                </c:pt>
                <c:pt idx="123">
                  <c:v>43048</c:v>
                </c:pt>
                <c:pt idx="124">
                  <c:v>43049</c:v>
                </c:pt>
                <c:pt idx="125">
                  <c:v>43050</c:v>
                </c:pt>
                <c:pt idx="126">
                  <c:v>43051</c:v>
                </c:pt>
                <c:pt idx="127">
                  <c:v>43052</c:v>
                </c:pt>
                <c:pt idx="128">
                  <c:v>43053</c:v>
                </c:pt>
                <c:pt idx="129">
                  <c:v>43054</c:v>
                </c:pt>
                <c:pt idx="130">
                  <c:v>43055</c:v>
                </c:pt>
                <c:pt idx="131">
                  <c:v>43056</c:v>
                </c:pt>
                <c:pt idx="132">
                  <c:v>43057</c:v>
                </c:pt>
                <c:pt idx="133">
                  <c:v>43058</c:v>
                </c:pt>
                <c:pt idx="134">
                  <c:v>43059</c:v>
                </c:pt>
                <c:pt idx="135">
                  <c:v>43060</c:v>
                </c:pt>
                <c:pt idx="136">
                  <c:v>43061</c:v>
                </c:pt>
                <c:pt idx="137">
                  <c:v>43062</c:v>
                </c:pt>
                <c:pt idx="138">
                  <c:v>43063</c:v>
                </c:pt>
                <c:pt idx="139">
                  <c:v>43064</c:v>
                </c:pt>
                <c:pt idx="140">
                  <c:v>43065</c:v>
                </c:pt>
                <c:pt idx="141">
                  <c:v>43066</c:v>
                </c:pt>
                <c:pt idx="142">
                  <c:v>43067</c:v>
                </c:pt>
                <c:pt idx="143">
                  <c:v>43068</c:v>
                </c:pt>
                <c:pt idx="144">
                  <c:v>43069</c:v>
                </c:pt>
                <c:pt idx="145">
                  <c:v>43070</c:v>
                </c:pt>
                <c:pt idx="146">
                  <c:v>43071</c:v>
                </c:pt>
                <c:pt idx="147">
                  <c:v>43072</c:v>
                </c:pt>
                <c:pt idx="148">
                  <c:v>43073</c:v>
                </c:pt>
                <c:pt idx="149">
                  <c:v>43074</c:v>
                </c:pt>
                <c:pt idx="150">
                  <c:v>43075</c:v>
                </c:pt>
                <c:pt idx="151">
                  <c:v>43076</c:v>
                </c:pt>
                <c:pt idx="152">
                  <c:v>43077</c:v>
                </c:pt>
                <c:pt idx="153">
                  <c:v>43078</c:v>
                </c:pt>
                <c:pt idx="154">
                  <c:v>43079</c:v>
                </c:pt>
                <c:pt idx="155">
                  <c:v>43080</c:v>
                </c:pt>
                <c:pt idx="156">
                  <c:v>43081</c:v>
                </c:pt>
                <c:pt idx="157">
                  <c:v>43082</c:v>
                </c:pt>
                <c:pt idx="158">
                  <c:v>43083</c:v>
                </c:pt>
                <c:pt idx="159">
                  <c:v>43084</c:v>
                </c:pt>
                <c:pt idx="160">
                  <c:v>43085</c:v>
                </c:pt>
                <c:pt idx="161">
                  <c:v>43086</c:v>
                </c:pt>
                <c:pt idx="162">
                  <c:v>43087</c:v>
                </c:pt>
                <c:pt idx="163">
                  <c:v>43088</c:v>
                </c:pt>
                <c:pt idx="164">
                  <c:v>43089</c:v>
                </c:pt>
                <c:pt idx="165">
                  <c:v>43090</c:v>
                </c:pt>
                <c:pt idx="166">
                  <c:v>43091</c:v>
                </c:pt>
                <c:pt idx="167">
                  <c:v>43092</c:v>
                </c:pt>
                <c:pt idx="168">
                  <c:v>43093</c:v>
                </c:pt>
                <c:pt idx="169">
                  <c:v>43094</c:v>
                </c:pt>
                <c:pt idx="170">
                  <c:v>43095</c:v>
                </c:pt>
                <c:pt idx="171">
                  <c:v>43096</c:v>
                </c:pt>
                <c:pt idx="172">
                  <c:v>43097</c:v>
                </c:pt>
                <c:pt idx="173">
                  <c:v>43098</c:v>
                </c:pt>
                <c:pt idx="174">
                  <c:v>43099</c:v>
                </c:pt>
                <c:pt idx="175">
                  <c:v>43100</c:v>
                </c:pt>
                <c:pt idx="176">
                  <c:v>43101</c:v>
                </c:pt>
                <c:pt idx="177">
                  <c:v>43102</c:v>
                </c:pt>
                <c:pt idx="178">
                  <c:v>43103</c:v>
                </c:pt>
                <c:pt idx="179">
                  <c:v>43104</c:v>
                </c:pt>
                <c:pt idx="180">
                  <c:v>43105</c:v>
                </c:pt>
                <c:pt idx="181">
                  <c:v>43109</c:v>
                </c:pt>
                <c:pt idx="182">
                  <c:v>43110</c:v>
                </c:pt>
                <c:pt idx="183">
                  <c:v>43111</c:v>
                </c:pt>
                <c:pt idx="184">
                  <c:v>43112</c:v>
                </c:pt>
                <c:pt idx="185">
                  <c:v>43115</c:v>
                </c:pt>
                <c:pt idx="186">
                  <c:v>43116</c:v>
                </c:pt>
                <c:pt idx="187">
                  <c:v>43117</c:v>
                </c:pt>
                <c:pt idx="188">
                  <c:v>43118</c:v>
                </c:pt>
                <c:pt idx="189">
                  <c:v>43119</c:v>
                </c:pt>
                <c:pt idx="190">
                  <c:v>43122</c:v>
                </c:pt>
                <c:pt idx="191">
                  <c:v>43123</c:v>
                </c:pt>
                <c:pt idx="192">
                  <c:v>43124</c:v>
                </c:pt>
                <c:pt idx="193">
                  <c:v>43125</c:v>
                </c:pt>
                <c:pt idx="194">
                  <c:v>43126</c:v>
                </c:pt>
                <c:pt idx="195">
                  <c:v>43129</c:v>
                </c:pt>
                <c:pt idx="196">
                  <c:v>43130</c:v>
                </c:pt>
                <c:pt idx="197">
                  <c:v>43131</c:v>
                </c:pt>
                <c:pt idx="198">
                  <c:v>43132</c:v>
                </c:pt>
                <c:pt idx="199">
                  <c:v>43133</c:v>
                </c:pt>
                <c:pt idx="200">
                  <c:v>43136</c:v>
                </c:pt>
                <c:pt idx="201">
                  <c:v>43137</c:v>
                </c:pt>
                <c:pt idx="202">
                  <c:v>43138</c:v>
                </c:pt>
                <c:pt idx="203">
                  <c:v>43139</c:v>
                </c:pt>
                <c:pt idx="204">
                  <c:v>43140</c:v>
                </c:pt>
                <c:pt idx="205">
                  <c:v>43144</c:v>
                </c:pt>
                <c:pt idx="206">
                  <c:v>43145</c:v>
                </c:pt>
                <c:pt idx="207">
                  <c:v>43146</c:v>
                </c:pt>
                <c:pt idx="208">
                  <c:v>43147</c:v>
                </c:pt>
                <c:pt idx="209">
                  <c:v>43150</c:v>
                </c:pt>
                <c:pt idx="210">
                  <c:v>43151</c:v>
                </c:pt>
                <c:pt idx="211">
                  <c:v>43105</c:v>
                </c:pt>
                <c:pt idx="212">
                  <c:v>43105</c:v>
                </c:pt>
                <c:pt idx="213">
                  <c:v>43105</c:v>
                </c:pt>
                <c:pt idx="214">
                  <c:v>43105</c:v>
                </c:pt>
                <c:pt idx="215">
                  <c:v>43105</c:v>
                </c:pt>
                <c:pt idx="216">
                  <c:v>43105</c:v>
                </c:pt>
                <c:pt idx="217">
                  <c:v>43105</c:v>
                </c:pt>
                <c:pt idx="218">
                  <c:v>43105</c:v>
                </c:pt>
                <c:pt idx="219">
                  <c:v>43105</c:v>
                </c:pt>
                <c:pt idx="220">
                  <c:v>43105</c:v>
                </c:pt>
                <c:pt idx="221">
                  <c:v>43105</c:v>
                </c:pt>
                <c:pt idx="222">
                  <c:v>43105</c:v>
                </c:pt>
                <c:pt idx="223">
                  <c:v>43105</c:v>
                </c:pt>
                <c:pt idx="224">
                  <c:v>43105</c:v>
                </c:pt>
                <c:pt idx="225">
                  <c:v>43105</c:v>
                </c:pt>
                <c:pt idx="226">
                  <c:v>43105</c:v>
                </c:pt>
                <c:pt idx="227">
                  <c:v>43105</c:v>
                </c:pt>
                <c:pt idx="228">
                  <c:v>43105</c:v>
                </c:pt>
                <c:pt idx="229">
                  <c:v>43105</c:v>
                </c:pt>
                <c:pt idx="230">
                  <c:v>43105</c:v>
                </c:pt>
                <c:pt idx="231">
                  <c:v>43105</c:v>
                </c:pt>
                <c:pt idx="232">
                  <c:v>43105</c:v>
                </c:pt>
                <c:pt idx="233">
                  <c:v>43105</c:v>
                </c:pt>
                <c:pt idx="234">
                  <c:v>43105</c:v>
                </c:pt>
                <c:pt idx="235">
                  <c:v>43105</c:v>
                </c:pt>
                <c:pt idx="236">
                  <c:v>43105</c:v>
                </c:pt>
                <c:pt idx="237">
                  <c:v>43105</c:v>
                </c:pt>
                <c:pt idx="238">
                  <c:v>43105</c:v>
                </c:pt>
                <c:pt idx="239">
                  <c:v>43105</c:v>
                </c:pt>
                <c:pt idx="240">
                  <c:v>43105</c:v>
                </c:pt>
                <c:pt idx="241">
                  <c:v>43105</c:v>
                </c:pt>
                <c:pt idx="242">
                  <c:v>43105</c:v>
                </c:pt>
                <c:pt idx="243">
                  <c:v>43105</c:v>
                </c:pt>
                <c:pt idx="244">
                  <c:v>43105</c:v>
                </c:pt>
                <c:pt idx="245">
                  <c:v>43105</c:v>
                </c:pt>
                <c:pt idx="246">
                  <c:v>43105</c:v>
                </c:pt>
                <c:pt idx="247">
                  <c:v>43105</c:v>
                </c:pt>
                <c:pt idx="248">
                  <c:v>43105</c:v>
                </c:pt>
                <c:pt idx="249">
                  <c:v>43105</c:v>
                </c:pt>
              </c:numCache>
            </c:numRef>
          </c:cat>
          <c:val>
            <c:numRef>
              <c:f>チャートdata!$S$5:$S$254</c:f>
              <c:numCache>
                <c:formatCode>General</c:formatCode>
                <c:ptCount val="250"/>
              </c:numCache>
            </c:numRef>
          </c:val>
        </c:ser>
        <c:axId val="176819584"/>
        <c:axId val="176825472"/>
      </c:stockChart>
      <c:catAx>
        <c:axId val="176819584"/>
        <c:scaling>
          <c:orientation val="minMax"/>
        </c:scaling>
        <c:axPos val="b"/>
        <c:minorGridlines/>
        <c:numFmt formatCode="yyyy/mm/dd" sourceLinked="1"/>
        <c:tickLblPos val="nextTo"/>
        <c:crossAx val="176825472"/>
        <c:crosses val="autoZero"/>
        <c:lblAlgn val="ctr"/>
        <c:lblOffset val="100"/>
        <c:tickLblSkip val="20"/>
        <c:tickMarkSkip val="20"/>
      </c:catAx>
      <c:valAx>
        <c:axId val="176825472"/>
        <c:scaling>
          <c:orientation val="minMax"/>
          <c:min val="0"/>
        </c:scaling>
        <c:axPos val="l"/>
        <c:majorGridlines/>
        <c:minorGridlines/>
        <c:numFmt formatCode="#,##0;[Red]\-#,##0" sourceLinked="1"/>
        <c:majorTickMark val="none"/>
        <c:tickLblPos val="high"/>
        <c:crossAx val="176819584"/>
        <c:crosses val="autoZero"/>
        <c:crossBetween val="between"/>
      </c:valAx>
      <c:spPr>
        <a:solidFill>
          <a:srgbClr val="FFFFCC"/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</c:chart>
  <c:spPr>
    <a:solidFill>
      <a:srgbClr val="CCFFFF">
        <a:alpha val="38000"/>
      </a:srgbClr>
    </a:solidFill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stockChart>
        <c:ser>
          <c:idx val="0"/>
          <c:order val="0"/>
          <c:tx>
            <c:strRef>
              <c:f>チャートdata!$V$4</c:f>
              <c:strCache>
                <c:ptCount val="1"/>
                <c:pt idx="0">
                  <c:v>始値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チャートdata!$U$125:$U$254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チャートdata!$V$125:$V$254</c:f>
              <c:numCache>
                <c:formatCode>0_ </c:formatCode>
                <c:ptCount val="130"/>
                <c:pt idx="0">
                  <c:v>-2260.7199999999998</c:v>
                </c:pt>
                <c:pt idx="1">
                  <c:v>-2229.04</c:v>
                </c:pt>
                <c:pt idx="2">
                  <c:v>-2264.6799999999998</c:v>
                </c:pt>
                <c:pt idx="3">
                  <c:v>-2194.4</c:v>
                </c:pt>
                <c:pt idx="4">
                  <c:v>-2149.86</c:v>
                </c:pt>
                <c:pt idx="5">
                  <c:v>-2167.6799999999998</c:v>
                </c:pt>
                <c:pt idx="6">
                  <c:v>-2245.87</c:v>
                </c:pt>
                <c:pt idx="7">
                  <c:v>-2183.5100000000002</c:v>
                </c:pt>
                <c:pt idx="8">
                  <c:v>-2209.25</c:v>
                </c:pt>
                <c:pt idx="9">
                  <c:v>-2228.0500000000002</c:v>
                </c:pt>
                <c:pt idx="10">
                  <c:v>-2223.1</c:v>
                </c:pt>
                <c:pt idx="11">
                  <c:v>-2278.5300000000002</c:v>
                </c:pt>
                <c:pt idx="12">
                  <c:v>-2221.13</c:v>
                </c:pt>
                <c:pt idx="13">
                  <c:v>-2238.94</c:v>
                </c:pt>
                <c:pt idx="14">
                  <c:v>-2300.31</c:v>
                </c:pt>
                <c:pt idx="15">
                  <c:v>-2319.12</c:v>
                </c:pt>
                <c:pt idx="16">
                  <c:v>-2351.7800000000002</c:v>
                </c:pt>
                <c:pt idx="17">
                  <c:v>-2330.9899999999998</c:v>
                </c:pt>
                <c:pt idx="18">
                  <c:v>-2386.42</c:v>
                </c:pt>
                <c:pt idx="19">
                  <c:v>-2416.12</c:v>
                </c:pt>
                <c:pt idx="20">
                  <c:v>-2393.35</c:v>
                </c:pt>
                <c:pt idx="21">
                  <c:v>-2380.48</c:v>
                </c:pt>
                <c:pt idx="22">
                  <c:v>-2469.5700000000002</c:v>
                </c:pt>
                <c:pt idx="23">
                  <c:v>-2027.12</c:v>
                </c:pt>
                <c:pt idx="24">
                  <c:v>-1957.84</c:v>
                </c:pt>
                <c:pt idx="25">
                  <c:v>-1915.28</c:v>
                </c:pt>
                <c:pt idx="26">
                  <c:v>-1900.43</c:v>
                </c:pt>
                <c:pt idx="27">
                  <c:v>-1926.16</c:v>
                </c:pt>
                <c:pt idx="28">
                  <c:v>-1895.48</c:v>
                </c:pt>
                <c:pt idx="29">
                  <c:v>-1892.51</c:v>
                </c:pt>
                <c:pt idx="30">
                  <c:v>-1936.06</c:v>
                </c:pt>
                <c:pt idx="31">
                  <c:v>-1940.02</c:v>
                </c:pt>
                <c:pt idx="32">
                  <c:v>-1880.63</c:v>
                </c:pt>
                <c:pt idx="33">
                  <c:v>-1880.63</c:v>
                </c:pt>
                <c:pt idx="34">
                  <c:v>-1806.4</c:v>
                </c:pt>
                <c:pt idx="35">
                  <c:v>-1831.14</c:v>
                </c:pt>
                <c:pt idx="36">
                  <c:v>-1860.84</c:v>
                </c:pt>
                <c:pt idx="37">
                  <c:v>-1890.53</c:v>
                </c:pt>
                <c:pt idx="38">
                  <c:v>-1900.43</c:v>
                </c:pt>
                <c:pt idx="39">
                  <c:v>-1952.89</c:v>
                </c:pt>
                <c:pt idx="40">
                  <c:v>-1954.87</c:v>
                </c:pt>
                <c:pt idx="41">
                  <c:v>-1959.82</c:v>
                </c:pt>
                <c:pt idx="42">
                  <c:v>-1935.07</c:v>
                </c:pt>
                <c:pt idx="43">
                  <c:v>-1917.25</c:v>
                </c:pt>
                <c:pt idx="44">
                  <c:v>-1932.1</c:v>
                </c:pt>
                <c:pt idx="45">
                  <c:v>-1952.89</c:v>
                </c:pt>
                <c:pt idx="46">
                  <c:v>-1942.99</c:v>
                </c:pt>
                <c:pt idx="47">
                  <c:v>-1964.77</c:v>
                </c:pt>
                <c:pt idx="48">
                  <c:v>-2012.28</c:v>
                </c:pt>
                <c:pt idx="49">
                  <c:v>-2010.3</c:v>
                </c:pt>
                <c:pt idx="50">
                  <c:v>-1977.63</c:v>
                </c:pt>
                <c:pt idx="51">
                  <c:v>-1925.17</c:v>
                </c:pt>
                <c:pt idx="52">
                  <c:v>-1912.31</c:v>
                </c:pt>
                <c:pt idx="53">
                  <c:v>-1931.11</c:v>
                </c:pt>
                <c:pt idx="54">
                  <c:v>-1920.22</c:v>
                </c:pt>
                <c:pt idx="55">
                  <c:v>-1935.07</c:v>
                </c:pt>
                <c:pt idx="56">
                  <c:v>-1913.3</c:v>
                </c:pt>
                <c:pt idx="57">
                  <c:v>-1873.7</c:v>
                </c:pt>
                <c:pt idx="58">
                  <c:v>-1831.14</c:v>
                </c:pt>
                <c:pt idx="59">
                  <c:v>-1837.08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D13-4605-8223-CBB7BC848245}"/>
            </c:ext>
          </c:extLst>
        </c:ser>
        <c:ser>
          <c:idx val="1"/>
          <c:order val="1"/>
          <c:tx>
            <c:strRef>
              <c:f>チャートdata!$W$4</c:f>
              <c:strCache>
                <c:ptCount val="1"/>
                <c:pt idx="0">
                  <c:v>高値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チャートdata!$U$125:$U$254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チャートdata!$W$125:$W$254</c:f>
              <c:numCache>
                <c:formatCode>0_ </c:formatCode>
                <c:ptCount val="130"/>
                <c:pt idx="0">
                  <c:v>-2274.5700000000002</c:v>
                </c:pt>
                <c:pt idx="1">
                  <c:v>-2250.8200000000002</c:v>
                </c:pt>
                <c:pt idx="2">
                  <c:v>-2266.66</c:v>
                </c:pt>
                <c:pt idx="3">
                  <c:v>-2254.7800000000002</c:v>
                </c:pt>
                <c:pt idx="4">
                  <c:v>-2187.4699999999998</c:v>
                </c:pt>
                <c:pt idx="5">
                  <c:v>-2232.0100000000002</c:v>
                </c:pt>
                <c:pt idx="6">
                  <c:v>-2254.7800000000002</c:v>
                </c:pt>
                <c:pt idx="7">
                  <c:v>-2225.08</c:v>
                </c:pt>
                <c:pt idx="8">
                  <c:v>-2231.02</c:v>
                </c:pt>
                <c:pt idx="9">
                  <c:v>-2240.92</c:v>
                </c:pt>
                <c:pt idx="10">
                  <c:v>-2321.1</c:v>
                </c:pt>
                <c:pt idx="11">
                  <c:v>-2302.29</c:v>
                </c:pt>
                <c:pt idx="12">
                  <c:v>-2246.86</c:v>
                </c:pt>
                <c:pt idx="13">
                  <c:v>-2287.44</c:v>
                </c:pt>
                <c:pt idx="14">
                  <c:v>-2367.62</c:v>
                </c:pt>
                <c:pt idx="15">
                  <c:v>-2350.79</c:v>
                </c:pt>
                <c:pt idx="16">
                  <c:v>-2385.4299999999998</c:v>
                </c:pt>
                <c:pt idx="17">
                  <c:v>-2371.58</c:v>
                </c:pt>
                <c:pt idx="18">
                  <c:v>-2401.27</c:v>
                </c:pt>
                <c:pt idx="19">
                  <c:v>-2428.98</c:v>
                </c:pt>
                <c:pt idx="20">
                  <c:v>-2418.1</c:v>
                </c:pt>
                <c:pt idx="21">
                  <c:v>-2427.0100000000002</c:v>
                </c:pt>
                <c:pt idx="22">
                  <c:v>-2496.29</c:v>
                </c:pt>
                <c:pt idx="23">
                  <c:v>-2027.12</c:v>
                </c:pt>
                <c:pt idx="24">
                  <c:v>-1973.67</c:v>
                </c:pt>
                <c:pt idx="25">
                  <c:v>-1935.07</c:v>
                </c:pt>
                <c:pt idx="26">
                  <c:v>-1942.99</c:v>
                </c:pt>
                <c:pt idx="27">
                  <c:v>-1928.14</c:v>
                </c:pt>
                <c:pt idx="28">
                  <c:v>-1912.31</c:v>
                </c:pt>
                <c:pt idx="29">
                  <c:v>-1932.1</c:v>
                </c:pt>
                <c:pt idx="30">
                  <c:v>-1954.87</c:v>
                </c:pt>
                <c:pt idx="31">
                  <c:v>-1945.96</c:v>
                </c:pt>
                <c:pt idx="32">
                  <c:v>-1962.79</c:v>
                </c:pt>
                <c:pt idx="33">
                  <c:v>-1884.59</c:v>
                </c:pt>
                <c:pt idx="34">
                  <c:v>-1846.98</c:v>
                </c:pt>
                <c:pt idx="35">
                  <c:v>-1863.81</c:v>
                </c:pt>
                <c:pt idx="36">
                  <c:v>-1889.54</c:v>
                </c:pt>
                <c:pt idx="37">
                  <c:v>-1924.18</c:v>
                </c:pt>
                <c:pt idx="38">
                  <c:v>-1958.83</c:v>
                </c:pt>
                <c:pt idx="39">
                  <c:v>-1970.7</c:v>
                </c:pt>
                <c:pt idx="40">
                  <c:v>-1984.56</c:v>
                </c:pt>
                <c:pt idx="41">
                  <c:v>-1973.67</c:v>
                </c:pt>
                <c:pt idx="42">
                  <c:v>-1959.82</c:v>
                </c:pt>
                <c:pt idx="43">
                  <c:v>-1947.94</c:v>
                </c:pt>
                <c:pt idx="44">
                  <c:v>-1975.65</c:v>
                </c:pt>
                <c:pt idx="45">
                  <c:v>-1974.66</c:v>
                </c:pt>
                <c:pt idx="46">
                  <c:v>-1969.71</c:v>
                </c:pt>
                <c:pt idx="47">
                  <c:v>-2034.05</c:v>
                </c:pt>
                <c:pt idx="48">
                  <c:v>-2026.13</c:v>
                </c:pt>
                <c:pt idx="49">
                  <c:v>-2022.17</c:v>
                </c:pt>
                <c:pt idx="50">
                  <c:v>-1979.61</c:v>
                </c:pt>
                <c:pt idx="51">
                  <c:v>-1979.61</c:v>
                </c:pt>
                <c:pt idx="52">
                  <c:v>-1935.07</c:v>
                </c:pt>
                <c:pt idx="53">
                  <c:v>-1950.91</c:v>
                </c:pt>
                <c:pt idx="54">
                  <c:v>-1927.15</c:v>
                </c:pt>
                <c:pt idx="55">
                  <c:v>-1948.93</c:v>
                </c:pt>
                <c:pt idx="56">
                  <c:v>-1945.96</c:v>
                </c:pt>
                <c:pt idx="57">
                  <c:v>-1885.58</c:v>
                </c:pt>
                <c:pt idx="58">
                  <c:v>-1869.74</c:v>
                </c:pt>
                <c:pt idx="59">
                  <c:v>-1845.99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D13-4605-8223-CBB7BC848245}"/>
            </c:ext>
          </c:extLst>
        </c:ser>
        <c:ser>
          <c:idx val="2"/>
          <c:order val="2"/>
          <c:tx>
            <c:strRef>
              <c:f>チャートdata!$X$4</c:f>
              <c:strCache>
                <c:ptCount val="1"/>
                <c:pt idx="0">
                  <c:v>安値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チャートdata!$U$125:$U$254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チャートdata!$X$125:$X$254</c:f>
              <c:numCache>
                <c:formatCode>0_ </c:formatCode>
                <c:ptCount val="130"/>
                <c:pt idx="0">
                  <c:v>-2218.16</c:v>
                </c:pt>
                <c:pt idx="1">
                  <c:v>-2189.4499999999998</c:v>
                </c:pt>
                <c:pt idx="2">
                  <c:v>-2125.11</c:v>
                </c:pt>
                <c:pt idx="3">
                  <c:v>-2144.91</c:v>
                </c:pt>
                <c:pt idx="4">
                  <c:v>-2138.9699999999998</c:v>
                </c:pt>
                <c:pt idx="5">
                  <c:v>-2157.7800000000002</c:v>
                </c:pt>
                <c:pt idx="6">
                  <c:v>-2187.4699999999998</c:v>
                </c:pt>
                <c:pt idx="7">
                  <c:v>-2170.65</c:v>
                </c:pt>
                <c:pt idx="8">
                  <c:v>-2188.46</c:v>
                </c:pt>
                <c:pt idx="9">
                  <c:v>-2176.58</c:v>
                </c:pt>
                <c:pt idx="10">
                  <c:v>-2221.13</c:v>
                </c:pt>
                <c:pt idx="11">
                  <c:v>-2229.04</c:v>
                </c:pt>
                <c:pt idx="12">
                  <c:v>-2186.48</c:v>
                </c:pt>
                <c:pt idx="13">
                  <c:v>-2221.13</c:v>
                </c:pt>
                <c:pt idx="14">
                  <c:v>-2270.62</c:v>
                </c:pt>
                <c:pt idx="15">
                  <c:v>-2294.37</c:v>
                </c:pt>
                <c:pt idx="16">
                  <c:v>-2311.1999999999998</c:v>
                </c:pt>
                <c:pt idx="17">
                  <c:v>-2328.02</c:v>
                </c:pt>
                <c:pt idx="18">
                  <c:v>-2364.65</c:v>
                </c:pt>
                <c:pt idx="19">
                  <c:v>-2393.35</c:v>
                </c:pt>
                <c:pt idx="20">
                  <c:v>-2375.54</c:v>
                </c:pt>
                <c:pt idx="21">
                  <c:v>-2360.69</c:v>
                </c:pt>
                <c:pt idx="22">
                  <c:v>-1925.17</c:v>
                </c:pt>
                <c:pt idx="23">
                  <c:v>-1927.15</c:v>
                </c:pt>
                <c:pt idx="24">
                  <c:v>-1876.67</c:v>
                </c:pt>
                <c:pt idx="25">
                  <c:v>-1882.61</c:v>
                </c:pt>
                <c:pt idx="26">
                  <c:v>-1862.82</c:v>
                </c:pt>
                <c:pt idx="27">
                  <c:v>-1884.59</c:v>
                </c:pt>
                <c:pt idx="28">
                  <c:v>-1881.62</c:v>
                </c:pt>
                <c:pt idx="29">
                  <c:v>-1888.55</c:v>
                </c:pt>
                <c:pt idx="30">
                  <c:v>-1923.19</c:v>
                </c:pt>
                <c:pt idx="31">
                  <c:v>-1890.53</c:v>
                </c:pt>
                <c:pt idx="32">
                  <c:v>-1880.63</c:v>
                </c:pt>
                <c:pt idx="33">
                  <c:v>-1785.61</c:v>
                </c:pt>
                <c:pt idx="34">
                  <c:v>-1794.52</c:v>
                </c:pt>
                <c:pt idx="35">
                  <c:v>-1828.17</c:v>
                </c:pt>
                <c:pt idx="36">
                  <c:v>-1854.9</c:v>
                </c:pt>
                <c:pt idx="37">
                  <c:v>-1881.62</c:v>
                </c:pt>
                <c:pt idx="38">
                  <c:v>-1893.5</c:v>
                </c:pt>
                <c:pt idx="39">
                  <c:v>-1932.1</c:v>
                </c:pt>
                <c:pt idx="40">
                  <c:v>-1949.92</c:v>
                </c:pt>
                <c:pt idx="41">
                  <c:v>-1937.05</c:v>
                </c:pt>
                <c:pt idx="42">
                  <c:v>-1905.38</c:v>
                </c:pt>
                <c:pt idx="43">
                  <c:v>-1917.25</c:v>
                </c:pt>
                <c:pt idx="44">
                  <c:v>-1932.1</c:v>
                </c:pt>
                <c:pt idx="45">
                  <c:v>-1949.92</c:v>
                </c:pt>
                <c:pt idx="46">
                  <c:v>-1941.01</c:v>
                </c:pt>
                <c:pt idx="47">
                  <c:v>-1961.8</c:v>
                </c:pt>
                <c:pt idx="48">
                  <c:v>-1977.63</c:v>
                </c:pt>
                <c:pt idx="49">
                  <c:v>-1989.51</c:v>
                </c:pt>
                <c:pt idx="50">
                  <c:v>-1931.11</c:v>
                </c:pt>
                <c:pt idx="51">
                  <c:v>-1923.19</c:v>
                </c:pt>
                <c:pt idx="52">
                  <c:v>-1891.52</c:v>
                </c:pt>
                <c:pt idx="53">
                  <c:v>-1888.55</c:v>
                </c:pt>
                <c:pt idx="54">
                  <c:v>-1884.59</c:v>
                </c:pt>
                <c:pt idx="55">
                  <c:v>-1917.25</c:v>
                </c:pt>
                <c:pt idx="56">
                  <c:v>-1887.56</c:v>
                </c:pt>
                <c:pt idx="57">
                  <c:v>-1813.33</c:v>
                </c:pt>
                <c:pt idx="58">
                  <c:v>-1826.19</c:v>
                </c:pt>
                <c:pt idx="59">
                  <c:v>-1794.52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D13-4605-8223-CBB7BC848245}"/>
            </c:ext>
          </c:extLst>
        </c:ser>
        <c:ser>
          <c:idx val="3"/>
          <c:order val="3"/>
          <c:tx>
            <c:strRef>
              <c:f>チャートdata!$Y$4</c:f>
              <c:strCache>
                <c:ptCount val="1"/>
                <c:pt idx="0">
                  <c:v>終値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チャートdata!$U$125:$U$254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チャートdata!$Y$125:$Y$254</c:f>
              <c:numCache>
                <c:formatCode>0_ </c:formatCode>
                <c:ptCount val="130"/>
                <c:pt idx="0">
                  <c:v>-2252.8000000000002</c:v>
                </c:pt>
                <c:pt idx="1">
                  <c:v>-2215.19</c:v>
                </c:pt>
                <c:pt idx="2">
                  <c:v>-2196.38</c:v>
                </c:pt>
                <c:pt idx="3">
                  <c:v>-2155.8000000000002</c:v>
                </c:pt>
                <c:pt idx="4">
                  <c:v>-2165.6999999999998</c:v>
                </c:pt>
                <c:pt idx="5">
                  <c:v>-2216.1799999999998</c:v>
                </c:pt>
                <c:pt idx="6">
                  <c:v>-2194.4</c:v>
                </c:pt>
                <c:pt idx="7">
                  <c:v>-2212.2199999999998</c:v>
                </c:pt>
                <c:pt idx="8">
                  <c:v>-2194.4</c:v>
                </c:pt>
                <c:pt idx="9">
                  <c:v>-2224.09</c:v>
                </c:pt>
                <c:pt idx="10">
                  <c:v>-2296.35</c:v>
                </c:pt>
                <c:pt idx="11">
                  <c:v>-2235.9699999999998</c:v>
                </c:pt>
                <c:pt idx="12">
                  <c:v>-2233</c:v>
                </c:pt>
                <c:pt idx="13">
                  <c:v>-2276.5500000000002</c:v>
                </c:pt>
                <c:pt idx="14">
                  <c:v>-2312.19</c:v>
                </c:pt>
                <c:pt idx="15">
                  <c:v>-2327.0300000000002</c:v>
                </c:pt>
                <c:pt idx="16">
                  <c:v>-2353.7600000000002</c:v>
                </c:pt>
                <c:pt idx="17">
                  <c:v>-2354.75</c:v>
                </c:pt>
                <c:pt idx="18">
                  <c:v>-2379.4899999999998</c:v>
                </c:pt>
                <c:pt idx="19">
                  <c:v>-2400.2800000000002</c:v>
                </c:pt>
                <c:pt idx="20">
                  <c:v>-2385.4299999999998</c:v>
                </c:pt>
                <c:pt idx="21">
                  <c:v>-2420.08</c:v>
                </c:pt>
                <c:pt idx="22">
                  <c:v>-2058.8000000000002</c:v>
                </c:pt>
                <c:pt idx="23">
                  <c:v>-1932.1</c:v>
                </c:pt>
                <c:pt idx="24">
                  <c:v>-1898.45</c:v>
                </c:pt>
                <c:pt idx="25">
                  <c:v>-1892.51</c:v>
                </c:pt>
                <c:pt idx="26">
                  <c:v>-1922.2</c:v>
                </c:pt>
                <c:pt idx="27">
                  <c:v>-1891.52</c:v>
                </c:pt>
                <c:pt idx="28">
                  <c:v>-1896.47</c:v>
                </c:pt>
                <c:pt idx="29">
                  <c:v>-1926.16</c:v>
                </c:pt>
                <c:pt idx="30">
                  <c:v>-1944.97</c:v>
                </c:pt>
                <c:pt idx="31">
                  <c:v>-1902.41</c:v>
                </c:pt>
                <c:pt idx="32">
                  <c:v>-1947.94</c:v>
                </c:pt>
                <c:pt idx="33">
                  <c:v>-1785.61</c:v>
                </c:pt>
                <c:pt idx="34">
                  <c:v>-1839.06</c:v>
                </c:pt>
                <c:pt idx="35">
                  <c:v>-1846.98</c:v>
                </c:pt>
                <c:pt idx="36">
                  <c:v>-1886.57</c:v>
                </c:pt>
                <c:pt idx="37">
                  <c:v>-1907.36</c:v>
                </c:pt>
                <c:pt idx="38">
                  <c:v>-1946.95</c:v>
                </c:pt>
                <c:pt idx="39">
                  <c:v>-1941.01</c:v>
                </c:pt>
                <c:pt idx="40">
                  <c:v>-1969.71</c:v>
                </c:pt>
                <c:pt idx="41">
                  <c:v>-1942</c:v>
                </c:pt>
                <c:pt idx="42">
                  <c:v>-1918.24</c:v>
                </c:pt>
                <c:pt idx="43">
                  <c:v>-1946.95</c:v>
                </c:pt>
                <c:pt idx="44">
                  <c:v>-1962.79</c:v>
                </c:pt>
                <c:pt idx="45">
                  <c:v>-1969.71</c:v>
                </c:pt>
                <c:pt idx="46">
                  <c:v>-1952.89</c:v>
                </c:pt>
                <c:pt idx="47">
                  <c:v>-2012.28</c:v>
                </c:pt>
                <c:pt idx="48">
                  <c:v>-2005.35</c:v>
                </c:pt>
                <c:pt idx="49">
                  <c:v>-1997.43</c:v>
                </c:pt>
                <c:pt idx="50">
                  <c:v>-1936.06</c:v>
                </c:pt>
                <c:pt idx="51">
                  <c:v>-1954.87</c:v>
                </c:pt>
                <c:pt idx="52">
                  <c:v>-1918.24</c:v>
                </c:pt>
                <c:pt idx="53">
                  <c:v>-1892.51</c:v>
                </c:pt>
                <c:pt idx="54">
                  <c:v>-1911.32</c:v>
                </c:pt>
                <c:pt idx="55">
                  <c:v>-1928.14</c:v>
                </c:pt>
                <c:pt idx="56">
                  <c:v>-1891.52</c:v>
                </c:pt>
                <c:pt idx="57">
                  <c:v>-1842.03</c:v>
                </c:pt>
                <c:pt idx="58">
                  <c:v>-1839.06</c:v>
                </c:pt>
                <c:pt idx="59">
                  <c:v>-1797.49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D13-4605-8223-CBB7BC848245}"/>
            </c:ext>
          </c:extLst>
        </c:ser>
        <c:hiLowLines/>
        <c:upDownBars>
          <c:gapWidth val="150"/>
          <c:upBars>
            <c:spPr>
              <a:ln w="9525">
                <a:solidFill>
                  <a:srgbClr val="FF0000"/>
                </a:solidFill>
              </a:ln>
            </c:spPr>
          </c:upBars>
          <c:downBars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downBars>
        </c:upDownBars>
        <c:axId val="151472768"/>
        <c:axId val="167514496"/>
      </c:stockChart>
      <c:stockChart>
        <c:ser>
          <c:idx val="4"/>
          <c:order val="4"/>
          <c:tx>
            <c:strRef>
              <c:f>チャートdata!$Z$4</c:f>
              <c:strCache>
                <c:ptCount val="1"/>
                <c:pt idx="0">
                  <c:v>5日平均</c:v>
                </c:pt>
              </c:strCache>
            </c:strRef>
          </c:tx>
          <c:spPr>
            <a:ln w="3175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チャートdata!$U$125:$U$254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チャートdata!$Z$125:$Z$254</c:f>
              <c:numCache>
                <c:formatCode>0_ </c:formatCode>
                <c:ptCount val="130"/>
                <c:pt idx="0">
                  <c:v>-2262.3000000000002</c:v>
                </c:pt>
                <c:pt idx="1">
                  <c:v>-2247.4540000000006</c:v>
                </c:pt>
                <c:pt idx="2">
                  <c:v>-2230.4300000000003</c:v>
                </c:pt>
                <c:pt idx="3">
                  <c:v>-2213.6040000000003</c:v>
                </c:pt>
                <c:pt idx="4">
                  <c:v>-2197.174</c:v>
                </c:pt>
                <c:pt idx="5">
                  <c:v>-2189.85</c:v>
                </c:pt>
                <c:pt idx="6">
                  <c:v>-2185.692</c:v>
                </c:pt>
                <c:pt idx="7">
                  <c:v>-2188.8599999999997</c:v>
                </c:pt>
                <c:pt idx="8">
                  <c:v>-2196.5799999999995</c:v>
                </c:pt>
                <c:pt idx="9">
                  <c:v>-2208.2579999999998</c:v>
                </c:pt>
                <c:pt idx="10">
                  <c:v>-2224.2920000000004</c:v>
                </c:pt>
                <c:pt idx="11">
                  <c:v>-2232.6059999999998</c:v>
                </c:pt>
                <c:pt idx="12">
                  <c:v>-2236.7619999999997</c:v>
                </c:pt>
                <c:pt idx="13">
                  <c:v>-2253.192</c:v>
                </c:pt>
                <c:pt idx="14">
                  <c:v>-2270.8119999999999</c:v>
                </c:pt>
                <c:pt idx="15">
                  <c:v>-2276.9479999999999</c:v>
                </c:pt>
                <c:pt idx="16">
                  <c:v>-2300.5060000000003</c:v>
                </c:pt>
                <c:pt idx="17">
                  <c:v>-2324.8560000000002</c:v>
                </c:pt>
                <c:pt idx="18">
                  <c:v>-2345.444</c:v>
                </c:pt>
                <c:pt idx="19">
                  <c:v>-2363.0620000000004</c:v>
                </c:pt>
                <c:pt idx="20">
                  <c:v>-2374.7420000000002</c:v>
                </c:pt>
                <c:pt idx="21">
                  <c:v>-2388.0060000000003</c:v>
                </c:pt>
                <c:pt idx="22">
                  <c:v>-2328.8160000000003</c:v>
                </c:pt>
                <c:pt idx="23">
                  <c:v>-2239.3380000000002</c:v>
                </c:pt>
                <c:pt idx="24">
                  <c:v>-2138.9720000000002</c:v>
                </c:pt>
                <c:pt idx="25">
                  <c:v>-2040.3880000000001</c:v>
                </c:pt>
                <c:pt idx="26">
                  <c:v>-1940.8120000000004</c:v>
                </c:pt>
                <c:pt idx="27">
                  <c:v>-1907.3560000000002</c:v>
                </c:pt>
                <c:pt idx="28">
                  <c:v>-1900.23</c:v>
                </c:pt>
                <c:pt idx="29">
                  <c:v>-1905.7720000000002</c:v>
                </c:pt>
                <c:pt idx="30">
                  <c:v>-1916.2639999999999</c:v>
                </c:pt>
                <c:pt idx="31">
                  <c:v>-1912.306</c:v>
                </c:pt>
                <c:pt idx="32">
                  <c:v>-1923.5900000000001</c:v>
                </c:pt>
                <c:pt idx="33">
                  <c:v>-1901.4180000000001</c:v>
                </c:pt>
                <c:pt idx="34">
                  <c:v>-1883.998</c:v>
                </c:pt>
                <c:pt idx="35">
                  <c:v>-1864.4</c:v>
                </c:pt>
                <c:pt idx="36">
                  <c:v>-1861.232</c:v>
                </c:pt>
                <c:pt idx="37">
                  <c:v>-1853.116</c:v>
                </c:pt>
                <c:pt idx="38">
                  <c:v>-1885.384</c:v>
                </c:pt>
                <c:pt idx="39">
                  <c:v>-1905.7739999999999</c:v>
                </c:pt>
                <c:pt idx="40">
                  <c:v>-1930.3200000000002</c:v>
                </c:pt>
                <c:pt idx="41">
                  <c:v>-1941.4059999999997</c:v>
                </c:pt>
                <c:pt idx="42">
                  <c:v>-1943.5819999999999</c:v>
                </c:pt>
                <c:pt idx="43">
                  <c:v>-1943.5819999999999</c:v>
                </c:pt>
                <c:pt idx="44">
                  <c:v>-1947.9379999999996</c:v>
                </c:pt>
                <c:pt idx="45">
                  <c:v>-1947.9379999999996</c:v>
                </c:pt>
                <c:pt idx="46">
                  <c:v>-1950.116</c:v>
                </c:pt>
                <c:pt idx="47">
                  <c:v>-1968.9240000000002</c:v>
                </c:pt>
                <c:pt idx="48">
                  <c:v>-1980.604</c:v>
                </c:pt>
                <c:pt idx="49">
                  <c:v>-1987.5319999999999</c:v>
                </c:pt>
                <c:pt idx="50">
                  <c:v>-1980.8020000000001</c:v>
                </c:pt>
                <c:pt idx="51">
                  <c:v>-1981.1980000000003</c:v>
                </c:pt>
                <c:pt idx="52">
                  <c:v>-1962.39</c:v>
                </c:pt>
                <c:pt idx="53">
                  <c:v>-1939.8219999999997</c:v>
                </c:pt>
                <c:pt idx="54">
                  <c:v>-1922.6</c:v>
                </c:pt>
                <c:pt idx="55">
                  <c:v>-1921.0160000000001</c:v>
                </c:pt>
                <c:pt idx="56">
                  <c:v>-1908.346</c:v>
                </c:pt>
                <c:pt idx="57">
                  <c:v>-1893.104</c:v>
                </c:pt>
                <c:pt idx="58">
                  <c:v>-1882.414</c:v>
                </c:pt>
                <c:pt idx="59">
                  <c:v>-1859.6479999999999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D13-4605-8223-CBB7BC848245}"/>
            </c:ext>
          </c:extLst>
        </c:ser>
        <c:ser>
          <c:idx val="5"/>
          <c:order val="5"/>
          <c:tx>
            <c:strRef>
              <c:f>チャートdata!$AA$4</c:f>
              <c:strCache>
                <c:ptCount val="1"/>
                <c:pt idx="0">
                  <c:v>20日平均</c:v>
                </c:pt>
              </c:strCache>
            </c:strRef>
          </c:tx>
          <c:spPr>
            <a:ln w="19050">
              <a:solidFill>
                <a:srgbClr val="9BBB59">
                  <a:lumMod val="75000"/>
                  <a:alpha val="50000"/>
                </a:srgbClr>
              </a:solidFill>
            </a:ln>
          </c:spPr>
          <c:marker>
            <c:symbol val="none"/>
          </c:marker>
          <c:cat>
            <c:numRef>
              <c:f>チャートdata!$U$125:$U$254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チャートdata!$AA$125:$AA$254</c:f>
              <c:numCache>
                <c:formatCode>0_ </c:formatCode>
                <c:ptCount val="130"/>
                <c:pt idx="0">
                  <c:v>-2206.8225000000002</c:v>
                </c:pt>
                <c:pt idx="1">
                  <c:v>-2212.4645000000005</c:v>
                </c:pt>
                <c:pt idx="2">
                  <c:v>-2212.3159999999998</c:v>
                </c:pt>
                <c:pt idx="3">
                  <c:v>-2210.4355000000005</c:v>
                </c:pt>
                <c:pt idx="4">
                  <c:v>-2213.8009999999999</c:v>
                </c:pt>
                <c:pt idx="5">
                  <c:v>-2220.0369999999998</c:v>
                </c:pt>
                <c:pt idx="6">
                  <c:v>-2226.7179999999998</c:v>
                </c:pt>
                <c:pt idx="7">
                  <c:v>-2237.8039999999996</c:v>
                </c:pt>
                <c:pt idx="8">
                  <c:v>-2239.3380000000002</c:v>
                </c:pt>
                <c:pt idx="9">
                  <c:v>-2245.4745000000003</c:v>
                </c:pt>
                <c:pt idx="10">
                  <c:v>-2247.2560000000003</c:v>
                </c:pt>
                <c:pt idx="11">
                  <c:v>-2245.5729999999999</c:v>
                </c:pt>
                <c:pt idx="12">
                  <c:v>-2240.3765000000003</c:v>
                </c:pt>
                <c:pt idx="13">
                  <c:v>-2237.6050000000005</c:v>
                </c:pt>
                <c:pt idx="14">
                  <c:v>-2236.0215000000007</c:v>
                </c:pt>
                <c:pt idx="15">
                  <c:v>-2238.3475000000008</c:v>
                </c:pt>
                <c:pt idx="16">
                  <c:v>-2241.5645000000004</c:v>
                </c:pt>
                <c:pt idx="17">
                  <c:v>-2245.2270000000008</c:v>
                </c:pt>
                <c:pt idx="18">
                  <c:v>-2252.2050000000004</c:v>
                </c:pt>
                <c:pt idx="19">
                  <c:v>-2259.8265000000001</c:v>
                </c:pt>
                <c:pt idx="20">
                  <c:v>-2266.4579999999996</c:v>
                </c:pt>
                <c:pt idx="21">
                  <c:v>-2276.7024999999999</c:v>
                </c:pt>
                <c:pt idx="22">
                  <c:v>-2269.8235</c:v>
                </c:pt>
                <c:pt idx="23">
                  <c:v>-2258.6385</c:v>
                </c:pt>
                <c:pt idx="24">
                  <c:v>-2245.2759999999998</c:v>
                </c:pt>
                <c:pt idx="25">
                  <c:v>-2229.0924999999997</c:v>
                </c:pt>
                <c:pt idx="26">
                  <c:v>-2215.4824999999996</c:v>
                </c:pt>
                <c:pt idx="27">
                  <c:v>-2199.4474999999998</c:v>
                </c:pt>
                <c:pt idx="28">
                  <c:v>-2184.5509999999999</c:v>
                </c:pt>
                <c:pt idx="29">
                  <c:v>-2169.6544999999996</c:v>
                </c:pt>
                <c:pt idx="30">
                  <c:v>-2152.0855000000001</c:v>
                </c:pt>
                <c:pt idx="31">
                  <c:v>-2135.4075000000003</c:v>
                </c:pt>
                <c:pt idx="32">
                  <c:v>-2121.1545000000001</c:v>
                </c:pt>
                <c:pt idx="33">
                  <c:v>-2096.6075000000005</c:v>
                </c:pt>
                <c:pt idx="34">
                  <c:v>-2072.951</c:v>
                </c:pt>
                <c:pt idx="35">
                  <c:v>-2048.9485000000004</c:v>
                </c:pt>
                <c:pt idx="36">
                  <c:v>-2025.5890000000004</c:v>
                </c:pt>
                <c:pt idx="37">
                  <c:v>-2003.2195000000004</c:v>
                </c:pt>
                <c:pt idx="38">
                  <c:v>-1981.5925000000002</c:v>
                </c:pt>
                <c:pt idx="39">
                  <c:v>-1958.6290000000001</c:v>
                </c:pt>
                <c:pt idx="40">
                  <c:v>-1937.8430000000001</c:v>
                </c:pt>
                <c:pt idx="41">
                  <c:v>-1913.9389999999999</c:v>
                </c:pt>
                <c:pt idx="42">
                  <c:v>-1906.9110000000001</c:v>
                </c:pt>
                <c:pt idx="43">
                  <c:v>-1907.6534999999997</c:v>
                </c:pt>
                <c:pt idx="44">
                  <c:v>-1910.8704999999998</c:v>
                </c:pt>
                <c:pt idx="45">
                  <c:v>-1914.7305000000001</c:v>
                </c:pt>
                <c:pt idx="46">
                  <c:v>-1916.2650000000001</c:v>
                </c:pt>
                <c:pt idx="47">
                  <c:v>-1922.3030000000003</c:v>
                </c:pt>
                <c:pt idx="48">
                  <c:v>-1927.7469999999998</c:v>
                </c:pt>
                <c:pt idx="49">
                  <c:v>-1931.3105</c:v>
                </c:pt>
                <c:pt idx="50">
                  <c:v>-1930.8649999999998</c:v>
                </c:pt>
                <c:pt idx="51">
                  <c:v>-1933.4880000000001</c:v>
                </c:pt>
                <c:pt idx="52">
                  <c:v>-1932.0029999999999</c:v>
                </c:pt>
                <c:pt idx="53">
                  <c:v>-1937.348</c:v>
                </c:pt>
                <c:pt idx="54">
                  <c:v>-1940.9609999999998</c:v>
                </c:pt>
                <c:pt idx="55">
                  <c:v>-1945.0189999999998</c:v>
                </c:pt>
                <c:pt idx="56">
                  <c:v>-1945.2664999999997</c:v>
                </c:pt>
                <c:pt idx="57">
                  <c:v>-1941.9999999999995</c:v>
                </c:pt>
                <c:pt idx="58">
                  <c:v>-1936.6054999999997</c:v>
                </c:pt>
                <c:pt idx="59">
                  <c:v>-1929.4294999999995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4D13-4605-8223-CBB7BC848245}"/>
            </c:ext>
          </c:extLst>
        </c:ser>
        <c:ser>
          <c:idx val="6"/>
          <c:order val="6"/>
          <c:tx>
            <c:strRef>
              <c:f>チャートdata!$AB$4</c:f>
              <c:strCache>
                <c:ptCount val="1"/>
                <c:pt idx="0">
                  <c:v>60日平均</c:v>
                </c:pt>
              </c:strCache>
            </c:strRef>
          </c:tx>
          <c:spPr>
            <a:ln w="3175">
              <a:solidFill>
                <a:srgbClr val="305EF0"/>
              </a:solidFill>
            </a:ln>
          </c:spPr>
          <c:marker>
            <c:symbol val="none"/>
          </c:marker>
          <c:cat>
            <c:numRef>
              <c:f>チャートdata!$U$125:$U$254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チャートdata!$AB$125:$AB$254</c:f>
              <c:numCache>
                <c:formatCode>0_ </c:formatCode>
                <c:ptCount val="130"/>
                <c:pt idx="0">
                  <c:v>-2279.1115</c:v>
                </c:pt>
                <c:pt idx="1">
                  <c:v>-2275.9936666666667</c:v>
                </c:pt>
                <c:pt idx="2">
                  <c:v>-2272.6118333333338</c:v>
                </c:pt>
                <c:pt idx="3">
                  <c:v>-2268.9331666666671</c:v>
                </c:pt>
                <c:pt idx="4">
                  <c:v>-2266.1948333333339</c:v>
                </c:pt>
                <c:pt idx="5">
                  <c:v>-2263.8193333333338</c:v>
                </c:pt>
                <c:pt idx="6">
                  <c:v>-2262.7635000000005</c:v>
                </c:pt>
                <c:pt idx="7">
                  <c:v>-2261.7078333333334</c:v>
                </c:pt>
                <c:pt idx="8">
                  <c:v>-2260.4540000000002</c:v>
                </c:pt>
                <c:pt idx="9">
                  <c:v>-2261.0973333333332</c:v>
                </c:pt>
                <c:pt idx="10">
                  <c:v>-2262.2026666666666</c:v>
                </c:pt>
                <c:pt idx="11">
                  <c:v>-2261.0973333333336</c:v>
                </c:pt>
                <c:pt idx="12">
                  <c:v>-2259.7939999999999</c:v>
                </c:pt>
                <c:pt idx="13">
                  <c:v>-2259.1999999999998</c:v>
                </c:pt>
                <c:pt idx="14">
                  <c:v>-2258.3091666666664</c:v>
                </c:pt>
                <c:pt idx="15">
                  <c:v>-2258.4904999999994</c:v>
                </c:pt>
                <c:pt idx="16">
                  <c:v>-2258.6554999999998</c:v>
                </c:pt>
                <c:pt idx="17">
                  <c:v>-2258.6884999999997</c:v>
                </c:pt>
                <c:pt idx="18">
                  <c:v>-2260.2061666666659</c:v>
                </c:pt>
                <c:pt idx="19">
                  <c:v>-2261.2454999999991</c:v>
                </c:pt>
                <c:pt idx="20">
                  <c:v>-2261.971333333333</c:v>
                </c:pt>
                <c:pt idx="21">
                  <c:v>-2262.2188333333324</c:v>
                </c:pt>
                <c:pt idx="22">
                  <c:v>-2255.8676666666656</c:v>
                </c:pt>
                <c:pt idx="23">
                  <c:v>-2247.9821666666667</c:v>
                </c:pt>
                <c:pt idx="24">
                  <c:v>-2239.288333333333</c:v>
                </c:pt>
                <c:pt idx="25">
                  <c:v>-2231.1060000000002</c:v>
                </c:pt>
                <c:pt idx="26">
                  <c:v>-2224.1608333333338</c:v>
                </c:pt>
                <c:pt idx="27">
                  <c:v>-2216.3743333333332</c:v>
                </c:pt>
                <c:pt idx="28">
                  <c:v>-2207.8125</c:v>
                </c:pt>
                <c:pt idx="29">
                  <c:v>-2199.4649999999997</c:v>
                </c:pt>
                <c:pt idx="30">
                  <c:v>-2193.0313333333334</c:v>
                </c:pt>
                <c:pt idx="31">
                  <c:v>-2186.0531666666666</c:v>
                </c:pt>
                <c:pt idx="32">
                  <c:v>-2179.7514999999999</c:v>
                </c:pt>
                <c:pt idx="33">
                  <c:v>-2170.018333333333</c:v>
                </c:pt>
                <c:pt idx="34">
                  <c:v>-2161.4070000000002</c:v>
                </c:pt>
                <c:pt idx="35">
                  <c:v>-2153.538</c:v>
                </c:pt>
                <c:pt idx="36">
                  <c:v>-2146.7908333333335</c:v>
                </c:pt>
                <c:pt idx="37">
                  <c:v>-2142.419166666667</c:v>
                </c:pt>
                <c:pt idx="38">
                  <c:v>-2141.5448333333338</c:v>
                </c:pt>
                <c:pt idx="39">
                  <c:v>-2139.1363333333338</c:v>
                </c:pt>
                <c:pt idx="40">
                  <c:v>-2137.0411666666673</c:v>
                </c:pt>
                <c:pt idx="41">
                  <c:v>-2134.3686666666667</c:v>
                </c:pt>
                <c:pt idx="42">
                  <c:v>-2129.6835000000001</c:v>
                </c:pt>
                <c:pt idx="43">
                  <c:v>-2125.5758333333338</c:v>
                </c:pt>
                <c:pt idx="44">
                  <c:v>-2123.3158333333331</c:v>
                </c:pt>
                <c:pt idx="45">
                  <c:v>-2121.2866666666673</c:v>
                </c:pt>
                <c:pt idx="46">
                  <c:v>-2119.4885000000004</c:v>
                </c:pt>
                <c:pt idx="47">
                  <c:v>-2119.8515000000002</c:v>
                </c:pt>
                <c:pt idx="48">
                  <c:v>-2117.2120000000004</c:v>
                </c:pt>
                <c:pt idx="49">
                  <c:v>-2115.4798333333338</c:v>
                </c:pt>
                <c:pt idx="50">
                  <c:v>-2110.0688333333337</c:v>
                </c:pt>
                <c:pt idx="51">
                  <c:v>-2104.8228333333336</c:v>
                </c:pt>
                <c:pt idx="52">
                  <c:v>-2097.8446666666669</c:v>
                </c:pt>
                <c:pt idx="53">
                  <c:v>-2090.5201666666671</c:v>
                </c:pt>
                <c:pt idx="54">
                  <c:v>-2083.3111666666673</c:v>
                </c:pt>
                <c:pt idx="55">
                  <c:v>-2077.4383333333335</c:v>
                </c:pt>
                <c:pt idx="56">
                  <c:v>-2070.8066666666668</c:v>
                </c:pt>
                <c:pt idx="57">
                  <c:v>-2063.4821666666671</c:v>
                </c:pt>
                <c:pt idx="58">
                  <c:v>-2056.8010000000004</c:v>
                </c:pt>
                <c:pt idx="59">
                  <c:v>-2049.2950000000001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4D13-4605-8223-CBB7BC848245}"/>
            </c:ext>
          </c:extLst>
        </c:ser>
        <c:ser>
          <c:idx val="7"/>
          <c:order val="7"/>
          <c:tx>
            <c:strRef>
              <c:f>チャートdata!$AC$4</c:f>
              <c:strCache>
                <c:ptCount val="1"/>
                <c:pt idx="0">
                  <c:v>100日平均</c:v>
                </c:pt>
              </c:strCache>
            </c:strRef>
          </c:tx>
          <c:spPr>
            <a:ln w="19050"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チャートdata!$U$125:$U$254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チャートdata!$AC$125:$AC$254</c:f>
              <c:numCache>
                <c:formatCode>0_ </c:formatCode>
                <c:ptCount val="130"/>
                <c:pt idx="0">
                  <c:v>-2353.0567000000005</c:v>
                </c:pt>
                <c:pt idx="1">
                  <c:v>-2351.8591000000006</c:v>
                </c:pt>
                <c:pt idx="2">
                  <c:v>-2351.1266000000005</c:v>
                </c:pt>
                <c:pt idx="3">
                  <c:v>-2348.5828000000006</c:v>
                </c:pt>
                <c:pt idx="4">
                  <c:v>-2345.5441000000005</c:v>
                </c:pt>
                <c:pt idx="5">
                  <c:v>-2343.5051000000003</c:v>
                </c:pt>
                <c:pt idx="6">
                  <c:v>-2340.3674000000001</c:v>
                </c:pt>
                <c:pt idx="7">
                  <c:v>-2337.6356000000001</c:v>
                </c:pt>
                <c:pt idx="8">
                  <c:v>-2334.4385000000002</c:v>
                </c:pt>
                <c:pt idx="9">
                  <c:v>-2331.8649999999998</c:v>
                </c:pt>
                <c:pt idx="10">
                  <c:v>-2330.4297999999999</c:v>
                </c:pt>
                <c:pt idx="11">
                  <c:v>-2328.2620999999999</c:v>
                </c:pt>
                <c:pt idx="12">
                  <c:v>-2325.8072999999999</c:v>
                </c:pt>
                <c:pt idx="13">
                  <c:v>-2323.5604000000003</c:v>
                </c:pt>
                <c:pt idx="14">
                  <c:v>-2321.8084999999996</c:v>
                </c:pt>
                <c:pt idx="15">
                  <c:v>-2320.6206999999999</c:v>
                </c:pt>
                <c:pt idx="16">
                  <c:v>-2319.2745999999997</c:v>
                </c:pt>
                <c:pt idx="17">
                  <c:v>-2317.9680999999996</c:v>
                </c:pt>
                <c:pt idx="18">
                  <c:v>-2315.5231999999996</c:v>
                </c:pt>
                <c:pt idx="19">
                  <c:v>-2313.1476999999995</c:v>
                </c:pt>
                <c:pt idx="20">
                  <c:v>-2311.3065999999999</c:v>
                </c:pt>
                <c:pt idx="21">
                  <c:v>-2310.0396999999994</c:v>
                </c:pt>
                <c:pt idx="22">
                  <c:v>-2305.4172999999992</c:v>
                </c:pt>
                <c:pt idx="23">
                  <c:v>-2299.7060999999994</c:v>
                </c:pt>
                <c:pt idx="24">
                  <c:v>-2294.0938999999998</c:v>
                </c:pt>
                <c:pt idx="25">
                  <c:v>-2288.9567999999995</c:v>
                </c:pt>
                <c:pt idx="26">
                  <c:v>-2284.1561999999999</c:v>
                </c:pt>
                <c:pt idx="27">
                  <c:v>-2279.3951999999995</c:v>
                </c:pt>
                <c:pt idx="28">
                  <c:v>-2274.1689999999999</c:v>
                </c:pt>
                <c:pt idx="29">
                  <c:v>-2269.0120999999999</c:v>
                </c:pt>
                <c:pt idx="30">
                  <c:v>-2263.8056999999999</c:v>
                </c:pt>
                <c:pt idx="31">
                  <c:v>-2258.0647999999997</c:v>
                </c:pt>
                <c:pt idx="32">
                  <c:v>-2253.096</c:v>
                </c:pt>
                <c:pt idx="33">
                  <c:v>-2246.3454999999999</c:v>
                </c:pt>
                <c:pt idx="34">
                  <c:v>-2240.4364</c:v>
                </c:pt>
                <c:pt idx="35">
                  <c:v>-2234.1610000000001</c:v>
                </c:pt>
                <c:pt idx="36">
                  <c:v>-2228.3409000000001</c:v>
                </c:pt>
                <c:pt idx="37">
                  <c:v>-2222.4318000000003</c:v>
                </c:pt>
                <c:pt idx="38">
                  <c:v>-2216.8195999999998</c:v>
                </c:pt>
                <c:pt idx="39">
                  <c:v>-2212.4447</c:v>
                </c:pt>
                <c:pt idx="40">
                  <c:v>-2208.3271</c:v>
                </c:pt>
                <c:pt idx="41">
                  <c:v>-2203.7244999999998</c:v>
                </c:pt>
                <c:pt idx="42">
                  <c:v>-2198.9139999999998</c:v>
                </c:pt>
                <c:pt idx="43">
                  <c:v>-2194.6183000000001</c:v>
                </c:pt>
                <c:pt idx="44">
                  <c:v>-2190.9462000000003</c:v>
                </c:pt>
                <c:pt idx="45">
                  <c:v>-2187.0562000000004</c:v>
                </c:pt>
                <c:pt idx="46">
                  <c:v>-2184.0076000000004</c:v>
                </c:pt>
                <c:pt idx="47">
                  <c:v>-2181.3748000000001</c:v>
                </c:pt>
                <c:pt idx="48">
                  <c:v>-2178.7320000000004</c:v>
                </c:pt>
                <c:pt idx="49">
                  <c:v>-2176.8514</c:v>
                </c:pt>
                <c:pt idx="50">
                  <c:v>-2173.9117000000001</c:v>
                </c:pt>
                <c:pt idx="51">
                  <c:v>-2170.4375000000005</c:v>
                </c:pt>
                <c:pt idx="52">
                  <c:v>-2166.5078999999996</c:v>
                </c:pt>
                <c:pt idx="53">
                  <c:v>-2162.3111000000004</c:v>
                </c:pt>
                <c:pt idx="54">
                  <c:v>-2157.7679000000003</c:v>
                </c:pt>
                <c:pt idx="55">
                  <c:v>-2153.8878</c:v>
                </c:pt>
                <c:pt idx="56">
                  <c:v>-2149.3643999999999</c:v>
                </c:pt>
                <c:pt idx="57">
                  <c:v>-2144.2570000000001</c:v>
                </c:pt>
                <c:pt idx="58">
                  <c:v>-2139.7633000000001</c:v>
                </c:pt>
                <c:pt idx="59">
                  <c:v>-2134.3589999999995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4D13-4605-8223-CBB7BC848245}"/>
            </c:ext>
          </c:extLst>
        </c:ser>
        <c:ser>
          <c:idx val="8"/>
          <c:order val="8"/>
          <c:tx>
            <c:strRef>
              <c:f>チャートdata!$AD$4</c:f>
              <c:strCache>
                <c:ptCount val="1"/>
                <c:pt idx="0">
                  <c:v>200日平均</c:v>
                </c:pt>
              </c:strCache>
            </c:strRef>
          </c:tx>
          <c:spPr>
            <a:ln w="317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チャートdata!$U$125:$U$254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チャートdata!$AD$125:$AD$254</c:f>
              <c:numCache>
                <c:formatCode>0_ </c:formatCode>
                <c:ptCount val="130"/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4D13-4605-8223-CBB7BC848245}"/>
            </c:ext>
          </c:extLst>
        </c:ser>
        <c:ser>
          <c:idx val="9"/>
          <c:order val="9"/>
          <c:tx>
            <c:strRef>
              <c:f>チャートdata!$AE$4</c:f>
              <c:strCache>
                <c:ptCount val="1"/>
                <c:pt idx="0">
                  <c:v>ｴﾝﾍﾞﾛｰﾌﾞ
(5日線-3%)</c:v>
                </c:pt>
              </c:strCache>
            </c:strRef>
          </c:tx>
          <c:spPr>
            <a:ln w="3175"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チャートdata!$U$125:$U$254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チャートdata!$AE$125:$AE$254</c:f>
              <c:numCache>
                <c:formatCode>0_ </c:formatCode>
                <c:ptCount val="130"/>
                <c:pt idx="0">
                  <c:v>-2194.431</c:v>
                </c:pt>
                <c:pt idx="1">
                  <c:v>-2180.0303800000006</c:v>
                </c:pt>
                <c:pt idx="2">
                  <c:v>-2163.5171</c:v>
                </c:pt>
                <c:pt idx="3">
                  <c:v>-2147.1958800000002</c:v>
                </c:pt>
                <c:pt idx="4">
                  <c:v>-2131.2587800000001</c:v>
                </c:pt>
                <c:pt idx="5">
                  <c:v>-2124.1544999999996</c:v>
                </c:pt>
                <c:pt idx="6">
                  <c:v>-2120.1212399999999</c:v>
                </c:pt>
                <c:pt idx="7">
                  <c:v>-2123.1941999999995</c:v>
                </c:pt>
                <c:pt idx="8">
                  <c:v>-2130.6825999999996</c:v>
                </c:pt>
                <c:pt idx="9">
                  <c:v>-2142.0102599999996</c:v>
                </c:pt>
                <c:pt idx="10">
                  <c:v>-2157.5632400000004</c:v>
                </c:pt>
                <c:pt idx="11">
                  <c:v>-2165.6278199999997</c:v>
                </c:pt>
                <c:pt idx="12">
                  <c:v>-2169.6591399999998</c:v>
                </c:pt>
                <c:pt idx="13">
                  <c:v>-2185.5962399999999</c:v>
                </c:pt>
                <c:pt idx="14">
                  <c:v>-2202.6876399999996</c:v>
                </c:pt>
                <c:pt idx="15">
                  <c:v>-2208.6395599999996</c:v>
                </c:pt>
                <c:pt idx="16">
                  <c:v>-2231.4908200000004</c:v>
                </c:pt>
                <c:pt idx="17">
                  <c:v>-2255.1103200000002</c:v>
                </c:pt>
                <c:pt idx="18">
                  <c:v>-2275.08068</c:v>
                </c:pt>
                <c:pt idx="19">
                  <c:v>-2292.1701400000002</c:v>
                </c:pt>
                <c:pt idx="20">
                  <c:v>-2303.4997400000002</c:v>
                </c:pt>
                <c:pt idx="21">
                  <c:v>-2316.3658200000004</c:v>
                </c:pt>
                <c:pt idx="22">
                  <c:v>-2258.9515200000001</c:v>
                </c:pt>
                <c:pt idx="23">
                  <c:v>-2172.1578600000003</c:v>
                </c:pt>
                <c:pt idx="24">
                  <c:v>-2074.8028400000003</c:v>
                </c:pt>
                <c:pt idx="25">
                  <c:v>-1979.1763600000002</c:v>
                </c:pt>
                <c:pt idx="26">
                  <c:v>-1882.5876400000002</c:v>
                </c:pt>
                <c:pt idx="27">
                  <c:v>-1850.1353200000001</c:v>
                </c:pt>
                <c:pt idx="28">
                  <c:v>-1843.2230999999999</c:v>
                </c:pt>
                <c:pt idx="29">
                  <c:v>-1848.5988400000001</c:v>
                </c:pt>
                <c:pt idx="30">
                  <c:v>-1858.7760799999999</c:v>
                </c:pt>
                <c:pt idx="31">
                  <c:v>-1854.9368199999999</c:v>
                </c:pt>
                <c:pt idx="32">
                  <c:v>-1865.8823</c:v>
                </c:pt>
                <c:pt idx="33">
                  <c:v>-1844.37546</c:v>
                </c:pt>
                <c:pt idx="34">
                  <c:v>-1827.4780599999999</c:v>
                </c:pt>
                <c:pt idx="35">
                  <c:v>-1808.4680000000001</c:v>
                </c:pt>
                <c:pt idx="36">
                  <c:v>-1805.3950399999999</c:v>
                </c:pt>
                <c:pt idx="37">
                  <c:v>-1797.52252</c:v>
                </c:pt>
                <c:pt idx="38">
                  <c:v>-1828.82248</c:v>
                </c:pt>
                <c:pt idx="39">
                  <c:v>-1848.6007799999998</c:v>
                </c:pt>
                <c:pt idx="40">
                  <c:v>-1872.4104000000002</c:v>
                </c:pt>
                <c:pt idx="41">
                  <c:v>-1883.1638199999998</c:v>
                </c:pt>
                <c:pt idx="42">
                  <c:v>-1885.2745399999999</c:v>
                </c:pt>
                <c:pt idx="43">
                  <c:v>-1885.2745399999999</c:v>
                </c:pt>
                <c:pt idx="44">
                  <c:v>-1889.4998599999997</c:v>
                </c:pt>
                <c:pt idx="45">
                  <c:v>-1889.4998599999997</c:v>
                </c:pt>
                <c:pt idx="46">
                  <c:v>-1891.6125199999999</c:v>
                </c:pt>
                <c:pt idx="47">
                  <c:v>-1909.8562800000002</c:v>
                </c:pt>
                <c:pt idx="48">
                  <c:v>-1921.18588</c:v>
                </c:pt>
                <c:pt idx="49">
                  <c:v>-1927.9060399999998</c:v>
                </c:pt>
                <c:pt idx="50">
                  <c:v>-1921.3779400000001</c:v>
                </c:pt>
                <c:pt idx="51">
                  <c:v>-1921.7620600000002</c:v>
                </c:pt>
                <c:pt idx="52">
                  <c:v>-1903.5183</c:v>
                </c:pt>
                <c:pt idx="53">
                  <c:v>-1881.6273399999995</c:v>
                </c:pt>
                <c:pt idx="54">
                  <c:v>-1864.9219999999998</c:v>
                </c:pt>
                <c:pt idx="55">
                  <c:v>-1863.38552</c:v>
                </c:pt>
                <c:pt idx="56">
                  <c:v>-1851.0956200000001</c:v>
                </c:pt>
                <c:pt idx="57">
                  <c:v>-1836.31088</c:v>
                </c:pt>
                <c:pt idx="58">
                  <c:v>-1825.9415799999999</c:v>
                </c:pt>
                <c:pt idx="59">
                  <c:v>-1803.8585599999999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4D13-4605-8223-CBB7BC848245}"/>
            </c:ext>
          </c:extLst>
        </c:ser>
        <c:ser>
          <c:idx val="10"/>
          <c:order val="10"/>
          <c:tx>
            <c:strRef>
              <c:f>チャートdata!$AF$4</c:f>
              <c:strCache>
                <c:ptCount val="1"/>
                <c:pt idx="0">
                  <c:v>ｴﾝﾍﾞﾛｰﾌﾞ
(5日線+3%)</c:v>
                </c:pt>
              </c:strCache>
            </c:strRef>
          </c:tx>
          <c:spPr>
            <a:ln w="3175"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チャートdata!$U$125:$U$254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チャートdata!$AF$125:$AF$254</c:f>
              <c:numCache>
                <c:formatCode>0_ </c:formatCode>
                <c:ptCount val="130"/>
                <c:pt idx="0">
                  <c:v>-2330.1690000000003</c:v>
                </c:pt>
                <c:pt idx="1">
                  <c:v>-2314.8776200000007</c:v>
                </c:pt>
                <c:pt idx="2">
                  <c:v>-2297.3429000000006</c:v>
                </c:pt>
                <c:pt idx="3">
                  <c:v>-2280.0121200000003</c:v>
                </c:pt>
                <c:pt idx="4">
                  <c:v>-2263.0892199999998</c:v>
                </c:pt>
                <c:pt idx="5">
                  <c:v>-2255.5455000000002</c:v>
                </c:pt>
                <c:pt idx="6">
                  <c:v>-2251.2627600000001</c:v>
                </c:pt>
                <c:pt idx="7">
                  <c:v>-2254.5257999999999</c:v>
                </c:pt>
                <c:pt idx="8">
                  <c:v>-2262.4773999999993</c:v>
                </c:pt>
                <c:pt idx="9">
                  <c:v>-2274.5057400000001</c:v>
                </c:pt>
                <c:pt idx="10">
                  <c:v>-2291.0207600000003</c:v>
                </c:pt>
                <c:pt idx="11">
                  <c:v>-2299.5841799999998</c:v>
                </c:pt>
                <c:pt idx="12">
                  <c:v>-2303.8648599999997</c:v>
                </c:pt>
                <c:pt idx="13">
                  <c:v>-2320.7877600000002</c:v>
                </c:pt>
                <c:pt idx="14">
                  <c:v>-2338.9363600000001</c:v>
                </c:pt>
                <c:pt idx="15">
                  <c:v>-2345.2564400000001</c:v>
                </c:pt>
                <c:pt idx="16">
                  <c:v>-2369.5211800000002</c:v>
                </c:pt>
                <c:pt idx="17">
                  <c:v>-2394.6016800000002</c:v>
                </c:pt>
                <c:pt idx="18">
                  <c:v>-2415.8073199999999</c:v>
                </c:pt>
                <c:pt idx="19">
                  <c:v>-2433.9538600000005</c:v>
                </c:pt>
                <c:pt idx="20">
                  <c:v>-2445.9842600000002</c:v>
                </c:pt>
                <c:pt idx="21">
                  <c:v>-2459.6461800000002</c:v>
                </c:pt>
                <c:pt idx="22">
                  <c:v>-2398.6804800000004</c:v>
                </c:pt>
                <c:pt idx="23">
                  <c:v>-2306.5181400000001</c:v>
                </c:pt>
                <c:pt idx="24">
                  <c:v>-2203.1411600000001</c:v>
                </c:pt>
                <c:pt idx="25">
                  <c:v>-2101.5996400000004</c:v>
                </c:pt>
                <c:pt idx="26">
                  <c:v>-1999.0363600000005</c:v>
                </c:pt>
                <c:pt idx="27">
                  <c:v>-1964.5766800000004</c:v>
                </c:pt>
                <c:pt idx="28">
                  <c:v>-1957.2369000000001</c:v>
                </c:pt>
                <c:pt idx="29">
                  <c:v>-1962.9451600000002</c:v>
                </c:pt>
                <c:pt idx="30">
                  <c:v>-1973.7519199999999</c:v>
                </c:pt>
                <c:pt idx="31">
                  <c:v>-1969.6751800000002</c:v>
                </c:pt>
                <c:pt idx="32">
                  <c:v>-1981.2977000000003</c:v>
                </c:pt>
                <c:pt idx="33">
                  <c:v>-1958.4605400000003</c:v>
                </c:pt>
                <c:pt idx="34">
                  <c:v>-1940.5179400000002</c:v>
                </c:pt>
                <c:pt idx="35">
                  <c:v>-1920.3320000000001</c:v>
                </c:pt>
                <c:pt idx="36">
                  <c:v>-1917.0689600000001</c:v>
                </c:pt>
                <c:pt idx="37">
                  <c:v>-1908.70948</c:v>
                </c:pt>
                <c:pt idx="38">
                  <c:v>-1941.94552</c:v>
                </c:pt>
                <c:pt idx="39">
                  <c:v>-1962.94722</c:v>
                </c:pt>
                <c:pt idx="40">
                  <c:v>-1988.2296000000001</c:v>
                </c:pt>
                <c:pt idx="41">
                  <c:v>-1999.6481799999997</c:v>
                </c:pt>
                <c:pt idx="42">
                  <c:v>-2001.8894599999999</c:v>
                </c:pt>
                <c:pt idx="43">
                  <c:v>-2001.8894599999999</c:v>
                </c:pt>
                <c:pt idx="44">
                  <c:v>-2006.3761399999996</c:v>
                </c:pt>
                <c:pt idx="45">
                  <c:v>-2006.3761399999996</c:v>
                </c:pt>
                <c:pt idx="46">
                  <c:v>-2008.6194800000001</c:v>
                </c:pt>
                <c:pt idx="47">
                  <c:v>-2027.9917200000002</c:v>
                </c:pt>
                <c:pt idx="48">
                  <c:v>-2040.0221200000001</c:v>
                </c:pt>
                <c:pt idx="49">
                  <c:v>-2047.15796</c:v>
                </c:pt>
                <c:pt idx="50">
                  <c:v>-2040.2260600000002</c:v>
                </c:pt>
                <c:pt idx="51">
                  <c:v>-2040.6339400000004</c:v>
                </c:pt>
                <c:pt idx="52">
                  <c:v>-2021.2617000000002</c:v>
                </c:pt>
                <c:pt idx="53">
                  <c:v>-1998.0166599999998</c:v>
                </c:pt>
                <c:pt idx="54">
                  <c:v>-1980.278</c:v>
                </c:pt>
                <c:pt idx="55">
                  <c:v>-1978.6464800000001</c:v>
                </c:pt>
                <c:pt idx="56">
                  <c:v>-1965.59638</c:v>
                </c:pt>
                <c:pt idx="57">
                  <c:v>-1949.8971200000001</c:v>
                </c:pt>
                <c:pt idx="58">
                  <c:v>-1938.88642</c:v>
                </c:pt>
                <c:pt idx="59">
                  <c:v>-1915.4374399999999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4D13-4605-8223-CBB7BC848245}"/>
            </c:ext>
          </c:extLst>
        </c:ser>
        <c:ser>
          <c:idx val="13"/>
          <c:order val="11"/>
          <c:tx>
            <c:strRef>
              <c:f>チャートdata!$AG$4</c:f>
              <c:strCache>
                <c:ptCount val="1"/>
                <c:pt idx="0">
                  <c:v>5日線
増減率</c:v>
                </c:pt>
              </c:strCache>
            </c:strRef>
          </c:tx>
          <c:marker>
            <c:symbol val="none"/>
          </c:marker>
          <c:cat>
            <c:numRef>
              <c:f>チャートdata!$U$125:$U$254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チャートdata!$AG$125:$AG$254</c:f>
              <c:numCache>
                <c:formatCode>#,##0;[Red]\-#,##0</c:formatCode>
                <c:ptCount val="130"/>
              </c:numCache>
            </c:numRef>
          </c:val>
        </c:ser>
        <c:ser>
          <c:idx val="12"/>
          <c:order val="12"/>
          <c:tx>
            <c:strRef>
              <c:f>チャートdata!$AH$4</c:f>
              <c:strCache>
                <c:ptCount val="1"/>
                <c:pt idx="0">
                  <c:v>売り前の
ポチポチ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5"/>
            <c:spPr>
              <a:solidFill>
                <a:srgbClr val="305EF0"/>
              </a:solidFill>
              <a:ln>
                <a:noFill/>
              </a:ln>
            </c:spPr>
          </c:marker>
          <c:cat>
            <c:numRef>
              <c:f>チャートdata!$U$125:$U$254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チャートdata!$AH$125:$AH$254</c:f>
              <c:numCache>
                <c:formatCode>0_ </c:formatCode>
                <c:ptCount val="13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</c:ser>
        <c:ser>
          <c:idx val="11"/>
          <c:order val="13"/>
          <c:tx>
            <c:strRef>
              <c:f>チャートdata!$AI$4</c:f>
              <c:strCache>
                <c:ptCount val="1"/>
                <c:pt idx="0">
                  <c:v>買い前の
ポチポチ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noFill/>
              </a:ln>
            </c:spPr>
          </c:marker>
          <c:cat>
            <c:numRef>
              <c:f>チャートdata!$U$125:$U$254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チャートdata!$AI$125:$AI$254</c:f>
              <c:numCache>
                <c:formatCode>0_ </c:formatCode>
                <c:ptCount val="13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</c:numCache>
            </c:numRef>
          </c:val>
        </c:ser>
        <c:ser>
          <c:idx val="14"/>
          <c:order val="14"/>
          <c:tx>
            <c:strRef>
              <c:f>チャートdata!$AJ$4</c:f>
              <c:strCache>
                <c:ptCount val="1"/>
              </c:strCache>
            </c:strRef>
          </c:tx>
          <c:marker>
            <c:symbol val="none"/>
          </c:marker>
          <c:cat>
            <c:numRef>
              <c:f>チャートdata!$U$125:$U$254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チャートdata!$AJ$125:$AJ$254</c:f>
              <c:numCache>
                <c:formatCode>General</c:formatCode>
                <c:ptCount val="130"/>
              </c:numCache>
            </c:numRef>
          </c:val>
        </c:ser>
        <c:ser>
          <c:idx val="15"/>
          <c:order val="15"/>
          <c:tx>
            <c:strRef>
              <c:f>チャートdata!$AK$4</c:f>
              <c:strCache>
                <c:ptCount val="1"/>
              </c:strCache>
            </c:strRef>
          </c:tx>
          <c:marker>
            <c:symbol val="none"/>
          </c:marker>
          <c:cat>
            <c:numRef>
              <c:f>チャートdata!$U$125:$U$254</c:f>
              <c:numCache>
                <c:formatCode>yyyy/mm/dd</c:formatCode>
                <c:ptCount val="130"/>
                <c:pt idx="0">
                  <c:v>43045</c:v>
                </c:pt>
                <c:pt idx="1">
                  <c:v>43046</c:v>
                </c:pt>
                <c:pt idx="2">
                  <c:v>43047</c:v>
                </c:pt>
                <c:pt idx="3">
                  <c:v>43048</c:v>
                </c:pt>
                <c:pt idx="4">
                  <c:v>43049</c:v>
                </c:pt>
                <c:pt idx="5">
                  <c:v>43050</c:v>
                </c:pt>
                <c:pt idx="6">
                  <c:v>43051</c:v>
                </c:pt>
                <c:pt idx="7">
                  <c:v>43052</c:v>
                </c:pt>
                <c:pt idx="8">
                  <c:v>43053</c:v>
                </c:pt>
                <c:pt idx="9">
                  <c:v>43054</c:v>
                </c:pt>
                <c:pt idx="10">
                  <c:v>43055</c:v>
                </c:pt>
                <c:pt idx="11">
                  <c:v>43056</c:v>
                </c:pt>
                <c:pt idx="12">
                  <c:v>43057</c:v>
                </c:pt>
                <c:pt idx="13">
                  <c:v>43058</c:v>
                </c:pt>
                <c:pt idx="14">
                  <c:v>43059</c:v>
                </c:pt>
                <c:pt idx="15">
                  <c:v>43060</c:v>
                </c:pt>
                <c:pt idx="16">
                  <c:v>43061</c:v>
                </c:pt>
                <c:pt idx="17">
                  <c:v>43062</c:v>
                </c:pt>
                <c:pt idx="18">
                  <c:v>43063</c:v>
                </c:pt>
                <c:pt idx="19">
                  <c:v>43064</c:v>
                </c:pt>
                <c:pt idx="20">
                  <c:v>43065</c:v>
                </c:pt>
                <c:pt idx="21">
                  <c:v>43066</c:v>
                </c:pt>
                <c:pt idx="22">
                  <c:v>43067</c:v>
                </c:pt>
                <c:pt idx="23">
                  <c:v>43068</c:v>
                </c:pt>
                <c:pt idx="24">
                  <c:v>43069</c:v>
                </c:pt>
                <c:pt idx="25">
                  <c:v>43070</c:v>
                </c:pt>
                <c:pt idx="26">
                  <c:v>43071</c:v>
                </c:pt>
                <c:pt idx="27">
                  <c:v>43072</c:v>
                </c:pt>
                <c:pt idx="28">
                  <c:v>43073</c:v>
                </c:pt>
                <c:pt idx="29">
                  <c:v>43074</c:v>
                </c:pt>
                <c:pt idx="30">
                  <c:v>43075</c:v>
                </c:pt>
                <c:pt idx="31">
                  <c:v>43076</c:v>
                </c:pt>
                <c:pt idx="32">
                  <c:v>43077</c:v>
                </c:pt>
                <c:pt idx="33">
                  <c:v>43078</c:v>
                </c:pt>
                <c:pt idx="34">
                  <c:v>43079</c:v>
                </c:pt>
                <c:pt idx="35">
                  <c:v>43080</c:v>
                </c:pt>
                <c:pt idx="36">
                  <c:v>43081</c:v>
                </c:pt>
                <c:pt idx="37">
                  <c:v>43082</c:v>
                </c:pt>
                <c:pt idx="38">
                  <c:v>43083</c:v>
                </c:pt>
                <c:pt idx="39">
                  <c:v>43084</c:v>
                </c:pt>
                <c:pt idx="40">
                  <c:v>43085</c:v>
                </c:pt>
                <c:pt idx="41">
                  <c:v>43086</c:v>
                </c:pt>
                <c:pt idx="42">
                  <c:v>43087</c:v>
                </c:pt>
                <c:pt idx="43">
                  <c:v>43088</c:v>
                </c:pt>
                <c:pt idx="44">
                  <c:v>43089</c:v>
                </c:pt>
                <c:pt idx="45">
                  <c:v>43090</c:v>
                </c:pt>
                <c:pt idx="46">
                  <c:v>43091</c:v>
                </c:pt>
                <c:pt idx="47">
                  <c:v>43092</c:v>
                </c:pt>
                <c:pt idx="48">
                  <c:v>43093</c:v>
                </c:pt>
                <c:pt idx="49">
                  <c:v>43094</c:v>
                </c:pt>
                <c:pt idx="50">
                  <c:v>43095</c:v>
                </c:pt>
                <c:pt idx="51">
                  <c:v>43096</c:v>
                </c:pt>
                <c:pt idx="52">
                  <c:v>43097</c:v>
                </c:pt>
                <c:pt idx="53">
                  <c:v>43098</c:v>
                </c:pt>
                <c:pt idx="54">
                  <c:v>43099</c:v>
                </c:pt>
                <c:pt idx="55">
                  <c:v>43100</c:v>
                </c:pt>
                <c:pt idx="56">
                  <c:v>43101</c:v>
                </c:pt>
                <c:pt idx="57">
                  <c:v>43102</c:v>
                </c:pt>
                <c:pt idx="58">
                  <c:v>43103</c:v>
                </c:pt>
                <c:pt idx="59">
                  <c:v>43104</c:v>
                </c:pt>
                <c:pt idx="60">
                  <c:v>43105</c:v>
                </c:pt>
                <c:pt idx="61">
                  <c:v>43109</c:v>
                </c:pt>
                <c:pt idx="62">
                  <c:v>43110</c:v>
                </c:pt>
                <c:pt idx="63">
                  <c:v>43111</c:v>
                </c:pt>
                <c:pt idx="64">
                  <c:v>43112</c:v>
                </c:pt>
                <c:pt idx="65">
                  <c:v>43115</c:v>
                </c:pt>
                <c:pt idx="66">
                  <c:v>43116</c:v>
                </c:pt>
                <c:pt idx="67">
                  <c:v>43117</c:v>
                </c:pt>
                <c:pt idx="68">
                  <c:v>43118</c:v>
                </c:pt>
                <c:pt idx="69">
                  <c:v>43119</c:v>
                </c:pt>
                <c:pt idx="70">
                  <c:v>43122</c:v>
                </c:pt>
                <c:pt idx="71">
                  <c:v>43123</c:v>
                </c:pt>
                <c:pt idx="72">
                  <c:v>43124</c:v>
                </c:pt>
                <c:pt idx="73">
                  <c:v>43125</c:v>
                </c:pt>
                <c:pt idx="74">
                  <c:v>43126</c:v>
                </c:pt>
                <c:pt idx="75">
                  <c:v>43129</c:v>
                </c:pt>
                <c:pt idx="76">
                  <c:v>43130</c:v>
                </c:pt>
                <c:pt idx="77">
                  <c:v>43131</c:v>
                </c:pt>
                <c:pt idx="78">
                  <c:v>43132</c:v>
                </c:pt>
                <c:pt idx="79">
                  <c:v>43133</c:v>
                </c:pt>
                <c:pt idx="80">
                  <c:v>43136</c:v>
                </c:pt>
                <c:pt idx="81">
                  <c:v>43137</c:v>
                </c:pt>
                <c:pt idx="82">
                  <c:v>43138</c:v>
                </c:pt>
                <c:pt idx="83">
                  <c:v>43139</c:v>
                </c:pt>
                <c:pt idx="84">
                  <c:v>43140</c:v>
                </c:pt>
                <c:pt idx="85">
                  <c:v>43144</c:v>
                </c:pt>
                <c:pt idx="86">
                  <c:v>43145</c:v>
                </c:pt>
                <c:pt idx="87">
                  <c:v>43146</c:v>
                </c:pt>
                <c:pt idx="88">
                  <c:v>43147</c:v>
                </c:pt>
                <c:pt idx="89">
                  <c:v>43150</c:v>
                </c:pt>
                <c:pt idx="90">
                  <c:v>43151</c:v>
                </c:pt>
                <c:pt idx="91">
                  <c:v>43105</c:v>
                </c:pt>
                <c:pt idx="92">
                  <c:v>43105</c:v>
                </c:pt>
                <c:pt idx="93">
                  <c:v>43105</c:v>
                </c:pt>
                <c:pt idx="94">
                  <c:v>43105</c:v>
                </c:pt>
                <c:pt idx="95">
                  <c:v>43105</c:v>
                </c:pt>
                <c:pt idx="96">
                  <c:v>43105</c:v>
                </c:pt>
                <c:pt idx="97">
                  <c:v>43105</c:v>
                </c:pt>
                <c:pt idx="98">
                  <c:v>43105</c:v>
                </c:pt>
                <c:pt idx="99">
                  <c:v>43105</c:v>
                </c:pt>
                <c:pt idx="100">
                  <c:v>43105</c:v>
                </c:pt>
                <c:pt idx="101">
                  <c:v>43105</c:v>
                </c:pt>
                <c:pt idx="102">
                  <c:v>43105</c:v>
                </c:pt>
                <c:pt idx="103">
                  <c:v>43105</c:v>
                </c:pt>
                <c:pt idx="104">
                  <c:v>43105</c:v>
                </c:pt>
                <c:pt idx="105">
                  <c:v>43105</c:v>
                </c:pt>
                <c:pt idx="106">
                  <c:v>43105</c:v>
                </c:pt>
                <c:pt idx="107">
                  <c:v>43105</c:v>
                </c:pt>
                <c:pt idx="108">
                  <c:v>43105</c:v>
                </c:pt>
                <c:pt idx="109">
                  <c:v>43105</c:v>
                </c:pt>
                <c:pt idx="110">
                  <c:v>43105</c:v>
                </c:pt>
                <c:pt idx="111">
                  <c:v>43105</c:v>
                </c:pt>
                <c:pt idx="112">
                  <c:v>43105</c:v>
                </c:pt>
                <c:pt idx="113">
                  <c:v>43105</c:v>
                </c:pt>
                <c:pt idx="114">
                  <c:v>43105</c:v>
                </c:pt>
                <c:pt idx="115">
                  <c:v>43105</c:v>
                </c:pt>
                <c:pt idx="116">
                  <c:v>43105</c:v>
                </c:pt>
                <c:pt idx="117">
                  <c:v>43105</c:v>
                </c:pt>
                <c:pt idx="118">
                  <c:v>43105</c:v>
                </c:pt>
                <c:pt idx="119">
                  <c:v>43105</c:v>
                </c:pt>
                <c:pt idx="120">
                  <c:v>43105</c:v>
                </c:pt>
                <c:pt idx="121">
                  <c:v>43105</c:v>
                </c:pt>
                <c:pt idx="122">
                  <c:v>43105</c:v>
                </c:pt>
                <c:pt idx="123">
                  <c:v>43105</c:v>
                </c:pt>
                <c:pt idx="124">
                  <c:v>43105</c:v>
                </c:pt>
                <c:pt idx="125">
                  <c:v>43105</c:v>
                </c:pt>
                <c:pt idx="126">
                  <c:v>43105</c:v>
                </c:pt>
                <c:pt idx="127">
                  <c:v>43105</c:v>
                </c:pt>
                <c:pt idx="128">
                  <c:v>43105</c:v>
                </c:pt>
                <c:pt idx="129">
                  <c:v>43105</c:v>
                </c:pt>
              </c:numCache>
            </c:numRef>
          </c:cat>
          <c:val>
            <c:numRef>
              <c:f>チャートdata!$AK$125:$AK$254</c:f>
              <c:numCache>
                <c:formatCode>General</c:formatCode>
                <c:ptCount val="130"/>
              </c:numCache>
            </c:numRef>
          </c:val>
        </c:ser>
        <c:axId val="151472768"/>
        <c:axId val="167514496"/>
      </c:stockChart>
      <c:catAx>
        <c:axId val="151472768"/>
        <c:scaling>
          <c:orientation val="minMax"/>
        </c:scaling>
        <c:axPos val="b"/>
        <c:minorGridlines/>
        <c:numFmt formatCode="yyyy/mm/dd" sourceLinked="1"/>
        <c:tickLblPos val="low"/>
        <c:crossAx val="167514496"/>
        <c:crosses val="autoZero"/>
        <c:lblAlgn val="ctr"/>
        <c:lblOffset val="100"/>
        <c:tickLblSkip val="20"/>
        <c:tickMarkSkip val="20"/>
      </c:catAx>
      <c:valAx>
        <c:axId val="167514496"/>
        <c:scaling>
          <c:orientation val="minMax"/>
          <c:max val="0"/>
        </c:scaling>
        <c:axPos val="l"/>
        <c:majorGridlines/>
        <c:minorGridlines/>
        <c:numFmt formatCode="0_ " sourceLinked="1"/>
        <c:majorTickMark val="none"/>
        <c:tickLblPos val="high"/>
        <c:crossAx val="151472768"/>
        <c:crosses val="autoZero"/>
        <c:crossBetween val="between"/>
      </c:valAx>
      <c:spPr>
        <a:solidFill>
          <a:srgbClr val="FFFFCC"/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</c:chart>
  <c:spPr>
    <a:solidFill>
      <a:srgbClr val="CCFFFF">
        <a:alpha val="38000"/>
      </a:srgbClr>
    </a:solidFill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0070C0"/>
  </sheetPr>
  <sheetViews>
    <sheetView zoomScale="130" workbookViewId="0" zoomToFit="1"/>
    <sheetView tabSelected="1" zoomScale="123" workbookViewId="1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9"/>
  </sheetPr>
  <sheetViews>
    <sheetView zoomScale="130" workbookViewId="0" zoomToFit="1"/>
    <sheetView zoomScale="123" workbookViewId="1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rgb="FFFF0000"/>
  </sheetPr>
  <sheetViews>
    <sheetView zoomScale="130" workbookViewId="0" zoomToFit="1"/>
    <sheetView zoomScale="123" workbookViewId="1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75091"/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0.26448</cdr:x>
      <cdr:y>0.08183</cdr:y>
    </cdr:to>
    <cdr:sp macro="" textlink="">
      <cdr:nvSpPr>
        <cdr:cNvPr id="25" name="テキスト ボックス 1"/>
        <cdr:cNvSpPr txBox="1"/>
      </cdr:nvSpPr>
      <cdr:spPr>
        <a:xfrm xmlns:a="http://schemas.openxmlformats.org/drawingml/2006/main">
          <a:off x="0" y="0"/>
          <a:ext cx="2461355" cy="497686"/>
        </a:xfrm>
        <a:prstGeom xmlns:a="http://schemas.openxmlformats.org/drawingml/2006/main" prst="rect">
          <a:avLst/>
        </a:prstGeom>
        <a:solidFill xmlns:a="http://schemas.openxmlformats.org/drawingml/2006/main">
          <a:srgbClr val="F79646">
            <a:lumMod val="20000"/>
            <a:lumOff val="80000"/>
          </a:srgb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ja-JP" altLang="en-US" sz="2800">
              <a:solidFill>
                <a:srgbClr val="7030A0"/>
              </a:solidFill>
              <a:latin typeface="HG創英角ﾎﾟｯﾌﾟ体" pitchFamily="49" charset="-128"/>
              <a:ea typeface="HG創英角ﾎﾟｯﾌﾟ体" pitchFamily="49" charset="-128"/>
            </a:rPr>
            <a:t>練りの用心棒</a:t>
          </a:r>
        </a:p>
      </cdr:txBody>
    </cdr:sp>
  </cdr:relSizeAnchor>
  <cdr:relSizeAnchor xmlns:cdr="http://schemas.openxmlformats.org/drawingml/2006/chartDrawing">
    <cdr:from>
      <cdr:x>0.01597</cdr:x>
      <cdr:y>0.50445</cdr:y>
    </cdr:from>
    <cdr:to>
      <cdr:x>0.04064</cdr:x>
      <cdr:y>0.86941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148611" y="3064575"/>
          <a:ext cx="229537" cy="22171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t" anchorCtr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ja-JP" altLang="en-US" sz="800"/>
            <a:t>ｸﾛｽ</a:t>
          </a:r>
          <a:endParaRPr lang="en-US" altLang="ja-JP" sz="800"/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r>
            <a:rPr lang="ja-JP" altLang="en-US" sz="800"/>
            <a:t>ﾀｯﾁ</a:t>
          </a:r>
          <a:endParaRPr lang="en-US" altLang="ja-JP" sz="800"/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r>
            <a:rPr lang="en-US" altLang="ja-JP" sz="800"/>
            <a:t>200</a:t>
          </a:r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r>
            <a:rPr lang="en-US" altLang="ja-JP" sz="800"/>
            <a:t>100</a:t>
          </a:r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r>
            <a:rPr lang="en-US" altLang="ja-JP" sz="800"/>
            <a:t>60</a:t>
          </a:r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r>
            <a:rPr lang="en-US" altLang="ja-JP" sz="800"/>
            <a:t>20</a:t>
          </a:r>
          <a:endParaRPr lang="ja-JP" altLang="en-US" sz="800"/>
        </a:p>
      </cdr:txBody>
    </cdr:sp>
  </cdr:relSizeAnchor>
  <cdr:relSizeAnchor xmlns:cdr="http://schemas.openxmlformats.org/drawingml/2006/chartDrawing">
    <cdr:from>
      <cdr:x>0.22441</cdr:x>
      <cdr:y>0.90249</cdr:y>
    </cdr:from>
    <cdr:to>
      <cdr:x>0.32506</cdr:x>
      <cdr:y>0.93873</cdr:y>
    </cdr:to>
    <cdr:sp macro="" textlink="">
      <cdr:nvSpPr>
        <cdr:cNvPr id="27" name="四角形吹き出し 26"/>
        <cdr:cNvSpPr/>
      </cdr:nvSpPr>
      <cdr:spPr>
        <a:xfrm xmlns:a="http://schemas.openxmlformats.org/drawingml/2006/main">
          <a:off x="2088448" y="5488896"/>
          <a:ext cx="936688" cy="220410"/>
        </a:xfrm>
        <a:prstGeom xmlns:a="http://schemas.openxmlformats.org/drawingml/2006/main" prst="wedgeRectCallout">
          <a:avLst>
            <a:gd name="adj1" fmla="val 30148"/>
            <a:gd name="adj2" fmla="val -107738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rgbClr val="FF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ja-JP" sz="1000"/>
            <a:t>XX</a:t>
          </a:r>
          <a:r>
            <a:rPr lang="ja-JP" altLang="en-US" sz="1000"/>
            <a:t>を越えた</a:t>
          </a:r>
          <a:endParaRPr lang="ja-JP" sz="1000"/>
        </a:p>
      </cdr:txBody>
    </cdr:sp>
  </cdr:relSizeAnchor>
  <cdr:relSizeAnchor xmlns:cdr="http://schemas.openxmlformats.org/drawingml/2006/chartDrawing">
    <cdr:from>
      <cdr:x>0.32858</cdr:x>
      <cdr:y>0.90285</cdr:y>
    </cdr:from>
    <cdr:to>
      <cdr:x>0.42923</cdr:x>
      <cdr:y>0.93909</cdr:y>
    </cdr:to>
    <cdr:sp macro="" textlink="">
      <cdr:nvSpPr>
        <cdr:cNvPr id="28" name="四角形吹き出し 27"/>
        <cdr:cNvSpPr/>
      </cdr:nvSpPr>
      <cdr:spPr>
        <a:xfrm xmlns:a="http://schemas.openxmlformats.org/drawingml/2006/main">
          <a:off x="3057895" y="5491086"/>
          <a:ext cx="936688" cy="220410"/>
        </a:xfrm>
        <a:prstGeom xmlns:a="http://schemas.openxmlformats.org/drawingml/2006/main" prst="wedgeRectCallout">
          <a:avLst>
            <a:gd name="adj1" fmla="val 25946"/>
            <a:gd name="adj2" fmla="val -104168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rgbClr val="F79646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ja-JP" altLang="en-US" sz="1000"/>
            <a:t>節目を抜けた</a:t>
          </a:r>
          <a:endParaRPr lang="ja-JP" sz="1000"/>
        </a:p>
      </cdr:txBody>
    </cdr:sp>
  </cdr:relSizeAnchor>
  <cdr:relSizeAnchor xmlns:cdr="http://schemas.openxmlformats.org/drawingml/2006/chartDrawing">
    <cdr:from>
      <cdr:x>0.43276</cdr:x>
      <cdr:y>0.90218</cdr:y>
    </cdr:from>
    <cdr:to>
      <cdr:x>0.53341</cdr:x>
      <cdr:y>0.93842</cdr:y>
    </cdr:to>
    <cdr:sp macro="" textlink="">
      <cdr:nvSpPr>
        <cdr:cNvPr id="29" name="四角形吹き出し 28"/>
        <cdr:cNvSpPr/>
      </cdr:nvSpPr>
      <cdr:spPr>
        <a:xfrm xmlns:a="http://schemas.openxmlformats.org/drawingml/2006/main">
          <a:off x="4027435" y="5487011"/>
          <a:ext cx="936688" cy="220410"/>
        </a:xfrm>
        <a:prstGeom xmlns:a="http://schemas.openxmlformats.org/drawingml/2006/main" prst="wedgeRectCallout">
          <a:avLst>
            <a:gd name="adj1" fmla="val 25946"/>
            <a:gd name="adj2" fmla="val -104168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rgbClr val="305EF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ja-JP" sz="1000"/>
            <a:t>XX</a:t>
          </a:r>
          <a:r>
            <a:rPr lang="ja-JP" altLang="en-US" sz="1000"/>
            <a:t>新値●本</a:t>
          </a:r>
          <a:endParaRPr lang="ja-JP" sz="1000"/>
        </a:p>
      </cdr:txBody>
    </cdr:sp>
  </cdr:relSizeAnchor>
  <cdr:relSizeAnchor xmlns:cdr="http://schemas.openxmlformats.org/drawingml/2006/chartDrawing">
    <cdr:from>
      <cdr:x>0.47624</cdr:x>
      <cdr:y>0.00554</cdr:y>
    </cdr:from>
    <cdr:to>
      <cdr:x>0.5769</cdr:x>
      <cdr:y>0.04178</cdr:y>
    </cdr:to>
    <cdr:sp macro="" textlink="">
      <cdr:nvSpPr>
        <cdr:cNvPr id="30" name="四角形吹き出し 29"/>
        <cdr:cNvSpPr/>
      </cdr:nvSpPr>
      <cdr:spPr>
        <a:xfrm xmlns:a="http://schemas.openxmlformats.org/drawingml/2006/main">
          <a:off x="4432077" y="33694"/>
          <a:ext cx="936781" cy="220410"/>
        </a:xfrm>
        <a:prstGeom xmlns:a="http://schemas.openxmlformats.org/drawingml/2006/main" prst="wedgeRectCallout">
          <a:avLst>
            <a:gd name="adj1" fmla="val 33509"/>
            <a:gd name="adj2" fmla="val 102976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rgbClr val="305EF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ja-JP" sz="1000"/>
            <a:t>XX</a:t>
          </a:r>
          <a:r>
            <a:rPr lang="ja-JP" altLang="en-US" sz="1000"/>
            <a:t>を越えた</a:t>
          </a:r>
          <a:endParaRPr lang="ja-JP" sz="1000"/>
        </a:p>
      </cdr:txBody>
    </cdr:sp>
  </cdr:relSizeAnchor>
  <cdr:relSizeAnchor xmlns:cdr="http://schemas.openxmlformats.org/drawingml/2006/chartDrawing">
    <cdr:from>
      <cdr:x>0.37207</cdr:x>
      <cdr:y>0.00554</cdr:y>
    </cdr:from>
    <cdr:to>
      <cdr:x>0.47273</cdr:x>
      <cdr:y>0.04178</cdr:y>
    </cdr:to>
    <cdr:sp macro="" textlink="">
      <cdr:nvSpPr>
        <cdr:cNvPr id="31" name="四角形吹き出し 30"/>
        <cdr:cNvSpPr/>
      </cdr:nvSpPr>
      <cdr:spPr>
        <a:xfrm xmlns:a="http://schemas.openxmlformats.org/drawingml/2006/main">
          <a:off x="3462630" y="33694"/>
          <a:ext cx="936781" cy="220410"/>
        </a:xfrm>
        <a:prstGeom xmlns:a="http://schemas.openxmlformats.org/drawingml/2006/main" prst="wedgeRectCallout">
          <a:avLst>
            <a:gd name="adj1" fmla="val 33509"/>
            <a:gd name="adj2" fmla="val 106547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rgbClr val="F79646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ja-JP" altLang="en-US" sz="1000"/>
            <a:t>窓開けた</a:t>
          </a:r>
          <a:endParaRPr lang="ja-JP" sz="1000"/>
        </a:p>
      </cdr:txBody>
    </cdr:sp>
  </cdr:relSizeAnchor>
  <cdr:relSizeAnchor xmlns:cdr="http://schemas.openxmlformats.org/drawingml/2006/chartDrawing">
    <cdr:from>
      <cdr:x>0.26789</cdr:x>
      <cdr:y>0.00554</cdr:y>
    </cdr:from>
    <cdr:to>
      <cdr:x>0.36855</cdr:x>
      <cdr:y>0.04178</cdr:y>
    </cdr:to>
    <cdr:sp macro="" textlink="">
      <cdr:nvSpPr>
        <cdr:cNvPr id="32" name="四角形吹き出し 31"/>
        <cdr:cNvSpPr/>
      </cdr:nvSpPr>
      <cdr:spPr>
        <a:xfrm xmlns:a="http://schemas.openxmlformats.org/drawingml/2006/main">
          <a:off x="2493090" y="33694"/>
          <a:ext cx="936781" cy="220410"/>
        </a:xfrm>
        <a:prstGeom xmlns:a="http://schemas.openxmlformats.org/drawingml/2006/main" prst="wedgeRectCallout">
          <a:avLst>
            <a:gd name="adj1" fmla="val 32669"/>
            <a:gd name="adj2" fmla="val 106548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rgbClr val="FF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ja-JP" sz="1000"/>
            <a:t>XX</a:t>
          </a:r>
          <a:r>
            <a:rPr lang="ja-JP" altLang="en-US" sz="1000"/>
            <a:t>新値●本</a:t>
          </a:r>
          <a:endParaRPr lang="ja-JP" sz="1000"/>
        </a:p>
      </cdr:txBody>
    </cdr:sp>
  </cdr:relSizeAnchor>
  <cdr:relSizeAnchor xmlns:cdr="http://schemas.openxmlformats.org/drawingml/2006/chartDrawing">
    <cdr:from>
      <cdr:x>0.58692</cdr:x>
      <cdr:y>0.01525</cdr:y>
    </cdr:from>
    <cdr:to>
      <cdr:x>0.73705</cdr:x>
      <cdr:y>0.01572</cdr:y>
    </cdr:to>
    <cdr:sp macro="" textlink="">
      <cdr:nvSpPr>
        <cdr:cNvPr id="33" name="直線コネクタ 32"/>
        <cdr:cNvSpPr/>
      </cdr:nvSpPr>
      <cdr:spPr>
        <a:xfrm xmlns:a="http://schemas.openxmlformats.org/drawingml/2006/main">
          <a:off x="5462108" y="92750"/>
          <a:ext cx="1397169" cy="285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0.74529</cdr:x>
      <cdr:y>0.93624</cdr:y>
    </cdr:from>
    <cdr:to>
      <cdr:x>0.84679</cdr:x>
      <cdr:y>0.93624</cdr:y>
    </cdr:to>
    <cdr:sp macro="" textlink="">
      <cdr:nvSpPr>
        <cdr:cNvPr id="34" name="直線コネクタ 33"/>
        <cdr:cNvSpPr/>
      </cdr:nvSpPr>
      <cdr:spPr>
        <a:xfrm xmlns:a="http://schemas.openxmlformats.org/drawingml/2006/main">
          <a:off x="6935962" y="5694162"/>
          <a:ext cx="944599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0.74529</cdr:x>
      <cdr:y>0.92836</cdr:y>
    </cdr:from>
    <cdr:to>
      <cdr:x>0.8468</cdr:x>
      <cdr:y>0.92836</cdr:y>
    </cdr:to>
    <cdr:sp macro="" textlink="">
      <cdr:nvSpPr>
        <cdr:cNvPr id="35" name="直線コネクタ 34"/>
        <cdr:cNvSpPr/>
      </cdr:nvSpPr>
      <cdr:spPr>
        <a:xfrm xmlns:a="http://schemas.openxmlformats.org/drawingml/2006/main">
          <a:off x="6935962" y="5646236"/>
          <a:ext cx="944692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0.5842</cdr:x>
      <cdr:y>0.00693</cdr:y>
    </cdr:from>
    <cdr:to>
      <cdr:x>0.73705</cdr:x>
      <cdr:y>0.00741</cdr:y>
    </cdr:to>
    <cdr:sp macro="" textlink="">
      <cdr:nvSpPr>
        <cdr:cNvPr id="48" name="直線コネクタ 47"/>
        <cdr:cNvSpPr/>
      </cdr:nvSpPr>
      <cdr:spPr>
        <a:xfrm xmlns:a="http://schemas.openxmlformats.org/drawingml/2006/main">
          <a:off x="5436795" y="42148"/>
          <a:ext cx="1422482" cy="291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0.85405</cdr:x>
      <cdr:y>0.00637</cdr:y>
    </cdr:from>
    <cdr:to>
      <cdr:x>0.90367</cdr:x>
      <cdr:y>0.02165</cdr:y>
    </cdr:to>
    <cdr:sp macro="" textlink="">
      <cdr:nvSpPr>
        <cdr:cNvPr id="49" name="正方形/長方形 48"/>
        <cdr:cNvSpPr/>
      </cdr:nvSpPr>
      <cdr:spPr>
        <a:xfrm xmlns:a="http://schemas.openxmlformats.org/drawingml/2006/main">
          <a:off x="7948125" y="38720"/>
          <a:ext cx="461753" cy="92926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>
            <a:alpha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4">
            <a:shade val="50000"/>
          </a:schemeClr>
        </a:lnRef>
        <a:fillRef xmlns:a="http://schemas.openxmlformats.org/drawingml/2006/main" idx="1">
          <a:schemeClr val="accent4"/>
        </a:fillRef>
        <a:effectRef xmlns:a="http://schemas.openxmlformats.org/drawingml/2006/main" idx="0">
          <a:schemeClr val="accent4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0.01605</cdr:x>
      <cdr:y>0.50152</cdr:y>
    </cdr:from>
    <cdr:to>
      <cdr:x>0.0389</cdr:x>
      <cdr:y>0.53368</cdr:y>
    </cdr:to>
    <cdr:sp macro="" textlink="">
      <cdr:nvSpPr>
        <cdr:cNvPr id="50" name="円/楕円 49"/>
        <cdr:cNvSpPr/>
      </cdr:nvSpPr>
      <cdr:spPr>
        <a:xfrm xmlns:a="http://schemas.openxmlformats.org/drawingml/2006/main">
          <a:off x="149334" y="3046804"/>
          <a:ext cx="212603" cy="195374"/>
        </a:xfrm>
        <a:prstGeom xmlns:a="http://schemas.openxmlformats.org/drawingml/2006/main" prst="ellipse">
          <a:avLst/>
        </a:prstGeom>
        <a:solidFill xmlns:a="http://schemas.openxmlformats.org/drawingml/2006/main">
          <a:srgbClr val="FA8606">
            <a:alpha val="5000"/>
          </a:srgbClr>
        </a:solidFill>
        <a:ln xmlns:a="http://schemas.openxmlformats.org/drawingml/2006/main" w="19050" cap="flat" cmpd="sng" algn="ctr">
          <a:solidFill>
            <a:srgbClr val="FF66FF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0.01514</cdr:x>
      <cdr:y>0.59769</cdr:y>
    </cdr:from>
    <cdr:to>
      <cdr:x>0.03798</cdr:x>
      <cdr:y>0.62985</cdr:y>
    </cdr:to>
    <cdr:sp macro="" textlink="">
      <cdr:nvSpPr>
        <cdr:cNvPr id="51" name="円/楕円 50"/>
        <cdr:cNvSpPr/>
      </cdr:nvSpPr>
      <cdr:spPr>
        <a:xfrm xmlns:a="http://schemas.openxmlformats.org/drawingml/2006/main">
          <a:off x="140899" y="3635119"/>
          <a:ext cx="212558" cy="195595"/>
        </a:xfrm>
        <a:prstGeom xmlns:a="http://schemas.openxmlformats.org/drawingml/2006/main" prst="ellipse">
          <a:avLst/>
        </a:prstGeom>
        <a:solidFill xmlns:a="http://schemas.openxmlformats.org/drawingml/2006/main">
          <a:srgbClr val="FA8606">
            <a:alpha val="5000"/>
          </a:srgbClr>
        </a:solidFill>
        <a:ln xmlns:a="http://schemas.openxmlformats.org/drawingml/2006/main" w="19050" cap="flat" cmpd="sng" algn="ctr">
          <a:solidFill>
            <a:srgbClr val="FA8606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0.01597</cdr:x>
      <cdr:y>0.72723</cdr:y>
    </cdr:from>
    <cdr:to>
      <cdr:x>0.03881</cdr:x>
      <cdr:y>0.7594</cdr:y>
    </cdr:to>
    <cdr:sp macro="" textlink="">
      <cdr:nvSpPr>
        <cdr:cNvPr id="52" name="円/楕円 51"/>
        <cdr:cNvSpPr/>
      </cdr:nvSpPr>
      <cdr:spPr>
        <a:xfrm xmlns:a="http://schemas.openxmlformats.org/drawingml/2006/main">
          <a:off x="148611" y="4417980"/>
          <a:ext cx="212510" cy="195436"/>
        </a:xfrm>
        <a:prstGeom xmlns:a="http://schemas.openxmlformats.org/drawingml/2006/main" prst="ellipse">
          <a:avLst/>
        </a:prstGeom>
        <a:solidFill xmlns:a="http://schemas.openxmlformats.org/drawingml/2006/main">
          <a:srgbClr val="FA8606">
            <a:alpha val="5000"/>
          </a:srgbClr>
        </a:solidFill>
        <a:ln xmlns:a="http://schemas.openxmlformats.org/drawingml/2006/main" w="19050" cap="flat" cmpd="sng" algn="ctr">
          <a:solidFill>
            <a:srgbClr val="305EF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0.01605</cdr:x>
      <cdr:y>0.65921</cdr:y>
    </cdr:from>
    <cdr:to>
      <cdr:x>0.0389</cdr:x>
      <cdr:y>0.69137</cdr:y>
    </cdr:to>
    <cdr:sp macro="" textlink="">
      <cdr:nvSpPr>
        <cdr:cNvPr id="53" name="円/楕円 52"/>
        <cdr:cNvSpPr/>
      </cdr:nvSpPr>
      <cdr:spPr>
        <a:xfrm xmlns:a="http://schemas.openxmlformats.org/drawingml/2006/main">
          <a:off x="149368" y="4009280"/>
          <a:ext cx="212651" cy="195596"/>
        </a:xfrm>
        <a:prstGeom xmlns:a="http://schemas.openxmlformats.org/drawingml/2006/main" prst="ellipse">
          <a:avLst/>
        </a:prstGeom>
        <a:solidFill xmlns:a="http://schemas.openxmlformats.org/drawingml/2006/main">
          <a:srgbClr val="FA8606">
            <a:alpha val="5000"/>
          </a:srgbClr>
        </a:solidFill>
        <a:ln xmlns:a="http://schemas.openxmlformats.org/drawingml/2006/main" w="19050" cap="flat" cmpd="sng" algn="ctr">
          <a:solidFill>
            <a:srgbClr val="7030A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0.85043</cdr:x>
      <cdr:y>0.92566</cdr:y>
    </cdr:from>
    <cdr:to>
      <cdr:x>0.90034</cdr:x>
      <cdr:y>0.94349</cdr:y>
    </cdr:to>
    <cdr:sp macro="" textlink="">
      <cdr:nvSpPr>
        <cdr:cNvPr id="54" name="正方形/長方形 53"/>
        <cdr:cNvSpPr/>
      </cdr:nvSpPr>
      <cdr:spPr>
        <a:xfrm xmlns:a="http://schemas.openxmlformats.org/drawingml/2006/main">
          <a:off x="7914436" y="5629817"/>
          <a:ext cx="464466" cy="108415"/>
        </a:xfrm>
        <a:prstGeom xmlns:a="http://schemas.openxmlformats.org/drawingml/2006/main" prst="rect">
          <a:avLst/>
        </a:prstGeom>
        <a:solidFill xmlns:a="http://schemas.openxmlformats.org/drawingml/2006/main">
          <a:srgbClr val="CB0571">
            <a:alpha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4">
            <a:shade val="50000"/>
          </a:schemeClr>
        </a:lnRef>
        <a:fillRef xmlns:a="http://schemas.openxmlformats.org/drawingml/2006/main" idx="1">
          <a:schemeClr val="accent4"/>
        </a:fillRef>
        <a:effectRef xmlns:a="http://schemas.openxmlformats.org/drawingml/2006/main" idx="0">
          <a:schemeClr val="accent4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0.01057</cdr:x>
      <cdr:y>0.45226</cdr:y>
    </cdr:from>
    <cdr:to>
      <cdr:x>0.01148</cdr:x>
      <cdr:y>0.82281</cdr:y>
    </cdr:to>
    <cdr:sp macro="" textlink="">
      <cdr:nvSpPr>
        <cdr:cNvPr id="55" name="直線コネクタ 54"/>
        <cdr:cNvSpPr/>
      </cdr:nvSpPr>
      <cdr:spPr>
        <a:xfrm xmlns:a="http://schemas.openxmlformats.org/drawingml/2006/main">
          <a:off x="98369" y="2750621"/>
          <a:ext cx="8468" cy="22536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FF66FF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0.01514</cdr:x>
      <cdr:y>0.78226</cdr:y>
    </cdr:from>
    <cdr:to>
      <cdr:x>0.03798</cdr:x>
      <cdr:y>0.81442</cdr:y>
    </cdr:to>
    <cdr:sp macro="" textlink="">
      <cdr:nvSpPr>
        <cdr:cNvPr id="56" name="円/楕円 55"/>
        <cdr:cNvSpPr/>
      </cdr:nvSpPr>
      <cdr:spPr>
        <a:xfrm xmlns:a="http://schemas.openxmlformats.org/drawingml/2006/main">
          <a:off x="140899" y="4757664"/>
          <a:ext cx="212558" cy="195595"/>
        </a:xfrm>
        <a:prstGeom xmlns:a="http://schemas.openxmlformats.org/drawingml/2006/main" prst="ellipse">
          <a:avLst/>
        </a:prstGeom>
        <a:solidFill xmlns:a="http://schemas.openxmlformats.org/drawingml/2006/main">
          <a:srgbClr val="FA8606">
            <a:alpha val="5000"/>
          </a:srgbClr>
        </a:solidFill>
        <a:ln xmlns:a="http://schemas.openxmlformats.org/drawingml/2006/main" w="19050" cap="flat" cmpd="sng" algn="ctr">
          <a:solidFill>
            <a:srgbClr val="77933C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0.54516</cdr:x>
      <cdr:y>0.93464</cdr:y>
    </cdr:from>
    <cdr:to>
      <cdr:x>0.73886</cdr:x>
      <cdr:y>0.93594</cdr:y>
    </cdr:to>
    <cdr:sp macro="" textlink="">
      <cdr:nvSpPr>
        <cdr:cNvPr id="57" name="直線コネクタ 56"/>
        <cdr:cNvSpPr/>
      </cdr:nvSpPr>
      <cdr:spPr>
        <a:xfrm xmlns:a="http://schemas.openxmlformats.org/drawingml/2006/main">
          <a:off x="5073473" y="5684431"/>
          <a:ext cx="1802649" cy="79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0.54516</cdr:x>
      <cdr:y>0.92633</cdr:y>
    </cdr:from>
    <cdr:to>
      <cdr:x>0.73886</cdr:x>
      <cdr:y>0.92763</cdr:y>
    </cdr:to>
    <cdr:sp macro="" textlink="">
      <cdr:nvSpPr>
        <cdr:cNvPr id="58" name="直線コネクタ 57"/>
        <cdr:cNvSpPr/>
      </cdr:nvSpPr>
      <cdr:spPr>
        <a:xfrm xmlns:a="http://schemas.openxmlformats.org/drawingml/2006/main">
          <a:off x="5073473" y="5633890"/>
          <a:ext cx="1802649" cy="79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0.74439</cdr:x>
      <cdr:y>0.01602</cdr:y>
    </cdr:from>
    <cdr:to>
      <cdr:x>0.84589</cdr:x>
      <cdr:y>0.01602</cdr:y>
    </cdr:to>
    <cdr:sp macro="" textlink="">
      <cdr:nvSpPr>
        <cdr:cNvPr id="59" name="直線コネクタ 58"/>
        <cdr:cNvSpPr/>
      </cdr:nvSpPr>
      <cdr:spPr>
        <a:xfrm xmlns:a="http://schemas.openxmlformats.org/drawingml/2006/main">
          <a:off x="6927586" y="97433"/>
          <a:ext cx="944599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0.74439</cdr:x>
      <cdr:y>0.00814</cdr:y>
    </cdr:from>
    <cdr:to>
      <cdr:x>0.8459</cdr:x>
      <cdr:y>0.00814</cdr:y>
    </cdr:to>
    <cdr:sp macro="" textlink="">
      <cdr:nvSpPr>
        <cdr:cNvPr id="60" name="直線コネクタ 59"/>
        <cdr:cNvSpPr/>
      </cdr:nvSpPr>
      <cdr:spPr>
        <a:xfrm xmlns:a="http://schemas.openxmlformats.org/drawingml/2006/main">
          <a:off x="6927586" y="49507"/>
          <a:ext cx="944692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0.00417</cdr:x>
      <cdr:y>0.45226</cdr:y>
    </cdr:from>
    <cdr:to>
      <cdr:x>0.00509</cdr:x>
      <cdr:y>0.82281</cdr:y>
    </cdr:to>
    <cdr:sp macro="" textlink="">
      <cdr:nvSpPr>
        <cdr:cNvPr id="61" name="直線コネクタ 60"/>
        <cdr:cNvSpPr/>
      </cdr:nvSpPr>
      <cdr:spPr>
        <a:xfrm xmlns:a="http://schemas.openxmlformats.org/drawingml/2006/main">
          <a:off x="38808" y="2750621"/>
          <a:ext cx="8562" cy="22536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FF66FF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0.81155</cdr:x>
      <cdr:y>0.7886</cdr:y>
    </cdr:from>
    <cdr:to>
      <cdr:x>0.94329</cdr:x>
      <cdr:y>0.91495</cdr:y>
    </cdr:to>
    <cdr:sp macro="" textlink="">
      <cdr:nvSpPr>
        <cdr:cNvPr id="62" name="角丸四角形吹き出し 61"/>
        <cdr:cNvSpPr/>
      </cdr:nvSpPr>
      <cdr:spPr>
        <a:xfrm xmlns:a="http://schemas.openxmlformats.org/drawingml/2006/main">
          <a:off x="7552566" y="4796217"/>
          <a:ext cx="1226019" cy="768437"/>
        </a:xfrm>
        <a:prstGeom xmlns:a="http://schemas.openxmlformats.org/drawingml/2006/main" prst="wedgeRoundRectCallout">
          <a:avLst>
            <a:gd name="adj1" fmla="val -25434"/>
            <a:gd name="adj2" fmla="val -61453"/>
            <a:gd name="adj3" fmla="val 16667"/>
          </a:avLst>
        </a:prstGeom>
        <a:solidFill xmlns:a="http://schemas.openxmlformats.org/drawingml/2006/main">
          <a:srgbClr val="CCFF33"/>
        </a:solidFill>
        <a:ln xmlns:a="http://schemas.openxmlformats.org/drawingml/2006/main" w="25400" cap="flat" cmpd="sng" algn="ctr">
          <a:solidFill>
            <a:srgbClr val="C50BB3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3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3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lIns="0" tIns="0" rIns="0" bIns="0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marL="0" indent="0" algn="l"/>
          <a:r>
            <a:rPr lang="ja-JP" altLang="ja-JP" sz="1000" b="1">
              <a:solidFill>
                <a:srgbClr val="FF0000"/>
              </a:solidFill>
              <a:latin typeface="Calibri"/>
              <a:ea typeface="ＭＳ Ｐゴシック"/>
            </a:rPr>
            <a:t>★建玉操作</a:t>
          </a:r>
          <a:r>
            <a:rPr lang="ja-JP" altLang="en-US" sz="1000" b="1">
              <a:solidFill>
                <a:srgbClr val="FF0000"/>
              </a:solidFill>
              <a:latin typeface="Calibri"/>
              <a:ea typeface="ＭＳ Ｐゴシック"/>
            </a:rPr>
            <a:t>の戦略</a:t>
          </a:r>
          <a:r>
            <a:rPr lang="ja-JP" altLang="ja-JP" sz="1000" b="1">
              <a:solidFill>
                <a:srgbClr val="FF0000"/>
              </a:solidFill>
              <a:latin typeface="Calibri"/>
              <a:ea typeface="ＭＳ Ｐゴシック"/>
            </a:rPr>
            <a:t>★</a:t>
          </a:r>
          <a:endParaRPr lang="en-US" altLang="ja-JP" sz="1000" b="1">
            <a:solidFill>
              <a:srgbClr val="FF0000"/>
            </a:solidFill>
            <a:latin typeface="Calibri"/>
            <a:ea typeface="ＭＳ Ｐゴシック"/>
          </a:endParaRPr>
        </a:p>
        <a:p xmlns:a="http://schemas.openxmlformats.org/drawingml/2006/main">
          <a:pPr marL="0" indent="0" algn="l"/>
          <a:r>
            <a:rPr lang="en-US" altLang="ja-JP" sz="1100" b="0">
              <a:solidFill>
                <a:sysClr val="windowText" lastClr="000000"/>
              </a:solidFill>
              <a:latin typeface="Calibri"/>
              <a:ea typeface="ＭＳ Ｐゴシック"/>
            </a:rPr>
            <a:t>PlanA</a:t>
          </a:r>
          <a:r>
            <a:rPr lang="ja-JP" altLang="ja-JP" sz="1100" b="0">
              <a:solidFill>
                <a:sysClr val="windowText" lastClr="000000"/>
              </a:solidFill>
              <a:latin typeface="Calibri"/>
              <a:ea typeface="ＭＳ Ｐゴシック"/>
            </a:rPr>
            <a:t>：</a:t>
          </a:r>
          <a:endParaRPr lang="en-US" altLang="ja-JP" sz="1100" b="0">
            <a:solidFill>
              <a:sysClr val="windowText" lastClr="000000"/>
            </a:solidFill>
            <a:latin typeface="Calibri"/>
            <a:ea typeface="ＭＳ Ｐゴシック"/>
          </a:endParaRPr>
        </a:p>
        <a:p xmlns:a="http://schemas.openxmlformats.org/drawingml/2006/main">
          <a:pPr marL="0" indent="0" algn="l"/>
          <a:r>
            <a:rPr lang="en-US" altLang="ja-JP" sz="1100" b="0">
              <a:solidFill>
                <a:sysClr val="windowText" lastClr="000000"/>
              </a:solidFill>
              <a:latin typeface="Calibri"/>
              <a:ea typeface="ＭＳ Ｐゴシック"/>
            </a:rPr>
            <a:t>PlanB:</a:t>
          </a:r>
          <a:endParaRPr lang="ja-JP" altLang="ja-JP" sz="1100" b="0">
            <a:solidFill>
              <a:sysClr val="windowText" lastClr="000000"/>
            </a:solidFill>
            <a:latin typeface="Calibri"/>
            <a:ea typeface="ＭＳ Ｐゴシック"/>
          </a:endParaRPr>
        </a:p>
        <a:p xmlns:a="http://schemas.openxmlformats.org/drawingml/2006/main">
          <a:pPr marL="0" indent="0" algn="l"/>
          <a:r>
            <a:rPr lang="en-US" altLang="ja-JP" sz="1100" b="0">
              <a:solidFill>
                <a:sysClr val="windowText" lastClr="000000"/>
              </a:solidFill>
              <a:latin typeface="Calibri"/>
              <a:ea typeface="ＭＳ Ｐゴシック"/>
            </a:rPr>
            <a:t>PlanC:</a:t>
          </a:r>
          <a:endParaRPr lang="ja-JP" altLang="en-US" sz="1100" b="1">
            <a:solidFill>
              <a:srgbClr val="FF0000"/>
            </a:solidFill>
            <a:latin typeface="Calibri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0.10265</cdr:x>
      <cdr:y>0.82762</cdr:y>
    </cdr:from>
    <cdr:to>
      <cdr:x>0.138</cdr:x>
      <cdr:y>0.88433</cdr:y>
    </cdr:to>
    <cdr:sp macro="" textlink="">
      <cdr:nvSpPr>
        <cdr:cNvPr id="69" name="フリーフォーム 68"/>
        <cdr:cNvSpPr/>
      </cdr:nvSpPr>
      <cdr:spPr>
        <a:xfrm xmlns:a="http://schemas.openxmlformats.org/drawingml/2006/main">
          <a:off x="955306" y="5033537"/>
          <a:ext cx="328981" cy="344907"/>
        </a:xfrm>
        <a:custGeom xmlns:a="http://schemas.openxmlformats.org/drawingml/2006/main">
          <a:avLst/>
          <a:gdLst>
            <a:gd name="connsiteX0" fmla="*/ 0 w 1525549"/>
            <a:gd name="connsiteY0" fmla="*/ 0 h 247804"/>
            <a:gd name="connsiteX1" fmla="*/ 747290 w 1525549"/>
            <a:gd name="connsiteY1" fmla="*/ 123902 h 247804"/>
            <a:gd name="connsiteX2" fmla="*/ 1525549 w 1525549"/>
            <a:gd name="connsiteY2" fmla="*/ 247804 h 247804"/>
            <a:gd name="connsiteX0" fmla="*/ 0 w 1525549"/>
            <a:gd name="connsiteY0" fmla="*/ 240061 h 487865"/>
            <a:gd name="connsiteX1" fmla="*/ 352351 w 1525549"/>
            <a:gd name="connsiteY1" fmla="*/ 61951 h 487865"/>
            <a:gd name="connsiteX2" fmla="*/ 1525549 w 1525549"/>
            <a:gd name="connsiteY2" fmla="*/ 487865 h 487865"/>
            <a:gd name="connsiteX0" fmla="*/ 0 w 828598"/>
            <a:gd name="connsiteY0" fmla="*/ 241352 h 620803"/>
            <a:gd name="connsiteX1" fmla="*/ 352351 w 828598"/>
            <a:gd name="connsiteY1" fmla="*/ 63242 h 620803"/>
            <a:gd name="connsiteX2" fmla="*/ 828598 w 828598"/>
            <a:gd name="connsiteY2" fmla="*/ 620803 h 620803"/>
            <a:gd name="connsiteX0" fmla="*/ 0 w 828598"/>
            <a:gd name="connsiteY0" fmla="*/ 481413 h 860864"/>
            <a:gd name="connsiteX1" fmla="*/ 236192 w 828598"/>
            <a:gd name="connsiteY1" fmla="*/ 63242 h 860864"/>
            <a:gd name="connsiteX2" fmla="*/ 828598 w 828598"/>
            <a:gd name="connsiteY2" fmla="*/ 860864 h 860864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418171 h 797622"/>
            <a:gd name="connsiteX1" fmla="*/ 236192 w 828598"/>
            <a:gd name="connsiteY1" fmla="*/ 0 h 797622"/>
            <a:gd name="connsiteX2" fmla="*/ 712440 w 828598"/>
            <a:gd name="connsiteY2" fmla="*/ 433659 h 797622"/>
            <a:gd name="connsiteX3" fmla="*/ 828598 w 828598"/>
            <a:gd name="connsiteY3" fmla="*/ 797622 h 797622"/>
            <a:gd name="connsiteX0" fmla="*/ 0 w 1239025"/>
            <a:gd name="connsiteY0" fmla="*/ 418171 h 513679"/>
            <a:gd name="connsiteX1" fmla="*/ 236192 w 1239025"/>
            <a:gd name="connsiteY1" fmla="*/ 0 h 513679"/>
            <a:gd name="connsiteX2" fmla="*/ 712440 w 1239025"/>
            <a:gd name="connsiteY2" fmla="*/ 433659 h 513679"/>
            <a:gd name="connsiteX3" fmla="*/ 1239025 w 1239025"/>
            <a:gd name="connsiteY3" fmla="*/ 480122 h 513679"/>
            <a:gd name="connsiteX0" fmla="*/ 0 w 1300976"/>
            <a:gd name="connsiteY0" fmla="*/ 472378 h 513679"/>
            <a:gd name="connsiteX1" fmla="*/ 298143 w 1300976"/>
            <a:gd name="connsiteY1" fmla="*/ 0 h 513679"/>
            <a:gd name="connsiteX2" fmla="*/ 774391 w 1300976"/>
            <a:gd name="connsiteY2" fmla="*/ 433659 h 513679"/>
            <a:gd name="connsiteX3" fmla="*/ 1300976 w 1300976"/>
            <a:gd name="connsiteY3" fmla="*/ 480122 h 513679"/>
            <a:gd name="connsiteX0" fmla="*/ 0 w 1300976"/>
            <a:gd name="connsiteY0" fmla="*/ 472378 h 970569"/>
            <a:gd name="connsiteX1" fmla="*/ 298143 w 1300976"/>
            <a:gd name="connsiteY1" fmla="*/ 0 h 970569"/>
            <a:gd name="connsiteX2" fmla="*/ 967988 w 1300976"/>
            <a:gd name="connsiteY2" fmla="*/ 890549 h 970569"/>
            <a:gd name="connsiteX3" fmla="*/ 1300976 w 1300976"/>
            <a:gd name="connsiteY3" fmla="*/ 480122 h 970569"/>
            <a:gd name="connsiteX0" fmla="*/ 0 w 1300976"/>
            <a:gd name="connsiteY0" fmla="*/ 185854 h 636291"/>
            <a:gd name="connsiteX1" fmla="*/ 422045 w 1300976"/>
            <a:gd name="connsiteY1" fmla="*/ 0 h 636291"/>
            <a:gd name="connsiteX2" fmla="*/ 967988 w 1300976"/>
            <a:gd name="connsiteY2" fmla="*/ 604025 h 636291"/>
            <a:gd name="connsiteX3" fmla="*/ 1300976 w 1300976"/>
            <a:gd name="connsiteY3" fmla="*/ 193598 h 636291"/>
            <a:gd name="connsiteX0" fmla="*/ 0 w 1300976"/>
            <a:gd name="connsiteY0" fmla="*/ 202633 h 653070"/>
            <a:gd name="connsiteX1" fmla="*/ 422045 w 1300976"/>
            <a:gd name="connsiteY1" fmla="*/ 16779 h 653070"/>
            <a:gd name="connsiteX2" fmla="*/ 967988 w 1300976"/>
            <a:gd name="connsiteY2" fmla="*/ 620804 h 653070"/>
            <a:gd name="connsiteX3" fmla="*/ 1300976 w 1300976"/>
            <a:gd name="connsiteY3" fmla="*/ 210377 h 653070"/>
            <a:gd name="connsiteX0" fmla="*/ 0 w 1300976"/>
            <a:gd name="connsiteY0" fmla="*/ 187145 h 637582"/>
            <a:gd name="connsiteX1" fmla="*/ 422045 w 1300976"/>
            <a:gd name="connsiteY1" fmla="*/ 1291 h 637582"/>
            <a:gd name="connsiteX2" fmla="*/ 967988 w 1300976"/>
            <a:gd name="connsiteY2" fmla="*/ 605316 h 637582"/>
            <a:gd name="connsiteX3" fmla="*/ 1300976 w 1300976"/>
            <a:gd name="connsiteY3" fmla="*/ 194889 h 637582"/>
            <a:gd name="connsiteX0" fmla="*/ 0 w 1300976"/>
            <a:gd name="connsiteY0" fmla="*/ 187145 h 413009"/>
            <a:gd name="connsiteX1" fmla="*/ 422045 w 1300976"/>
            <a:gd name="connsiteY1" fmla="*/ 1291 h 413009"/>
            <a:gd name="connsiteX2" fmla="*/ 921524 w 1300976"/>
            <a:gd name="connsiteY2" fmla="*/ 380743 h 413009"/>
            <a:gd name="connsiteX3" fmla="*/ 1300976 w 1300976"/>
            <a:gd name="connsiteY3" fmla="*/ 194889 h 413009"/>
            <a:gd name="connsiteX0" fmla="*/ 47109 w 1348085"/>
            <a:gd name="connsiteY0" fmla="*/ 220701 h 446565"/>
            <a:gd name="connsiteX1" fmla="*/ 70341 w 1348085"/>
            <a:gd name="connsiteY1" fmla="*/ 212959 h 446565"/>
            <a:gd name="connsiteX2" fmla="*/ 469154 w 1348085"/>
            <a:gd name="connsiteY2" fmla="*/ 34847 h 446565"/>
            <a:gd name="connsiteX3" fmla="*/ 968633 w 1348085"/>
            <a:gd name="connsiteY3" fmla="*/ 414299 h 446565"/>
            <a:gd name="connsiteX4" fmla="*/ 1348085 w 1348085"/>
            <a:gd name="connsiteY4" fmla="*/ 228445 h 446565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55600"/>
            <a:gd name="connsiteX1" fmla="*/ 70341 w 1348085"/>
            <a:gd name="connsiteY1" fmla="*/ 212959 h 455600"/>
            <a:gd name="connsiteX2" fmla="*/ 469154 w 1348085"/>
            <a:gd name="connsiteY2" fmla="*/ 34847 h 455600"/>
            <a:gd name="connsiteX3" fmla="*/ 929914 w 1348085"/>
            <a:gd name="connsiteY3" fmla="*/ 422043 h 455600"/>
            <a:gd name="connsiteX4" fmla="*/ 1348085 w 1348085"/>
            <a:gd name="connsiteY4" fmla="*/ 236189 h 455600"/>
            <a:gd name="connsiteX0" fmla="*/ 31076 w 1332052"/>
            <a:gd name="connsiteY0" fmla="*/ 220701 h 455600"/>
            <a:gd name="connsiteX1" fmla="*/ 70341 w 1332052"/>
            <a:gd name="connsiteY1" fmla="*/ 197471 h 455600"/>
            <a:gd name="connsiteX2" fmla="*/ 453121 w 1332052"/>
            <a:gd name="connsiteY2" fmla="*/ 34847 h 455600"/>
            <a:gd name="connsiteX3" fmla="*/ 913881 w 1332052"/>
            <a:gd name="connsiteY3" fmla="*/ 422043 h 455600"/>
            <a:gd name="connsiteX4" fmla="*/ 1332052 w 1332052"/>
            <a:gd name="connsiteY4" fmla="*/ 236189 h 455600"/>
            <a:gd name="connsiteX0" fmla="*/ 319664 w 1620640"/>
            <a:gd name="connsiteY0" fmla="*/ 220701 h 455600"/>
            <a:gd name="connsiteX1" fmla="*/ 358929 w 1620640"/>
            <a:gd name="connsiteY1" fmla="*/ 197471 h 455600"/>
            <a:gd name="connsiteX2" fmla="*/ 741709 w 1620640"/>
            <a:gd name="connsiteY2" fmla="*/ 34847 h 455600"/>
            <a:gd name="connsiteX3" fmla="*/ 1202469 w 1620640"/>
            <a:gd name="connsiteY3" fmla="*/ 422043 h 455600"/>
            <a:gd name="connsiteX4" fmla="*/ 1620640 w 1620640"/>
            <a:gd name="connsiteY4" fmla="*/ 236189 h 455600"/>
            <a:gd name="connsiteX0" fmla="*/ 319664 w 1620640"/>
            <a:gd name="connsiteY0" fmla="*/ 294267 h 529166"/>
            <a:gd name="connsiteX1" fmla="*/ 358929 w 1620640"/>
            <a:gd name="connsiteY1" fmla="*/ 271037 h 529166"/>
            <a:gd name="connsiteX2" fmla="*/ 741709 w 1620640"/>
            <a:gd name="connsiteY2" fmla="*/ 108413 h 529166"/>
            <a:gd name="connsiteX3" fmla="*/ 1202469 w 1620640"/>
            <a:gd name="connsiteY3" fmla="*/ 495609 h 529166"/>
            <a:gd name="connsiteX4" fmla="*/ 1620640 w 1620640"/>
            <a:gd name="connsiteY4" fmla="*/ 309755 h 529166"/>
            <a:gd name="connsiteX0" fmla="*/ 15043 w 1316019"/>
            <a:gd name="connsiteY0" fmla="*/ 294267 h 549818"/>
            <a:gd name="connsiteX1" fmla="*/ 54308 w 1316019"/>
            <a:gd name="connsiteY1" fmla="*/ 271037 h 549818"/>
            <a:gd name="connsiteX2" fmla="*/ 437088 w 1316019"/>
            <a:gd name="connsiteY2" fmla="*/ 108413 h 549818"/>
            <a:gd name="connsiteX3" fmla="*/ 897848 w 1316019"/>
            <a:gd name="connsiteY3" fmla="*/ 495609 h 549818"/>
            <a:gd name="connsiteX4" fmla="*/ 1316019 w 1316019"/>
            <a:gd name="connsiteY4" fmla="*/ 309755 h 549818"/>
            <a:gd name="connsiteX0" fmla="*/ 15043 w 3667875"/>
            <a:gd name="connsiteY0" fmla="*/ 332986 h 588537"/>
            <a:gd name="connsiteX1" fmla="*/ 54308 w 3667875"/>
            <a:gd name="connsiteY1" fmla="*/ 309756 h 588537"/>
            <a:gd name="connsiteX2" fmla="*/ 437088 w 3667875"/>
            <a:gd name="connsiteY2" fmla="*/ 147132 h 588537"/>
            <a:gd name="connsiteX3" fmla="*/ 897848 w 3667875"/>
            <a:gd name="connsiteY3" fmla="*/ 534328 h 588537"/>
            <a:gd name="connsiteX4" fmla="*/ 1316019 w 3667875"/>
            <a:gd name="connsiteY4" fmla="*/ 348474 h 588537"/>
            <a:gd name="connsiteX0" fmla="*/ 0 w 3652832"/>
            <a:gd name="connsiteY0" fmla="*/ 782132 h 1017031"/>
            <a:gd name="connsiteX1" fmla="*/ 39265 w 3652832"/>
            <a:gd name="connsiteY1" fmla="*/ 758902 h 1017031"/>
            <a:gd name="connsiteX2" fmla="*/ 422045 w 3652832"/>
            <a:gd name="connsiteY2" fmla="*/ 596278 h 1017031"/>
            <a:gd name="connsiteX3" fmla="*/ 882805 w 3652832"/>
            <a:gd name="connsiteY3" fmla="*/ 983474 h 1017031"/>
            <a:gd name="connsiteX4" fmla="*/ 1300976 w 3652832"/>
            <a:gd name="connsiteY4" fmla="*/ 797620 h 1017031"/>
            <a:gd name="connsiteX0" fmla="*/ 0 w 1300976"/>
            <a:gd name="connsiteY0" fmla="*/ 219411 h 454310"/>
            <a:gd name="connsiteX1" fmla="*/ 422045 w 1300976"/>
            <a:gd name="connsiteY1" fmla="*/ 33557 h 454310"/>
            <a:gd name="connsiteX2" fmla="*/ 882805 w 1300976"/>
            <a:gd name="connsiteY2" fmla="*/ 420753 h 454310"/>
            <a:gd name="connsiteX3" fmla="*/ 1300976 w 1300976"/>
            <a:gd name="connsiteY3" fmla="*/ 234899 h 454310"/>
            <a:gd name="connsiteX0" fmla="*/ 0 w 1300976"/>
            <a:gd name="connsiteY0" fmla="*/ 180691 h 409137"/>
            <a:gd name="connsiteX1" fmla="*/ 277752 w 1300976"/>
            <a:gd name="connsiteY1" fmla="*/ 33557 h 409137"/>
            <a:gd name="connsiteX2" fmla="*/ 882805 w 1300976"/>
            <a:gd name="connsiteY2" fmla="*/ 382033 h 409137"/>
            <a:gd name="connsiteX3" fmla="*/ 1300976 w 1300976"/>
            <a:gd name="connsiteY3" fmla="*/ 196179 h 409137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61776 w 1362752"/>
            <a:gd name="connsiteY0" fmla="*/ 183272 h 411718"/>
            <a:gd name="connsiteX1" fmla="*/ 339528 w 1362752"/>
            <a:gd name="connsiteY1" fmla="*/ 36138 h 411718"/>
            <a:gd name="connsiteX2" fmla="*/ 944581 w 1362752"/>
            <a:gd name="connsiteY2" fmla="*/ 384614 h 411718"/>
            <a:gd name="connsiteX3" fmla="*/ 1362752 w 1362752"/>
            <a:gd name="connsiteY3" fmla="*/ 198760 h 411718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61773 w 1362749"/>
            <a:gd name="connsiteY0" fmla="*/ 281362 h 508517"/>
            <a:gd name="connsiteX1" fmla="*/ 163165 w 1362749"/>
            <a:gd name="connsiteY1" fmla="*/ 141972 h 508517"/>
            <a:gd name="connsiteX2" fmla="*/ 944578 w 1362749"/>
            <a:gd name="connsiteY2" fmla="*/ 482704 h 508517"/>
            <a:gd name="connsiteX3" fmla="*/ 1362749 w 1362749"/>
            <a:gd name="connsiteY3" fmla="*/ 296850 h 508517"/>
            <a:gd name="connsiteX0" fmla="*/ 0 w 1300976"/>
            <a:gd name="connsiteY0" fmla="*/ 289106 h 517552"/>
            <a:gd name="connsiteX1" fmla="*/ 341884 w 1300976"/>
            <a:gd name="connsiteY1" fmla="*/ 141972 h 517552"/>
            <a:gd name="connsiteX2" fmla="*/ 882805 w 1300976"/>
            <a:gd name="connsiteY2" fmla="*/ 490448 h 517552"/>
            <a:gd name="connsiteX3" fmla="*/ 1300976 w 1300976"/>
            <a:gd name="connsiteY3" fmla="*/ 304594 h 517552"/>
            <a:gd name="connsiteX0" fmla="*/ 0 w 1300976"/>
            <a:gd name="connsiteY0" fmla="*/ 296850 h 526586"/>
            <a:gd name="connsiteX1" fmla="*/ 389982 w 1300976"/>
            <a:gd name="connsiteY1" fmla="*/ 141972 h 526586"/>
            <a:gd name="connsiteX2" fmla="*/ 882805 w 1300976"/>
            <a:gd name="connsiteY2" fmla="*/ 498192 h 526586"/>
            <a:gd name="connsiteX3" fmla="*/ 1300976 w 1300976"/>
            <a:gd name="connsiteY3" fmla="*/ 312338 h 526586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232317 h 474960"/>
            <a:gd name="connsiteX1" fmla="*/ 486180 w 1300976"/>
            <a:gd name="connsiteY1" fmla="*/ 0 h 474960"/>
            <a:gd name="connsiteX2" fmla="*/ 882805 w 1300976"/>
            <a:gd name="connsiteY2" fmla="*/ 433659 h 474960"/>
            <a:gd name="connsiteX3" fmla="*/ 1300976 w 1300976"/>
            <a:gd name="connsiteY3" fmla="*/ 247805 h 474960"/>
            <a:gd name="connsiteX0" fmla="*/ 0 w 1300976"/>
            <a:gd name="connsiteY0" fmla="*/ 0 h 242643"/>
            <a:gd name="connsiteX1" fmla="*/ 882805 w 1300976"/>
            <a:gd name="connsiteY1" fmla="*/ 201342 h 242643"/>
            <a:gd name="connsiteX2" fmla="*/ 1300976 w 1300976"/>
            <a:gd name="connsiteY2" fmla="*/ 15488 h 242643"/>
            <a:gd name="connsiteX0" fmla="*/ 0 w 1300976"/>
            <a:gd name="connsiteY0" fmla="*/ 0 h 15488"/>
            <a:gd name="connsiteX1" fmla="*/ 1300976 w 1300976"/>
            <a:gd name="connsiteY1" fmla="*/ 15488 h 15488"/>
            <a:gd name="connsiteX0" fmla="*/ 0 w 1300976"/>
            <a:gd name="connsiteY0" fmla="*/ 193596 h 209084"/>
            <a:gd name="connsiteX1" fmla="*/ 322979 w 1300976"/>
            <a:gd name="connsiteY1" fmla="*/ 0 h 209084"/>
            <a:gd name="connsiteX2" fmla="*/ 1300976 w 1300976"/>
            <a:gd name="connsiteY2" fmla="*/ 209084 h 209084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193596 h 429786"/>
            <a:gd name="connsiteX1" fmla="*/ 322979 w 1300976"/>
            <a:gd name="connsiteY1" fmla="*/ 0 h 429786"/>
            <a:gd name="connsiteX2" fmla="*/ 819991 w 1300976"/>
            <a:gd name="connsiteY2" fmla="*/ 394939 h 429786"/>
            <a:gd name="connsiteX3" fmla="*/ 1300976 w 1300976"/>
            <a:gd name="connsiteY3" fmla="*/ 209084 h 429786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493369"/>
            <a:gd name="connsiteY0" fmla="*/ 325243 h 548527"/>
            <a:gd name="connsiteX1" fmla="*/ 322979 w 1493369"/>
            <a:gd name="connsiteY1" fmla="*/ 131647 h 548527"/>
            <a:gd name="connsiteX2" fmla="*/ 819991 w 1493369"/>
            <a:gd name="connsiteY2" fmla="*/ 526586 h 548527"/>
            <a:gd name="connsiteX3" fmla="*/ 1493369 w 1493369"/>
            <a:gd name="connsiteY3" fmla="*/ 0 h 548527"/>
            <a:gd name="connsiteX0" fmla="*/ 0 w 1493369"/>
            <a:gd name="connsiteY0" fmla="*/ 325243 h 566596"/>
            <a:gd name="connsiteX1" fmla="*/ 322979 w 1493369"/>
            <a:gd name="connsiteY1" fmla="*/ 240062 h 566596"/>
            <a:gd name="connsiteX2" fmla="*/ 819991 w 1493369"/>
            <a:gd name="connsiteY2" fmla="*/ 526586 h 566596"/>
            <a:gd name="connsiteX3" fmla="*/ 1493369 w 1493369"/>
            <a:gd name="connsiteY3" fmla="*/ 0 h 566596"/>
            <a:gd name="connsiteX0" fmla="*/ 0 w 1300978"/>
            <a:gd name="connsiteY0" fmla="*/ 90344 h 311047"/>
            <a:gd name="connsiteX1" fmla="*/ 322979 w 1300978"/>
            <a:gd name="connsiteY1" fmla="*/ 5163 h 311047"/>
            <a:gd name="connsiteX2" fmla="*/ 819991 w 1300978"/>
            <a:gd name="connsiteY2" fmla="*/ 291687 h 311047"/>
            <a:gd name="connsiteX3" fmla="*/ 1300978 w 1300978"/>
            <a:gd name="connsiteY3" fmla="*/ 121321 h 311047"/>
            <a:gd name="connsiteX0" fmla="*/ 0 w 1300978"/>
            <a:gd name="connsiteY0" fmla="*/ 90344 h 303303"/>
            <a:gd name="connsiteX1" fmla="*/ 322979 w 1300978"/>
            <a:gd name="connsiteY1" fmla="*/ 5163 h 303303"/>
            <a:gd name="connsiteX2" fmla="*/ 707763 w 1300978"/>
            <a:gd name="connsiteY2" fmla="*/ 283943 h 303303"/>
            <a:gd name="connsiteX3" fmla="*/ 1300978 w 1300978"/>
            <a:gd name="connsiteY3" fmla="*/ 121321 h 303303"/>
            <a:gd name="connsiteX0" fmla="*/ 0 w 1300978"/>
            <a:gd name="connsiteY0" fmla="*/ 95155 h 294571"/>
            <a:gd name="connsiteX1" fmla="*/ 322979 w 1300978"/>
            <a:gd name="connsiteY1" fmla="*/ 9974 h 294571"/>
            <a:gd name="connsiteX2" fmla="*/ 510101 w 1300978"/>
            <a:gd name="connsiteY2" fmla="*/ 91227 h 294571"/>
            <a:gd name="connsiteX3" fmla="*/ 707763 w 1300978"/>
            <a:gd name="connsiteY3" fmla="*/ 288754 h 294571"/>
            <a:gd name="connsiteX4" fmla="*/ 1300978 w 1300978"/>
            <a:gd name="connsiteY4" fmla="*/ 126132 h 294571"/>
            <a:gd name="connsiteX0" fmla="*/ 0 w 1300978"/>
            <a:gd name="connsiteY0" fmla="*/ 90344 h 289760"/>
            <a:gd name="connsiteX1" fmla="*/ 322979 w 1300978"/>
            <a:gd name="connsiteY1" fmla="*/ 5163 h 289760"/>
            <a:gd name="connsiteX2" fmla="*/ 707763 w 1300978"/>
            <a:gd name="connsiteY2" fmla="*/ 283943 h 289760"/>
            <a:gd name="connsiteX3" fmla="*/ 1300978 w 1300978"/>
            <a:gd name="connsiteY3" fmla="*/ 121321 h 289760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2125 h 301541"/>
            <a:gd name="connsiteX1" fmla="*/ 214600 w 1300978"/>
            <a:gd name="connsiteY1" fmla="*/ 0 h 301541"/>
            <a:gd name="connsiteX2" fmla="*/ 707763 w 1300978"/>
            <a:gd name="connsiteY2" fmla="*/ 295724 h 301541"/>
            <a:gd name="connsiteX3" fmla="*/ 1300978 w 1300978"/>
            <a:gd name="connsiteY3" fmla="*/ 133102 h 301541"/>
            <a:gd name="connsiteX0" fmla="*/ 0 w 1300978"/>
            <a:gd name="connsiteY0" fmla="*/ 102125 h 274430"/>
            <a:gd name="connsiteX1" fmla="*/ 214600 w 1300978"/>
            <a:gd name="connsiteY1" fmla="*/ 0 h 274430"/>
            <a:gd name="connsiteX2" fmla="*/ 645280 w 1300978"/>
            <a:gd name="connsiteY2" fmla="*/ 268613 h 274430"/>
            <a:gd name="connsiteX3" fmla="*/ 1300978 w 1300978"/>
            <a:gd name="connsiteY3" fmla="*/ 133102 h 274430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68382"/>
            <a:gd name="connsiteX1" fmla="*/ 214600 w 1300978"/>
            <a:gd name="connsiteY1" fmla="*/ 9903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68382"/>
            <a:gd name="connsiteX1" fmla="*/ 316134 w 1300978"/>
            <a:gd name="connsiteY1" fmla="*/ 8378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27716"/>
            <a:gd name="connsiteX1" fmla="*/ 316134 w 1300978"/>
            <a:gd name="connsiteY1" fmla="*/ 83785 h 327716"/>
            <a:gd name="connsiteX2" fmla="*/ 949881 w 1300978"/>
            <a:gd name="connsiteY2" fmla="*/ 326982 h 327716"/>
            <a:gd name="connsiteX3" fmla="*/ 1300978 w 1300978"/>
            <a:gd name="connsiteY3" fmla="*/ 0 h 327716"/>
            <a:gd name="connsiteX0" fmla="*/ 0 w 1300978"/>
            <a:gd name="connsiteY0" fmla="*/ 201160 h 326022"/>
            <a:gd name="connsiteX1" fmla="*/ 316134 w 1300978"/>
            <a:gd name="connsiteY1" fmla="*/ 83785 h 326022"/>
            <a:gd name="connsiteX2" fmla="*/ 668711 w 1300978"/>
            <a:gd name="connsiteY2" fmla="*/ 325288 h 326022"/>
            <a:gd name="connsiteX3" fmla="*/ 1300978 w 1300978"/>
            <a:gd name="connsiteY3" fmla="*/ 0 h 326022"/>
            <a:gd name="connsiteX0" fmla="*/ 0 w 1300978"/>
            <a:gd name="connsiteY0" fmla="*/ 201160 h 324328"/>
            <a:gd name="connsiteX1" fmla="*/ 316134 w 1300978"/>
            <a:gd name="connsiteY1" fmla="*/ 83785 h 324328"/>
            <a:gd name="connsiteX2" fmla="*/ 649185 w 1300978"/>
            <a:gd name="connsiteY2" fmla="*/ 323594 h 324328"/>
            <a:gd name="connsiteX3" fmla="*/ 1300978 w 1300978"/>
            <a:gd name="connsiteY3" fmla="*/ 0 h 324328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261462 w 1136962"/>
            <a:gd name="connsiteY1" fmla="*/ 88869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265832"/>
            <a:gd name="connsiteY0" fmla="*/ 331631 h 331631"/>
            <a:gd name="connsiteX1" fmla="*/ 390332 w 1265832"/>
            <a:gd name="connsiteY1" fmla="*/ 88869 h 331631"/>
            <a:gd name="connsiteX2" fmla="*/ 778055 w 1265832"/>
            <a:gd name="connsiteY2" fmla="*/ 326983 h 331631"/>
            <a:gd name="connsiteX3" fmla="*/ 1265832 w 1265832"/>
            <a:gd name="connsiteY3" fmla="*/ 0 h 331631"/>
            <a:gd name="connsiteX0" fmla="*/ 0 w 1199445"/>
            <a:gd name="connsiteY0" fmla="*/ 287576 h 327717"/>
            <a:gd name="connsiteX1" fmla="*/ 323945 w 1199445"/>
            <a:gd name="connsiteY1" fmla="*/ 88869 h 327717"/>
            <a:gd name="connsiteX2" fmla="*/ 711668 w 1199445"/>
            <a:gd name="connsiteY2" fmla="*/ 326983 h 327717"/>
            <a:gd name="connsiteX3" fmla="*/ 1199445 w 1199445"/>
            <a:gd name="connsiteY3" fmla="*/ 0 h 327717"/>
            <a:gd name="connsiteX0" fmla="*/ 0 w 1199445"/>
            <a:gd name="connsiteY0" fmla="*/ 287576 h 331106"/>
            <a:gd name="connsiteX1" fmla="*/ 323945 w 1199445"/>
            <a:gd name="connsiteY1" fmla="*/ 88869 h 331106"/>
            <a:gd name="connsiteX2" fmla="*/ 656996 w 1199445"/>
            <a:gd name="connsiteY2" fmla="*/ 330372 h 331106"/>
            <a:gd name="connsiteX3" fmla="*/ 1199445 w 1199445"/>
            <a:gd name="connsiteY3" fmla="*/ 0 h 331106"/>
            <a:gd name="connsiteX0" fmla="*/ 0 w 1164298"/>
            <a:gd name="connsiteY0" fmla="*/ 328242 h 371772"/>
            <a:gd name="connsiteX1" fmla="*/ 323945 w 1164298"/>
            <a:gd name="connsiteY1" fmla="*/ 129535 h 371772"/>
            <a:gd name="connsiteX2" fmla="*/ 656996 w 1164298"/>
            <a:gd name="connsiteY2" fmla="*/ 371038 h 371772"/>
            <a:gd name="connsiteX3" fmla="*/ 1164298 w 1164298"/>
            <a:gd name="connsiteY3" fmla="*/ 0 h 371772"/>
            <a:gd name="connsiteX0" fmla="*/ 0 w 1062764"/>
            <a:gd name="connsiteY0" fmla="*/ 245215 h 371772"/>
            <a:gd name="connsiteX1" fmla="*/ 222411 w 1062764"/>
            <a:gd name="connsiteY1" fmla="*/ 129535 h 371772"/>
            <a:gd name="connsiteX2" fmla="*/ 555462 w 1062764"/>
            <a:gd name="connsiteY2" fmla="*/ 371038 h 371772"/>
            <a:gd name="connsiteX3" fmla="*/ 1062764 w 1062764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1008092"/>
            <a:gd name="connsiteY0" fmla="*/ 245215 h 371772"/>
            <a:gd name="connsiteX1" fmla="*/ 167739 w 1008092"/>
            <a:gd name="connsiteY1" fmla="*/ 129535 h 371772"/>
            <a:gd name="connsiteX2" fmla="*/ 500790 w 1008092"/>
            <a:gd name="connsiteY2" fmla="*/ 371038 h 371772"/>
            <a:gd name="connsiteX3" fmla="*/ 1008092 w 1008092"/>
            <a:gd name="connsiteY3" fmla="*/ 0 h 371772"/>
            <a:gd name="connsiteX0" fmla="*/ 0 w 1008092"/>
            <a:gd name="connsiteY0" fmla="*/ 245215 h 364994"/>
            <a:gd name="connsiteX1" fmla="*/ 167739 w 1008092"/>
            <a:gd name="connsiteY1" fmla="*/ 129535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836448"/>
            <a:gd name="connsiteY0" fmla="*/ 134618 h 364994"/>
            <a:gd name="connsiteX1" fmla="*/ 329146 w 836448"/>
            <a:gd name="connsiteY1" fmla="*/ 364260 h 364994"/>
            <a:gd name="connsiteX2" fmla="*/ 836448 w 836448"/>
            <a:gd name="connsiteY2" fmla="*/ 0 h 364994"/>
            <a:gd name="connsiteX0" fmla="*/ 0 w 836448"/>
            <a:gd name="connsiteY0" fmla="*/ 134618 h 386683"/>
            <a:gd name="connsiteX1" fmla="*/ 153049 w 836448"/>
            <a:gd name="connsiteY1" fmla="*/ 253149 h 386683"/>
            <a:gd name="connsiteX2" fmla="*/ 329146 w 836448"/>
            <a:gd name="connsiteY2" fmla="*/ 364260 h 386683"/>
            <a:gd name="connsiteX3" fmla="*/ 836448 w 836448"/>
            <a:gd name="connsiteY3" fmla="*/ 0 h 386683"/>
            <a:gd name="connsiteX0" fmla="*/ 0 w 683399"/>
            <a:gd name="connsiteY0" fmla="*/ 253149 h 386683"/>
            <a:gd name="connsiteX1" fmla="*/ 176097 w 683399"/>
            <a:gd name="connsiteY1" fmla="*/ 364260 h 386683"/>
            <a:gd name="connsiteX2" fmla="*/ 683399 w 683399"/>
            <a:gd name="connsiteY2" fmla="*/ 0 h 386683"/>
            <a:gd name="connsiteX0" fmla="*/ 25443 w 708842"/>
            <a:gd name="connsiteY0" fmla="*/ 253149 h 406734"/>
            <a:gd name="connsiteX1" fmla="*/ 29349 w 708842"/>
            <a:gd name="connsiteY1" fmla="*/ 254843 h 406734"/>
            <a:gd name="connsiteX2" fmla="*/ 201540 w 708842"/>
            <a:gd name="connsiteY2" fmla="*/ 364260 h 406734"/>
            <a:gd name="connsiteX3" fmla="*/ 708842 w 708842"/>
            <a:gd name="connsiteY3" fmla="*/ 0 h 406734"/>
            <a:gd name="connsiteX0" fmla="*/ 25443 w 708842"/>
            <a:gd name="connsiteY0" fmla="*/ 253149 h 406734"/>
            <a:gd name="connsiteX1" fmla="*/ 29349 w 708842"/>
            <a:gd name="connsiteY1" fmla="*/ 254843 h 406734"/>
            <a:gd name="connsiteX2" fmla="*/ 201540 w 708842"/>
            <a:gd name="connsiteY2" fmla="*/ 364260 h 406734"/>
            <a:gd name="connsiteX3" fmla="*/ 708842 w 708842"/>
            <a:gd name="connsiteY3" fmla="*/ 0 h 406734"/>
            <a:gd name="connsiteX0" fmla="*/ 25443 w 708842"/>
            <a:gd name="connsiteY0" fmla="*/ 253149 h 406734"/>
            <a:gd name="connsiteX1" fmla="*/ 29349 w 708842"/>
            <a:gd name="connsiteY1" fmla="*/ 254843 h 406734"/>
            <a:gd name="connsiteX2" fmla="*/ 201540 w 708842"/>
            <a:gd name="connsiteY2" fmla="*/ 364260 h 406734"/>
            <a:gd name="connsiteX3" fmla="*/ 708842 w 708842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366068"/>
            <a:gd name="connsiteX1" fmla="*/ 3906 w 683399"/>
            <a:gd name="connsiteY1" fmla="*/ 254843 h 366068"/>
            <a:gd name="connsiteX2" fmla="*/ 176097 w 683399"/>
            <a:gd name="connsiteY2" fmla="*/ 364260 h 366068"/>
            <a:gd name="connsiteX3" fmla="*/ 683399 w 683399"/>
            <a:gd name="connsiteY3" fmla="*/ 0 h 366068"/>
            <a:gd name="connsiteX0" fmla="*/ 0 w 683399"/>
            <a:gd name="connsiteY0" fmla="*/ 253149 h 366068"/>
            <a:gd name="connsiteX1" fmla="*/ 3906 w 683399"/>
            <a:gd name="connsiteY1" fmla="*/ 254843 h 366068"/>
            <a:gd name="connsiteX2" fmla="*/ 176097 w 683399"/>
            <a:gd name="connsiteY2" fmla="*/ 364260 h 366068"/>
            <a:gd name="connsiteX3" fmla="*/ 683399 w 683399"/>
            <a:gd name="connsiteY3" fmla="*/ 0 h 366068"/>
            <a:gd name="connsiteX0" fmla="*/ 0 w 683399"/>
            <a:gd name="connsiteY0" fmla="*/ 253149 h 364260"/>
            <a:gd name="connsiteX1" fmla="*/ 3906 w 683399"/>
            <a:gd name="connsiteY1" fmla="*/ 254843 h 364260"/>
            <a:gd name="connsiteX2" fmla="*/ 176097 w 683399"/>
            <a:gd name="connsiteY2" fmla="*/ 364260 h 364260"/>
            <a:gd name="connsiteX3" fmla="*/ 683399 w 683399"/>
            <a:gd name="connsiteY3" fmla="*/ 0 h 364260"/>
            <a:gd name="connsiteX0" fmla="*/ 0 w 683399"/>
            <a:gd name="connsiteY0" fmla="*/ 253149 h 364260"/>
            <a:gd name="connsiteX1" fmla="*/ 3906 w 683399"/>
            <a:gd name="connsiteY1" fmla="*/ 268193 h 364260"/>
            <a:gd name="connsiteX2" fmla="*/ 176097 w 683399"/>
            <a:gd name="connsiteY2" fmla="*/ 364260 h 364260"/>
            <a:gd name="connsiteX3" fmla="*/ 683399 w 683399"/>
            <a:gd name="connsiteY3" fmla="*/ 0 h 364260"/>
            <a:gd name="connsiteX0" fmla="*/ 7405 w 690804"/>
            <a:gd name="connsiteY0" fmla="*/ 253149 h 364260"/>
            <a:gd name="connsiteX1" fmla="*/ 11311 w 690804"/>
            <a:gd name="connsiteY1" fmla="*/ 268193 h 364260"/>
            <a:gd name="connsiteX2" fmla="*/ 183502 w 690804"/>
            <a:gd name="connsiteY2" fmla="*/ 364260 h 364260"/>
            <a:gd name="connsiteX3" fmla="*/ 690804 w 690804"/>
            <a:gd name="connsiteY3" fmla="*/ 0 h 364260"/>
            <a:gd name="connsiteX0" fmla="*/ 7405 w 690804"/>
            <a:gd name="connsiteY0" fmla="*/ 253149 h 364260"/>
            <a:gd name="connsiteX1" fmla="*/ 11311 w 690804"/>
            <a:gd name="connsiteY1" fmla="*/ 268193 h 364260"/>
            <a:gd name="connsiteX2" fmla="*/ 183502 w 690804"/>
            <a:gd name="connsiteY2" fmla="*/ 364260 h 364260"/>
            <a:gd name="connsiteX3" fmla="*/ 690804 w 690804"/>
            <a:gd name="connsiteY3" fmla="*/ 0 h 364260"/>
            <a:gd name="connsiteX0" fmla="*/ 0 w 679493"/>
            <a:gd name="connsiteY0" fmla="*/ 268193 h 364260"/>
            <a:gd name="connsiteX1" fmla="*/ 172191 w 679493"/>
            <a:gd name="connsiteY1" fmla="*/ 364260 h 364260"/>
            <a:gd name="connsiteX2" fmla="*/ 679493 w 679493"/>
            <a:gd name="connsiteY2" fmla="*/ 0 h 364260"/>
            <a:gd name="connsiteX0" fmla="*/ 9359 w 688852"/>
            <a:gd name="connsiteY0" fmla="*/ 268193 h 409077"/>
            <a:gd name="connsiteX1" fmla="*/ 28698 w 688852"/>
            <a:gd name="connsiteY1" fmla="*/ 266997 h 409077"/>
            <a:gd name="connsiteX2" fmla="*/ 181550 w 688852"/>
            <a:gd name="connsiteY2" fmla="*/ 364260 h 409077"/>
            <a:gd name="connsiteX3" fmla="*/ 688852 w 688852"/>
            <a:gd name="connsiteY3" fmla="*/ 0 h 409077"/>
            <a:gd name="connsiteX0" fmla="*/ 0 w 679493"/>
            <a:gd name="connsiteY0" fmla="*/ 268193 h 408959"/>
            <a:gd name="connsiteX1" fmla="*/ 172191 w 679493"/>
            <a:gd name="connsiteY1" fmla="*/ 364260 h 408959"/>
            <a:gd name="connsiteX2" fmla="*/ 679493 w 679493"/>
            <a:gd name="connsiteY2" fmla="*/ 0 h 408959"/>
            <a:gd name="connsiteX0" fmla="*/ 0 w 679493"/>
            <a:gd name="connsiteY0" fmla="*/ 268193 h 364260"/>
            <a:gd name="connsiteX1" fmla="*/ 172191 w 679493"/>
            <a:gd name="connsiteY1" fmla="*/ 364260 h 364260"/>
            <a:gd name="connsiteX2" fmla="*/ 679493 w 679493"/>
            <a:gd name="connsiteY2" fmla="*/ 0 h 364260"/>
            <a:gd name="connsiteX0" fmla="*/ 0 w 679493"/>
            <a:gd name="connsiteY0" fmla="*/ 268193 h 361984"/>
            <a:gd name="connsiteX1" fmla="*/ 212210 w 679493"/>
            <a:gd name="connsiteY1" fmla="*/ 361984 h 361984"/>
            <a:gd name="connsiteX2" fmla="*/ 679493 w 679493"/>
            <a:gd name="connsiteY2" fmla="*/ 0 h 36198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679493" h="361984" fill="none">
              <a:moveTo>
                <a:pt x="0" y="268193"/>
              </a:moveTo>
              <a:cubicBezTo>
                <a:pt x="35873" y="288207"/>
                <a:pt x="94312" y="360912"/>
                <a:pt x="212210" y="361984"/>
              </a:cubicBezTo>
              <a:cubicBezTo>
                <a:pt x="414317" y="361024"/>
                <a:pt x="553897" y="126247"/>
                <a:pt x="679493" y="0"/>
              </a:cubicBezTo>
            </a:path>
          </a:pathLst>
        </a:custGeom>
        <a:noFill xmlns:a="http://schemas.openxmlformats.org/drawingml/2006/main"/>
        <a:ln xmlns:a="http://schemas.openxmlformats.org/drawingml/2006/main" w="66675" cap="rnd" cmpd="sng" algn="ctr">
          <a:gradFill flip="none" rotWithShape="1">
            <a:gsLst>
              <a:gs pos="10000">
                <a:srgbClr val="0070C0">
                  <a:alpha val="50000"/>
                </a:srgbClr>
              </a:gs>
              <a:gs pos="56000">
                <a:srgbClr val="C50BB3">
                  <a:alpha val="70000"/>
                </a:srgbClr>
              </a:gs>
            </a:gsLst>
            <a:lin ang="0" scaled="1"/>
            <a:tileRect/>
          </a:gradFill>
          <a:prstDash val="solid"/>
          <a:tailEnd type="triangle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0.10337</cdr:x>
      <cdr:y>0.8962</cdr:y>
    </cdr:from>
    <cdr:to>
      <cdr:x>0.13879</cdr:x>
      <cdr:y>0.9505</cdr:y>
    </cdr:to>
    <cdr:sp macro="" textlink="">
      <cdr:nvSpPr>
        <cdr:cNvPr id="70" name="フリーフォーム 69"/>
        <cdr:cNvSpPr/>
      </cdr:nvSpPr>
      <cdr:spPr>
        <a:xfrm xmlns:a="http://schemas.openxmlformats.org/drawingml/2006/main" flipV="1">
          <a:off x="962007" y="5450637"/>
          <a:ext cx="329632" cy="330249"/>
        </a:xfrm>
        <a:custGeom xmlns:a="http://schemas.openxmlformats.org/drawingml/2006/main">
          <a:avLst/>
          <a:gdLst>
            <a:gd name="connsiteX0" fmla="*/ 0 w 1525549"/>
            <a:gd name="connsiteY0" fmla="*/ 0 h 247804"/>
            <a:gd name="connsiteX1" fmla="*/ 747290 w 1525549"/>
            <a:gd name="connsiteY1" fmla="*/ 123902 h 247804"/>
            <a:gd name="connsiteX2" fmla="*/ 1525549 w 1525549"/>
            <a:gd name="connsiteY2" fmla="*/ 247804 h 247804"/>
            <a:gd name="connsiteX0" fmla="*/ 0 w 1525549"/>
            <a:gd name="connsiteY0" fmla="*/ 240061 h 487865"/>
            <a:gd name="connsiteX1" fmla="*/ 352351 w 1525549"/>
            <a:gd name="connsiteY1" fmla="*/ 61951 h 487865"/>
            <a:gd name="connsiteX2" fmla="*/ 1525549 w 1525549"/>
            <a:gd name="connsiteY2" fmla="*/ 487865 h 487865"/>
            <a:gd name="connsiteX0" fmla="*/ 0 w 828598"/>
            <a:gd name="connsiteY0" fmla="*/ 241352 h 620803"/>
            <a:gd name="connsiteX1" fmla="*/ 352351 w 828598"/>
            <a:gd name="connsiteY1" fmla="*/ 63242 h 620803"/>
            <a:gd name="connsiteX2" fmla="*/ 828598 w 828598"/>
            <a:gd name="connsiteY2" fmla="*/ 620803 h 620803"/>
            <a:gd name="connsiteX0" fmla="*/ 0 w 828598"/>
            <a:gd name="connsiteY0" fmla="*/ 481413 h 860864"/>
            <a:gd name="connsiteX1" fmla="*/ 236192 w 828598"/>
            <a:gd name="connsiteY1" fmla="*/ 63242 h 860864"/>
            <a:gd name="connsiteX2" fmla="*/ 828598 w 828598"/>
            <a:gd name="connsiteY2" fmla="*/ 860864 h 860864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418171 h 797622"/>
            <a:gd name="connsiteX1" fmla="*/ 236192 w 828598"/>
            <a:gd name="connsiteY1" fmla="*/ 0 h 797622"/>
            <a:gd name="connsiteX2" fmla="*/ 712440 w 828598"/>
            <a:gd name="connsiteY2" fmla="*/ 433659 h 797622"/>
            <a:gd name="connsiteX3" fmla="*/ 828598 w 828598"/>
            <a:gd name="connsiteY3" fmla="*/ 797622 h 797622"/>
            <a:gd name="connsiteX0" fmla="*/ 0 w 1239025"/>
            <a:gd name="connsiteY0" fmla="*/ 418171 h 513679"/>
            <a:gd name="connsiteX1" fmla="*/ 236192 w 1239025"/>
            <a:gd name="connsiteY1" fmla="*/ 0 h 513679"/>
            <a:gd name="connsiteX2" fmla="*/ 712440 w 1239025"/>
            <a:gd name="connsiteY2" fmla="*/ 433659 h 513679"/>
            <a:gd name="connsiteX3" fmla="*/ 1239025 w 1239025"/>
            <a:gd name="connsiteY3" fmla="*/ 480122 h 513679"/>
            <a:gd name="connsiteX0" fmla="*/ 0 w 1300976"/>
            <a:gd name="connsiteY0" fmla="*/ 472378 h 513679"/>
            <a:gd name="connsiteX1" fmla="*/ 298143 w 1300976"/>
            <a:gd name="connsiteY1" fmla="*/ 0 h 513679"/>
            <a:gd name="connsiteX2" fmla="*/ 774391 w 1300976"/>
            <a:gd name="connsiteY2" fmla="*/ 433659 h 513679"/>
            <a:gd name="connsiteX3" fmla="*/ 1300976 w 1300976"/>
            <a:gd name="connsiteY3" fmla="*/ 480122 h 513679"/>
            <a:gd name="connsiteX0" fmla="*/ 0 w 1300976"/>
            <a:gd name="connsiteY0" fmla="*/ 472378 h 970569"/>
            <a:gd name="connsiteX1" fmla="*/ 298143 w 1300976"/>
            <a:gd name="connsiteY1" fmla="*/ 0 h 970569"/>
            <a:gd name="connsiteX2" fmla="*/ 967988 w 1300976"/>
            <a:gd name="connsiteY2" fmla="*/ 890549 h 970569"/>
            <a:gd name="connsiteX3" fmla="*/ 1300976 w 1300976"/>
            <a:gd name="connsiteY3" fmla="*/ 480122 h 970569"/>
            <a:gd name="connsiteX0" fmla="*/ 0 w 1300976"/>
            <a:gd name="connsiteY0" fmla="*/ 185854 h 636291"/>
            <a:gd name="connsiteX1" fmla="*/ 422045 w 1300976"/>
            <a:gd name="connsiteY1" fmla="*/ 0 h 636291"/>
            <a:gd name="connsiteX2" fmla="*/ 967988 w 1300976"/>
            <a:gd name="connsiteY2" fmla="*/ 604025 h 636291"/>
            <a:gd name="connsiteX3" fmla="*/ 1300976 w 1300976"/>
            <a:gd name="connsiteY3" fmla="*/ 193598 h 636291"/>
            <a:gd name="connsiteX0" fmla="*/ 0 w 1300976"/>
            <a:gd name="connsiteY0" fmla="*/ 202633 h 653070"/>
            <a:gd name="connsiteX1" fmla="*/ 422045 w 1300976"/>
            <a:gd name="connsiteY1" fmla="*/ 16779 h 653070"/>
            <a:gd name="connsiteX2" fmla="*/ 967988 w 1300976"/>
            <a:gd name="connsiteY2" fmla="*/ 620804 h 653070"/>
            <a:gd name="connsiteX3" fmla="*/ 1300976 w 1300976"/>
            <a:gd name="connsiteY3" fmla="*/ 210377 h 653070"/>
            <a:gd name="connsiteX0" fmla="*/ 0 w 1300976"/>
            <a:gd name="connsiteY0" fmla="*/ 187145 h 637582"/>
            <a:gd name="connsiteX1" fmla="*/ 422045 w 1300976"/>
            <a:gd name="connsiteY1" fmla="*/ 1291 h 637582"/>
            <a:gd name="connsiteX2" fmla="*/ 967988 w 1300976"/>
            <a:gd name="connsiteY2" fmla="*/ 605316 h 637582"/>
            <a:gd name="connsiteX3" fmla="*/ 1300976 w 1300976"/>
            <a:gd name="connsiteY3" fmla="*/ 194889 h 637582"/>
            <a:gd name="connsiteX0" fmla="*/ 0 w 1300976"/>
            <a:gd name="connsiteY0" fmla="*/ 187145 h 413009"/>
            <a:gd name="connsiteX1" fmla="*/ 422045 w 1300976"/>
            <a:gd name="connsiteY1" fmla="*/ 1291 h 413009"/>
            <a:gd name="connsiteX2" fmla="*/ 921524 w 1300976"/>
            <a:gd name="connsiteY2" fmla="*/ 380743 h 413009"/>
            <a:gd name="connsiteX3" fmla="*/ 1300976 w 1300976"/>
            <a:gd name="connsiteY3" fmla="*/ 194889 h 413009"/>
            <a:gd name="connsiteX0" fmla="*/ 47109 w 1348085"/>
            <a:gd name="connsiteY0" fmla="*/ 220701 h 446565"/>
            <a:gd name="connsiteX1" fmla="*/ 70341 w 1348085"/>
            <a:gd name="connsiteY1" fmla="*/ 212959 h 446565"/>
            <a:gd name="connsiteX2" fmla="*/ 469154 w 1348085"/>
            <a:gd name="connsiteY2" fmla="*/ 34847 h 446565"/>
            <a:gd name="connsiteX3" fmla="*/ 968633 w 1348085"/>
            <a:gd name="connsiteY3" fmla="*/ 414299 h 446565"/>
            <a:gd name="connsiteX4" fmla="*/ 1348085 w 1348085"/>
            <a:gd name="connsiteY4" fmla="*/ 228445 h 446565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55600"/>
            <a:gd name="connsiteX1" fmla="*/ 70341 w 1348085"/>
            <a:gd name="connsiteY1" fmla="*/ 212959 h 455600"/>
            <a:gd name="connsiteX2" fmla="*/ 469154 w 1348085"/>
            <a:gd name="connsiteY2" fmla="*/ 34847 h 455600"/>
            <a:gd name="connsiteX3" fmla="*/ 929914 w 1348085"/>
            <a:gd name="connsiteY3" fmla="*/ 422043 h 455600"/>
            <a:gd name="connsiteX4" fmla="*/ 1348085 w 1348085"/>
            <a:gd name="connsiteY4" fmla="*/ 236189 h 455600"/>
            <a:gd name="connsiteX0" fmla="*/ 31076 w 1332052"/>
            <a:gd name="connsiteY0" fmla="*/ 220701 h 455600"/>
            <a:gd name="connsiteX1" fmla="*/ 70341 w 1332052"/>
            <a:gd name="connsiteY1" fmla="*/ 197471 h 455600"/>
            <a:gd name="connsiteX2" fmla="*/ 453121 w 1332052"/>
            <a:gd name="connsiteY2" fmla="*/ 34847 h 455600"/>
            <a:gd name="connsiteX3" fmla="*/ 913881 w 1332052"/>
            <a:gd name="connsiteY3" fmla="*/ 422043 h 455600"/>
            <a:gd name="connsiteX4" fmla="*/ 1332052 w 1332052"/>
            <a:gd name="connsiteY4" fmla="*/ 236189 h 455600"/>
            <a:gd name="connsiteX0" fmla="*/ 319664 w 1620640"/>
            <a:gd name="connsiteY0" fmla="*/ 220701 h 455600"/>
            <a:gd name="connsiteX1" fmla="*/ 358929 w 1620640"/>
            <a:gd name="connsiteY1" fmla="*/ 197471 h 455600"/>
            <a:gd name="connsiteX2" fmla="*/ 741709 w 1620640"/>
            <a:gd name="connsiteY2" fmla="*/ 34847 h 455600"/>
            <a:gd name="connsiteX3" fmla="*/ 1202469 w 1620640"/>
            <a:gd name="connsiteY3" fmla="*/ 422043 h 455600"/>
            <a:gd name="connsiteX4" fmla="*/ 1620640 w 1620640"/>
            <a:gd name="connsiteY4" fmla="*/ 236189 h 455600"/>
            <a:gd name="connsiteX0" fmla="*/ 319664 w 1620640"/>
            <a:gd name="connsiteY0" fmla="*/ 294267 h 529166"/>
            <a:gd name="connsiteX1" fmla="*/ 358929 w 1620640"/>
            <a:gd name="connsiteY1" fmla="*/ 271037 h 529166"/>
            <a:gd name="connsiteX2" fmla="*/ 741709 w 1620640"/>
            <a:gd name="connsiteY2" fmla="*/ 108413 h 529166"/>
            <a:gd name="connsiteX3" fmla="*/ 1202469 w 1620640"/>
            <a:gd name="connsiteY3" fmla="*/ 495609 h 529166"/>
            <a:gd name="connsiteX4" fmla="*/ 1620640 w 1620640"/>
            <a:gd name="connsiteY4" fmla="*/ 309755 h 529166"/>
            <a:gd name="connsiteX0" fmla="*/ 15043 w 1316019"/>
            <a:gd name="connsiteY0" fmla="*/ 294267 h 549818"/>
            <a:gd name="connsiteX1" fmla="*/ 54308 w 1316019"/>
            <a:gd name="connsiteY1" fmla="*/ 271037 h 549818"/>
            <a:gd name="connsiteX2" fmla="*/ 437088 w 1316019"/>
            <a:gd name="connsiteY2" fmla="*/ 108413 h 549818"/>
            <a:gd name="connsiteX3" fmla="*/ 897848 w 1316019"/>
            <a:gd name="connsiteY3" fmla="*/ 495609 h 549818"/>
            <a:gd name="connsiteX4" fmla="*/ 1316019 w 1316019"/>
            <a:gd name="connsiteY4" fmla="*/ 309755 h 549818"/>
            <a:gd name="connsiteX0" fmla="*/ 15043 w 3667875"/>
            <a:gd name="connsiteY0" fmla="*/ 332986 h 588537"/>
            <a:gd name="connsiteX1" fmla="*/ 54308 w 3667875"/>
            <a:gd name="connsiteY1" fmla="*/ 309756 h 588537"/>
            <a:gd name="connsiteX2" fmla="*/ 437088 w 3667875"/>
            <a:gd name="connsiteY2" fmla="*/ 147132 h 588537"/>
            <a:gd name="connsiteX3" fmla="*/ 897848 w 3667875"/>
            <a:gd name="connsiteY3" fmla="*/ 534328 h 588537"/>
            <a:gd name="connsiteX4" fmla="*/ 1316019 w 3667875"/>
            <a:gd name="connsiteY4" fmla="*/ 348474 h 588537"/>
            <a:gd name="connsiteX0" fmla="*/ 0 w 3652832"/>
            <a:gd name="connsiteY0" fmla="*/ 782132 h 1017031"/>
            <a:gd name="connsiteX1" fmla="*/ 39265 w 3652832"/>
            <a:gd name="connsiteY1" fmla="*/ 758902 h 1017031"/>
            <a:gd name="connsiteX2" fmla="*/ 422045 w 3652832"/>
            <a:gd name="connsiteY2" fmla="*/ 596278 h 1017031"/>
            <a:gd name="connsiteX3" fmla="*/ 882805 w 3652832"/>
            <a:gd name="connsiteY3" fmla="*/ 983474 h 1017031"/>
            <a:gd name="connsiteX4" fmla="*/ 1300976 w 3652832"/>
            <a:gd name="connsiteY4" fmla="*/ 797620 h 1017031"/>
            <a:gd name="connsiteX0" fmla="*/ 0 w 1300976"/>
            <a:gd name="connsiteY0" fmla="*/ 219411 h 454310"/>
            <a:gd name="connsiteX1" fmla="*/ 422045 w 1300976"/>
            <a:gd name="connsiteY1" fmla="*/ 33557 h 454310"/>
            <a:gd name="connsiteX2" fmla="*/ 882805 w 1300976"/>
            <a:gd name="connsiteY2" fmla="*/ 420753 h 454310"/>
            <a:gd name="connsiteX3" fmla="*/ 1300976 w 1300976"/>
            <a:gd name="connsiteY3" fmla="*/ 234899 h 454310"/>
            <a:gd name="connsiteX0" fmla="*/ 0 w 1300976"/>
            <a:gd name="connsiteY0" fmla="*/ 180691 h 409137"/>
            <a:gd name="connsiteX1" fmla="*/ 277752 w 1300976"/>
            <a:gd name="connsiteY1" fmla="*/ 33557 h 409137"/>
            <a:gd name="connsiteX2" fmla="*/ 882805 w 1300976"/>
            <a:gd name="connsiteY2" fmla="*/ 382033 h 409137"/>
            <a:gd name="connsiteX3" fmla="*/ 1300976 w 1300976"/>
            <a:gd name="connsiteY3" fmla="*/ 196179 h 409137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61776 w 1362752"/>
            <a:gd name="connsiteY0" fmla="*/ 183272 h 411718"/>
            <a:gd name="connsiteX1" fmla="*/ 339528 w 1362752"/>
            <a:gd name="connsiteY1" fmla="*/ 36138 h 411718"/>
            <a:gd name="connsiteX2" fmla="*/ 944581 w 1362752"/>
            <a:gd name="connsiteY2" fmla="*/ 384614 h 411718"/>
            <a:gd name="connsiteX3" fmla="*/ 1362752 w 1362752"/>
            <a:gd name="connsiteY3" fmla="*/ 198760 h 411718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61773 w 1362749"/>
            <a:gd name="connsiteY0" fmla="*/ 281362 h 508517"/>
            <a:gd name="connsiteX1" fmla="*/ 163165 w 1362749"/>
            <a:gd name="connsiteY1" fmla="*/ 141972 h 508517"/>
            <a:gd name="connsiteX2" fmla="*/ 944578 w 1362749"/>
            <a:gd name="connsiteY2" fmla="*/ 482704 h 508517"/>
            <a:gd name="connsiteX3" fmla="*/ 1362749 w 1362749"/>
            <a:gd name="connsiteY3" fmla="*/ 296850 h 508517"/>
            <a:gd name="connsiteX0" fmla="*/ 0 w 1300976"/>
            <a:gd name="connsiteY0" fmla="*/ 289106 h 517552"/>
            <a:gd name="connsiteX1" fmla="*/ 341884 w 1300976"/>
            <a:gd name="connsiteY1" fmla="*/ 141972 h 517552"/>
            <a:gd name="connsiteX2" fmla="*/ 882805 w 1300976"/>
            <a:gd name="connsiteY2" fmla="*/ 490448 h 517552"/>
            <a:gd name="connsiteX3" fmla="*/ 1300976 w 1300976"/>
            <a:gd name="connsiteY3" fmla="*/ 304594 h 517552"/>
            <a:gd name="connsiteX0" fmla="*/ 0 w 1300976"/>
            <a:gd name="connsiteY0" fmla="*/ 296850 h 526586"/>
            <a:gd name="connsiteX1" fmla="*/ 389982 w 1300976"/>
            <a:gd name="connsiteY1" fmla="*/ 141972 h 526586"/>
            <a:gd name="connsiteX2" fmla="*/ 882805 w 1300976"/>
            <a:gd name="connsiteY2" fmla="*/ 498192 h 526586"/>
            <a:gd name="connsiteX3" fmla="*/ 1300976 w 1300976"/>
            <a:gd name="connsiteY3" fmla="*/ 312338 h 526586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232317 h 474960"/>
            <a:gd name="connsiteX1" fmla="*/ 486180 w 1300976"/>
            <a:gd name="connsiteY1" fmla="*/ 0 h 474960"/>
            <a:gd name="connsiteX2" fmla="*/ 882805 w 1300976"/>
            <a:gd name="connsiteY2" fmla="*/ 433659 h 474960"/>
            <a:gd name="connsiteX3" fmla="*/ 1300976 w 1300976"/>
            <a:gd name="connsiteY3" fmla="*/ 247805 h 474960"/>
            <a:gd name="connsiteX0" fmla="*/ 0 w 1300976"/>
            <a:gd name="connsiteY0" fmla="*/ 0 h 242643"/>
            <a:gd name="connsiteX1" fmla="*/ 882805 w 1300976"/>
            <a:gd name="connsiteY1" fmla="*/ 201342 h 242643"/>
            <a:gd name="connsiteX2" fmla="*/ 1300976 w 1300976"/>
            <a:gd name="connsiteY2" fmla="*/ 15488 h 242643"/>
            <a:gd name="connsiteX0" fmla="*/ 0 w 1300976"/>
            <a:gd name="connsiteY0" fmla="*/ 0 h 15488"/>
            <a:gd name="connsiteX1" fmla="*/ 1300976 w 1300976"/>
            <a:gd name="connsiteY1" fmla="*/ 15488 h 15488"/>
            <a:gd name="connsiteX0" fmla="*/ 0 w 1300976"/>
            <a:gd name="connsiteY0" fmla="*/ 193596 h 209084"/>
            <a:gd name="connsiteX1" fmla="*/ 322979 w 1300976"/>
            <a:gd name="connsiteY1" fmla="*/ 0 h 209084"/>
            <a:gd name="connsiteX2" fmla="*/ 1300976 w 1300976"/>
            <a:gd name="connsiteY2" fmla="*/ 209084 h 209084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193596 h 429786"/>
            <a:gd name="connsiteX1" fmla="*/ 322979 w 1300976"/>
            <a:gd name="connsiteY1" fmla="*/ 0 h 429786"/>
            <a:gd name="connsiteX2" fmla="*/ 819991 w 1300976"/>
            <a:gd name="connsiteY2" fmla="*/ 394939 h 429786"/>
            <a:gd name="connsiteX3" fmla="*/ 1300976 w 1300976"/>
            <a:gd name="connsiteY3" fmla="*/ 209084 h 429786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493369"/>
            <a:gd name="connsiteY0" fmla="*/ 325243 h 548527"/>
            <a:gd name="connsiteX1" fmla="*/ 322979 w 1493369"/>
            <a:gd name="connsiteY1" fmla="*/ 131647 h 548527"/>
            <a:gd name="connsiteX2" fmla="*/ 819991 w 1493369"/>
            <a:gd name="connsiteY2" fmla="*/ 526586 h 548527"/>
            <a:gd name="connsiteX3" fmla="*/ 1493369 w 1493369"/>
            <a:gd name="connsiteY3" fmla="*/ 0 h 548527"/>
            <a:gd name="connsiteX0" fmla="*/ 0 w 1493369"/>
            <a:gd name="connsiteY0" fmla="*/ 325243 h 566596"/>
            <a:gd name="connsiteX1" fmla="*/ 322979 w 1493369"/>
            <a:gd name="connsiteY1" fmla="*/ 240062 h 566596"/>
            <a:gd name="connsiteX2" fmla="*/ 819991 w 1493369"/>
            <a:gd name="connsiteY2" fmla="*/ 526586 h 566596"/>
            <a:gd name="connsiteX3" fmla="*/ 1493369 w 1493369"/>
            <a:gd name="connsiteY3" fmla="*/ 0 h 566596"/>
            <a:gd name="connsiteX0" fmla="*/ 0 w 1300978"/>
            <a:gd name="connsiteY0" fmla="*/ 90344 h 311047"/>
            <a:gd name="connsiteX1" fmla="*/ 322979 w 1300978"/>
            <a:gd name="connsiteY1" fmla="*/ 5163 h 311047"/>
            <a:gd name="connsiteX2" fmla="*/ 819991 w 1300978"/>
            <a:gd name="connsiteY2" fmla="*/ 291687 h 311047"/>
            <a:gd name="connsiteX3" fmla="*/ 1300978 w 1300978"/>
            <a:gd name="connsiteY3" fmla="*/ 121321 h 311047"/>
            <a:gd name="connsiteX0" fmla="*/ 0 w 1300978"/>
            <a:gd name="connsiteY0" fmla="*/ 90344 h 303303"/>
            <a:gd name="connsiteX1" fmla="*/ 322979 w 1300978"/>
            <a:gd name="connsiteY1" fmla="*/ 5163 h 303303"/>
            <a:gd name="connsiteX2" fmla="*/ 707763 w 1300978"/>
            <a:gd name="connsiteY2" fmla="*/ 283943 h 303303"/>
            <a:gd name="connsiteX3" fmla="*/ 1300978 w 1300978"/>
            <a:gd name="connsiteY3" fmla="*/ 121321 h 303303"/>
            <a:gd name="connsiteX0" fmla="*/ 0 w 1300978"/>
            <a:gd name="connsiteY0" fmla="*/ 95155 h 294571"/>
            <a:gd name="connsiteX1" fmla="*/ 322979 w 1300978"/>
            <a:gd name="connsiteY1" fmla="*/ 9974 h 294571"/>
            <a:gd name="connsiteX2" fmla="*/ 510101 w 1300978"/>
            <a:gd name="connsiteY2" fmla="*/ 91227 h 294571"/>
            <a:gd name="connsiteX3" fmla="*/ 707763 w 1300978"/>
            <a:gd name="connsiteY3" fmla="*/ 288754 h 294571"/>
            <a:gd name="connsiteX4" fmla="*/ 1300978 w 1300978"/>
            <a:gd name="connsiteY4" fmla="*/ 126132 h 294571"/>
            <a:gd name="connsiteX0" fmla="*/ 0 w 1300978"/>
            <a:gd name="connsiteY0" fmla="*/ 90344 h 289760"/>
            <a:gd name="connsiteX1" fmla="*/ 322979 w 1300978"/>
            <a:gd name="connsiteY1" fmla="*/ 5163 h 289760"/>
            <a:gd name="connsiteX2" fmla="*/ 707763 w 1300978"/>
            <a:gd name="connsiteY2" fmla="*/ 283943 h 289760"/>
            <a:gd name="connsiteX3" fmla="*/ 1300978 w 1300978"/>
            <a:gd name="connsiteY3" fmla="*/ 121321 h 289760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2125 h 301541"/>
            <a:gd name="connsiteX1" fmla="*/ 214600 w 1300978"/>
            <a:gd name="connsiteY1" fmla="*/ 0 h 301541"/>
            <a:gd name="connsiteX2" fmla="*/ 707763 w 1300978"/>
            <a:gd name="connsiteY2" fmla="*/ 295724 h 301541"/>
            <a:gd name="connsiteX3" fmla="*/ 1300978 w 1300978"/>
            <a:gd name="connsiteY3" fmla="*/ 133102 h 301541"/>
            <a:gd name="connsiteX0" fmla="*/ 0 w 1300978"/>
            <a:gd name="connsiteY0" fmla="*/ 102125 h 274430"/>
            <a:gd name="connsiteX1" fmla="*/ 214600 w 1300978"/>
            <a:gd name="connsiteY1" fmla="*/ 0 h 274430"/>
            <a:gd name="connsiteX2" fmla="*/ 645280 w 1300978"/>
            <a:gd name="connsiteY2" fmla="*/ 268613 h 274430"/>
            <a:gd name="connsiteX3" fmla="*/ 1300978 w 1300978"/>
            <a:gd name="connsiteY3" fmla="*/ 133102 h 274430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68382"/>
            <a:gd name="connsiteX1" fmla="*/ 214600 w 1300978"/>
            <a:gd name="connsiteY1" fmla="*/ 9903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68382"/>
            <a:gd name="connsiteX1" fmla="*/ 316134 w 1300978"/>
            <a:gd name="connsiteY1" fmla="*/ 8378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27716"/>
            <a:gd name="connsiteX1" fmla="*/ 316134 w 1300978"/>
            <a:gd name="connsiteY1" fmla="*/ 83785 h 327716"/>
            <a:gd name="connsiteX2" fmla="*/ 949881 w 1300978"/>
            <a:gd name="connsiteY2" fmla="*/ 326982 h 327716"/>
            <a:gd name="connsiteX3" fmla="*/ 1300978 w 1300978"/>
            <a:gd name="connsiteY3" fmla="*/ 0 h 327716"/>
            <a:gd name="connsiteX0" fmla="*/ 0 w 1300978"/>
            <a:gd name="connsiteY0" fmla="*/ 201160 h 326022"/>
            <a:gd name="connsiteX1" fmla="*/ 316134 w 1300978"/>
            <a:gd name="connsiteY1" fmla="*/ 83785 h 326022"/>
            <a:gd name="connsiteX2" fmla="*/ 668711 w 1300978"/>
            <a:gd name="connsiteY2" fmla="*/ 325288 h 326022"/>
            <a:gd name="connsiteX3" fmla="*/ 1300978 w 1300978"/>
            <a:gd name="connsiteY3" fmla="*/ 0 h 326022"/>
            <a:gd name="connsiteX0" fmla="*/ 0 w 1300978"/>
            <a:gd name="connsiteY0" fmla="*/ 201160 h 324328"/>
            <a:gd name="connsiteX1" fmla="*/ 316134 w 1300978"/>
            <a:gd name="connsiteY1" fmla="*/ 83785 h 324328"/>
            <a:gd name="connsiteX2" fmla="*/ 649185 w 1300978"/>
            <a:gd name="connsiteY2" fmla="*/ 323594 h 324328"/>
            <a:gd name="connsiteX3" fmla="*/ 1300978 w 1300978"/>
            <a:gd name="connsiteY3" fmla="*/ 0 h 324328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261462 w 1136962"/>
            <a:gd name="connsiteY1" fmla="*/ 88869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265832"/>
            <a:gd name="connsiteY0" fmla="*/ 331631 h 331631"/>
            <a:gd name="connsiteX1" fmla="*/ 390332 w 1265832"/>
            <a:gd name="connsiteY1" fmla="*/ 88869 h 331631"/>
            <a:gd name="connsiteX2" fmla="*/ 778055 w 1265832"/>
            <a:gd name="connsiteY2" fmla="*/ 326983 h 331631"/>
            <a:gd name="connsiteX3" fmla="*/ 1265832 w 1265832"/>
            <a:gd name="connsiteY3" fmla="*/ 0 h 331631"/>
            <a:gd name="connsiteX0" fmla="*/ 0 w 1199445"/>
            <a:gd name="connsiteY0" fmla="*/ 287576 h 327717"/>
            <a:gd name="connsiteX1" fmla="*/ 323945 w 1199445"/>
            <a:gd name="connsiteY1" fmla="*/ 88869 h 327717"/>
            <a:gd name="connsiteX2" fmla="*/ 711668 w 1199445"/>
            <a:gd name="connsiteY2" fmla="*/ 326983 h 327717"/>
            <a:gd name="connsiteX3" fmla="*/ 1199445 w 1199445"/>
            <a:gd name="connsiteY3" fmla="*/ 0 h 327717"/>
            <a:gd name="connsiteX0" fmla="*/ 0 w 1199445"/>
            <a:gd name="connsiteY0" fmla="*/ 287576 h 331106"/>
            <a:gd name="connsiteX1" fmla="*/ 323945 w 1199445"/>
            <a:gd name="connsiteY1" fmla="*/ 88869 h 331106"/>
            <a:gd name="connsiteX2" fmla="*/ 656996 w 1199445"/>
            <a:gd name="connsiteY2" fmla="*/ 330372 h 331106"/>
            <a:gd name="connsiteX3" fmla="*/ 1199445 w 1199445"/>
            <a:gd name="connsiteY3" fmla="*/ 0 h 331106"/>
            <a:gd name="connsiteX0" fmla="*/ 0 w 1164298"/>
            <a:gd name="connsiteY0" fmla="*/ 328242 h 371772"/>
            <a:gd name="connsiteX1" fmla="*/ 323945 w 1164298"/>
            <a:gd name="connsiteY1" fmla="*/ 129535 h 371772"/>
            <a:gd name="connsiteX2" fmla="*/ 656996 w 1164298"/>
            <a:gd name="connsiteY2" fmla="*/ 371038 h 371772"/>
            <a:gd name="connsiteX3" fmla="*/ 1164298 w 1164298"/>
            <a:gd name="connsiteY3" fmla="*/ 0 h 371772"/>
            <a:gd name="connsiteX0" fmla="*/ 0 w 1062764"/>
            <a:gd name="connsiteY0" fmla="*/ 245215 h 371772"/>
            <a:gd name="connsiteX1" fmla="*/ 222411 w 1062764"/>
            <a:gd name="connsiteY1" fmla="*/ 129535 h 371772"/>
            <a:gd name="connsiteX2" fmla="*/ 555462 w 1062764"/>
            <a:gd name="connsiteY2" fmla="*/ 371038 h 371772"/>
            <a:gd name="connsiteX3" fmla="*/ 1062764 w 1062764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1008092"/>
            <a:gd name="connsiteY0" fmla="*/ 245215 h 371772"/>
            <a:gd name="connsiteX1" fmla="*/ 167739 w 1008092"/>
            <a:gd name="connsiteY1" fmla="*/ 129535 h 371772"/>
            <a:gd name="connsiteX2" fmla="*/ 500790 w 1008092"/>
            <a:gd name="connsiteY2" fmla="*/ 371038 h 371772"/>
            <a:gd name="connsiteX3" fmla="*/ 1008092 w 1008092"/>
            <a:gd name="connsiteY3" fmla="*/ 0 h 371772"/>
            <a:gd name="connsiteX0" fmla="*/ 0 w 1008092"/>
            <a:gd name="connsiteY0" fmla="*/ 245215 h 364994"/>
            <a:gd name="connsiteX1" fmla="*/ 167739 w 1008092"/>
            <a:gd name="connsiteY1" fmla="*/ 129535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836448"/>
            <a:gd name="connsiteY0" fmla="*/ 134618 h 364994"/>
            <a:gd name="connsiteX1" fmla="*/ 329146 w 836448"/>
            <a:gd name="connsiteY1" fmla="*/ 364260 h 364994"/>
            <a:gd name="connsiteX2" fmla="*/ 836448 w 836448"/>
            <a:gd name="connsiteY2" fmla="*/ 0 h 364994"/>
            <a:gd name="connsiteX0" fmla="*/ 0 w 836448"/>
            <a:gd name="connsiteY0" fmla="*/ 134618 h 386683"/>
            <a:gd name="connsiteX1" fmla="*/ 153049 w 836448"/>
            <a:gd name="connsiteY1" fmla="*/ 253149 h 386683"/>
            <a:gd name="connsiteX2" fmla="*/ 329146 w 836448"/>
            <a:gd name="connsiteY2" fmla="*/ 364260 h 386683"/>
            <a:gd name="connsiteX3" fmla="*/ 836448 w 836448"/>
            <a:gd name="connsiteY3" fmla="*/ 0 h 386683"/>
            <a:gd name="connsiteX0" fmla="*/ 0 w 683399"/>
            <a:gd name="connsiteY0" fmla="*/ 253149 h 386683"/>
            <a:gd name="connsiteX1" fmla="*/ 176097 w 683399"/>
            <a:gd name="connsiteY1" fmla="*/ 364260 h 386683"/>
            <a:gd name="connsiteX2" fmla="*/ 683399 w 683399"/>
            <a:gd name="connsiteY2" fmla="*/ 0 h 386683"/>
            <a:gd name="connsiteX0" fmla="*/ 25443 w 708842"/>
            <a:gd name="connsiteY0" fmla="*/ 253149 h 406734"/>
            <a:gd name="connsiteX1" fmla="*/ 29349 w 708842"/>
            <a:gd name="connsiteY1" fmla="*/ 254843 h 406734"/>
            <a:gd name="connsiteX2" fmla="*/ 201540 w 708842"/>
            <a:gd name="connsiteY2" fmla="*/ 364260 h 406734"/>
            <a:gd name="connsiteX3" fmla="*/ 708842 w 708842"/>
            <a:gd name="connsiteY3" fmla="*/ 0 h 406734"/>
            <a:gd name="connsiteX0" fmla="*/ 25443 w 708842"/>
            <a:gd name="connsiteY0" fmla="*/ 253149 h 406734"/>
            <a:gd name="connsiteX1" fmla="*/ 29349 w 708842"/>
            <a:gd name="connsiteY1" fmla="*/ 254843 h 406734"/>
            <a:gd name="connsiteX2" fmla="*/ 201540 w 708842"/>
            <a:gd name="connsiteY2" fmla="*/ 364260 h 406734"/>
            <a:gd name="connsiteX3" fmla="*/ 708842 w 708842"/>
            <a:gd name="connsiteY3" fmla="*/ 0 h 406734"/>
            <a:gd name="connsiteX0" fmla="*/ 25443 w 708842"/>
            <a:gd name="connsiteY0" fmla="*/ 253149 h 406734"/>
            <a:gd name="connsiteX1" fmla="*/ 29349 w 708842"/>
            <a:gd name="connsiteY1" fmla="*/ 254843 h 406734"/>
            <a:gd name="connsiteX2" fmla="*/ 201540 w 708842"/>
            <a:gd name="connsiteY2" fmla="*/ 364260 h 406734"/>
            <a:gd name="connsiteX3" fmla="*/ 708842 w 708842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366068"/>
            <a:gd name="connsiteX1" fmla="*/ 3906 w 683399"/>
            <a:gd name="connsiteY1" fmla="*/ 254843 h 366068"/>
            <a:gd name="connsiteX2" fmla="*/ 176097 w 683399"/>
            <a:gd name="connsiteY2" fmla="*/ 364260 h 366068"/>
            <a:gd name="connsiteX3" fmla="*/ 683399 w 683399"/>
            <a:gd name="connsiteY3" fmla="*/ 0 h 366068"/>
            <a:gd name="connsiteX0" fmla="*/ 0 w 683399"/>
            <a:gd name="connsiteY0" fmla="*/ 253149 h 366068"/>
            <a:gd name="connsiteX1" fmla="*/ 3906 w 683399"/>
            <a:gd name="connsiteY1" fmla="*/ 254843 h 366068"/>
            <a:gd name="connsiteX2" fmla="*/ 176097 w 683399"/>
            <a:gd name="connsiteY2" fmla="*/ 364260 h 366068"/>
            <a:gd name="connsiteX3" fmla="*/ 683399 w 683399"/>
            <a:gd name="connsiteY3" fmla="*/ 0 h 366068"/>
            <a:gd name="connsiteX0" fmla="*/ 0 w 683399"/>
            <a:gd name="connsiteY0" fmla="*/ 253149 h 364260"/>
            <a:gd name="connsiteX1" fmla="*/ 3906 w 683399"/>
            <a:gd name="connsiteY1" fmla="*/ 254843 h 364260"/>
            <a:gd name="connsiteX2" fmla="*/ 176097 w 683399"/>
            <a:gd name="connsiteY2" fmla="*/ 364260 h 364260"/>
            <a:gd name="connsiteX3" fmla="*/ 683399 w 683399"/>
            <a:gd name="connsiteY3" fmla="*/ 0 h 364260"/>
            <a:gd name="connsiteX0" fmla="*/ 0 w 683399"/>
            <a:gd name="connsiteY0" fmla="*/ 253149 h 364260"/>
            <a:gd name="connsiteX1" fmla="*/ 3906 w 683399"/>
            <a:gd name="connsiteY1" fmla="*/ 268193 h 364260"/>
            <a:gd name="connsiteX2" fmla="*/ 176097 w 683399"/>
            <a:gd name="connsiteY2" fmla="*/ 364260 h 364260"/>
            <a:gd name="connsiteX3" fmla="*/ 683399 w 683399"/>
            <a:gd name="connsiteY3" fmla="*/ 0 h 364260"/>
            <a:gd name="connsiteX0" fmla="*/ 7405 w 690804"/>
            <a:gd name="connsiteY0" fmla="*/ 253149 h 364260"/>
            <a:gd name="connsiteX1" fmla="*/ 11311 w 690804"/>
            <a:gd name="connsiteY1" fmla="*/ 268193 h 364260"/>
            <a:gd name="connsiteX2" fmla="*/ 183502 w 690804"/>
            <a:gd name="connsiteY2" fmla="*/ 364260 h 364260"/>
            <a:gd name="connsiteX3" fmla="*/ 690804 w 690804"/>
            <a:gd name="connsiteY3" fmla="*/ 0 h 364260"/>
            <a:gd name="connsiteX0" fmla="*/ 7405 w 690804"/>
            <a:gd name="connsiteY0" fmla="*/ 253149 h 364260"/>
            <a:gd name="connsiteX1" fmla="*/ 11311 w 690804"/>
            <a:gd name="connsiteY1" fmla="*/ 268193 h 364260"/>
            <a:gd name="connsiteX2" fmla="*/ 183502 w 690804"/>
            <a:gd name="connsiteY2" fmla="*/ 364260 h 364260"/>
            <a:gd name="connsiteX3" fmla="*/ 690804 w 690804"/>
            <a:gd name="connsiteY3" fmla="*/ 0 h 364260"/>
            <a:gd name="connsiteX0" fmla="*/ 0 w 679493"/>
            <a:gd name="connsiteY0" fmla="*/ 268193 h 364260"/>
            <a:gd name="connsiteX1" fmla="*/ 172191 w 679493"/>
            <a:gd name="connsiteY1" fmla="*/ 364260 h 364260"/>
            <a:gd name="connsiteX2" fmla="*/ 679493 w 679493"/>
            <a:gd name="connsiteY2" fmla="*/ 0 h 364260"/>
            <a:gd name="connsiteX0" fmla="*/ 9359 w 688852"/>
            <a:gd name="connsiteY0" fmla="*/ 268193 h 409077"/>
            <a:gd name="connsiteX1" fmla="*/ 28698 w 688852"/>
            <a:gd name="connsiteY1" fmla="*/ 266997 h 409077"/>
            <a:gd name="connsiteX2" fmla="*/ 181550 w 688852"/>
            <a:gd name="connsiteY2" fmla="*/ 364260 h 409077"/>
            <a:gd name="connsiteX3" fmla="*/ 688852 w 688852"/>
            <a:gd name="connsiteY3" fmla="*/ 0 h 409077"/>
            <a:gd name="connsiteX0" fmla="*/ 0 w 679493"/>
            <a:gd name="connsiteY0" fmla="*/ 268193 h 408959"/>
            <a:gd name="connsiteX1" fmla="*/ 172191 w 679493"/>
            <a:gd name="connsiteY1" fmla="*/ 364260 h 408959"/>
            <a:gd name="connsiteX2" fmla="*/ 679493 w 679493"/>
            <a:gd name="connsiteY2" fmla="*/ 0 h 408959"/>
            <a:gd name="connsiteX0" fmla="*/ 0 w 679493"/>
            <a:gd name="connsiteY0" fmla="*/ 268193 h 364260"/>
            <a:gd name="connsiteX1" fmla="*/ 172191 w 679493"/>
            <a:gd name="connsiteY1" fmla="*/ 364260 h 364260"/>
            <a:gd name="connsiteX2" fmla="*/ 679493 w 679493"/>
            <a:gd name="connsiteY2" fmla="*/ 0 h 364260"/>
            <a:gd name="connsiteX0" fmla="*/ 0 w 679493"/>
            <a:gd name="connsiteY0" fmla="*/ 268193 h 364260"/>
            <a:gd name="connsiteX1" fmla="*/ 172191 w 679493"/>
            <a:gd name="connsiteY1" fmla="*/ 364260 h 364260"/>
            <a:gd name="connsiteX2" fmla="*/ 679493 w 679493"/>
            <a:gd name="connsiteY2" fmla="*/ 0 h 364260"/>
            <a:gd name="connsiteX0" fmla="*/ 0 w 679493"/>
            <a:gd name="connsiteY0" fmla="*/ 268193 h 364260"/>
            <a:gd name="connsiteX1" fmla="*/ 218522 w 679493"/>
            <a:gd name="connsiteY1" fmla="*/ 364260 h 364260"/>
            <a:gd name="connsiteX2" fmla="*/ 679493 w 679493"/>
            <a:gd name="connsiteY2" fmla="*/ 0 h 36426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679493" h="364260" fill="none">
              <a:moveTo>
                <a:pt x="0" y="268193"/>
              </a:moveTo>
              <a:cubicBezTo>
                <a:pt x="4987" y="292998"/>
                <a:pt x="100624" y="363188"/>
                <a:pt x="218522" y="364260"/>
              </a:cubicBezTo>
              <a:cubicBezTo>
                <a:pt x="420629" y="363300"/>
                <a:pt x="553897" y="126247"/>
                <a:pt x="679493" y="0"/>
              </a:cubicBezTo>
            </a:path>
          </a:pathLst>
        </a:custGeom>
        <a:noFill xmlns:a="http://schemas.openxmlformats.org/drawingml/2006/main"/>
        <a:ln xmlns:a="http://schemas.openxmlformats.org/drawingml/2006/main" w="66675" cap="rnd" cmpd="sng" algn="ctr">
          <a:gradFill flip="none" rotWithShape="1">
            <a:gsLst>
              <a:gs pos="10000">
                <a:srgbClr val="C50BB3">
                  <a:alpha val="50000"/>
                </a:srgbClr>
              </a:gs>
              <a:gs pos="70000">
                <a:srgbClr val="0070C0">
                  <a:alpha val="70000"/>
                </a:srgbClr>
              </a:gs>
            </a:gsLst>
            <a:lin ang="0" scaled="1"/>
            <a:tileRect/>
          </a:gradFill>
          <a:prstDash val="solid"/>
          <a:tailEnd type="triangle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0.00419</cdr:x>
      <cdr:y>0.83003</cdr:y>
    </cdr:from>
    <cdr:to>
      <cdr:x>0.05061</cdr:x>
      <cdr:y>0.88513</cdr:y>
    </cdr:to>
    <cdr:sp macro="" textlink="">
      <cdr:nvSpPr>
        <cdr:cNvPr id="71" name="フリーフォーム 70"/>
        <cdr:cNvSpPr/>
      </cdr:nvSpPr>
      <cdr:spPr>
        <a:xfrm xmlns:a="http://schemas.openxmlformats.org/drawingml/2006/main">
          <a:off x="38998" y="5048194"/>
          <a:ext cx="432003" cy="335116"/>
        </a:xfrm>
        <a:custGeom xmlns:a="http://schemas.openxmlformats.org/drawingml/2006/main">
          <a:avLst/>
          <a:gdLst>
            <a:gd name="connsiteX0" fmla="*/ 0 w 1525549"/>
            <a:gd name="connsiteY0" fmla="*/ 0 h 247804"/>
            <a:gd name="connsiteX1" fmla="*/ 747290 w 1525549"/>
            <a:gd name="connsiteY1" fmla="*/ 123902 h 247804"/>
            <a:gd name="connsiteX2" fmla="*/ 1525549 w 1525549"/>
            <a:gd name="connsiteY2" fmla="*/ 247804 h 247804"/>
            <a:gd name="connsiteX0" fmla="*/ 0 w 1525549"/>
            <a:gd name="connsiteY0" fmla="*/ 240061 h 487865"/>
            <a:gd name="connsiteX1" fmla="*/ 352351 w 1525549"/>
            <a:gd name="connsiteY1" fmla="*/ 61951 h 487865"/>
            <a:gd name="connsiteX2" fmla="*/ 1525549 w 1525549"/>
            <a:gd name="connsiteY2" fmla="*/ 487865 h 487865"/>
            <a:gd name="connsiteX0" fmla="*/ 0 w 828598"/>
            <a:gd name="connsiteY0" fmla="*/ 241352 h 620803"/>
            <a:gd name="connsiteX1" fmla="*/ 352351 w 828598"/>
            <a:gd name="connsiteY1" fmla="*/ 63242 h 620803"/>
            <a:gd name="connsiteX2" fmla="*/ 828598 w 828598"/>
            <a:gd name="connsiteY2" fmla="*/ 620803 h 620803"/>
            <a:gd name="connsiteX0" fmla="*/ 0 w 828598"/>
            <a:gd name="connsiteY0" fmla="*/ 481413 h 860864"/>
            <a:gd name="connsiteX1" fmla="*/ 236192 w 828598"/>
            <a:gd name="connsiteY1" fmla="*/ 63242 h 860864"/>
            <a:gd name="connsiteX2" fmla="*/ 828598 w 828598"/>
            <a:gd name="connsiteY2" fmla="*/ 860864 h 860864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418171 h 797622"/>
            <a:gd name="connsiteX1" fmla="*/ 236192 w 828598"/>
            <a:gd name="connsiteY1" fmla="*/ 0 h 797622"/>
            <a:gd name="connsiteX2" fmla="*/ 712440 w 828598"/>
            <a:gd name="connsiteY2" fmla="*/ 433659 h 797622"/>
            <a:gd name="connsiteX3" fmla="*/ 828598 w 828598"/>
            <a:gd name="connsiteY3" fmla="*/ 797622 h 797622"/>
            <a:gd name="connsiteX0" fmla="*/ 0 w 1239025"/>
            <a:gd name="connsiteY0" fmla="*/ 418171 h 513679"/>
            <a:gd name="connsiteX1" fmla="*/ 236192 w 1239025"/>
            <a:gd name="connsiteY1" fmla="*/ 0 h 513679"/>
            <a:gd name="connsiteX2" fmla="*/ 712440 w 1239025"/>
            <a:gd name="connsiteY2" fmla="*/ 433659 h 513679"/>
            <a:gd name="connsiteX3" fmla="*/ 1239025 w 1239025"/>
            <a:gd name="connsiteY3" fmla="*/ 480122 h 513679"/>
            <a:gd name="connsiteX0" fmla="*/ 0 w 1300976"/>
            <a:gd name="connsiteY0" fmla="*/ 472378 h 513679"/>
            <a:gd name="connsiteX1" fmla="*/ 298143 w 1300976"/>
            <a:gd name="connsiteY1" fmla="*/ 0 h 513679"/>
            <a:gd name="connsiteX2" fmla="*/ 774391 w 1300976"/>
            <a:gd name="connsiteY2" fmla="*/ 433659 h 513679"/>
            <a:gd name="connsiteX3" fmla="*/ 1300976 w 1300976"/>
            <a:gd name="connsiteY3" fmla="*/ 480122 h 513679"/>
            <a:gd name="connsiteX0" fmla="*/ 0 w 1300976"/>
            <a:gd name="connsiteY0" fmla="*/ 472378 h 970569"/>
            <a:gd name="connsiteX1" fmla="*/ 298143 w 1300976"/>
            <a:gd name="connsiteY1" fmla="*/ 0 h 970569"/>
            <a:gd name="connsiteX2" fmla="*/ 967988 w 1300976"/>
            <a:gd name="connsiteY2" fmla="*/ 890549 h 970569"/>
            <a:gd name="connsiteX3" fmla="*/ 1300976 w 1300976"/>
            <a:gd name="connsiteY3" fmla="*/ 480122 h 970569"/>
            <a:gd name="connsiteX0" fmla="*/ 0 w 1300976"/>
            <a:gd name="connsiteY0" fmla="*/ 185854 h 636291"/>
            <a:gd name="connsiteX1" fmla="*/ 422045 w 1300976"/>
            <a:gd name="connsiteY1" fmla="*/ 0 h 636291"/>
            <a:gd name="connsiteX2" fmla="*/ 967988 w 1300976"/>
            <a:gd name="connsiteY2" fmla="*/ 604025 h 636291"/>
            <a:gd name="connsiteX3" fmla="*/ 1300976 w 1300976"/>
            <a:gd name="connsiteY3" fmla="*/ 193598 h 636291"/>
            <a:gd name="connsiteX0" fmla="*/ 0 w 1300976"/>
            <a:gd name="connsiteY0" fmla="*/ 202633 h 653070"/>
            <a:gd name="connsiteX1" fmla="*/ 422045 w 1300976"/>
            <a:gd name="connsiteY1" fmla="*/ 16779 h 653070"/>
            <a:gd name="connsiteX2" fmla="*/ 967988 w 1300976"/>
            <a:gd name="connsiteY2" fmla="*/ 620804 h 653070"/>
            <a:gd name="connsiteX3" fmla="*/ 1300976 w 1300976"/>
            <a:gd name="connsiteY3" fmla="*/ 210377 h 653070"/>
            <a:gd name="connsiteX0" fmla="*/ 0 w 1300976"/>
            <a:gd name="connsiteY0" fmla="*/ 187145 h 637582"/>
            <a:gd name="connsiteX1" fmla="*/ 422045 w 1300976"/>
            <a:gd name="connsiteY1" fmla="*/ 1291 h 637582"/>
            <a:gd name="connsiteX2" fmla="*/ 967988 w 1300976"/>
            <a:gd name="connsiteY2" fmla="*/ 605316 h 637582"/>
            <a:gd name="connsiteX3" fmla="*/ 1300976 w 1300976"/>
            <a:gd name="connsiteY3" fmla="*/ 194889 h 637582"/>
            <a:gd name="connsiteX0" fmla="*/ 0 w 1300976"/>
            <a:gd name="connsiteY0" fmla="*/ 187145 h 413009"/>
            <a:gd name="connsiteX1" fmla="*/ 422045 w 1300976"/>
            <a:gd name="connsiteY1" fmla="*/ 1291 h 413009"/>
            <a:gd name="connsiteX2" fmla="*/ 921524 w 1300976"/>
            <a:gd name="connsiteY2" fmla="*/ 380743 h 413009"/>
            <a:gd name="connsiteX3" fmla="*/ 1300976 w 1300976"/>
            <a:gd name="connsiteY3" fmla="*/ 194889 h 413009"/>
            <a:gd name="connsiteX0" fmla="*/ 47109 w 1348085"/>
            <a:gd name="connsiteY0" fmla="*/ 220701 h 446565"/>
            <a:gd name="connsiteX1" fmla="*/ 70341 w 1348085"/>
            <a:gd name="connsiteY1" fmla="*/ 212959 h 446565"/>
            <a:gd name="connsiteX2" fmla="*/ 469154 w 1348085"/>
            <a:gd name="connsiteY2" fmla="*/ 34847 h 446565"/>
            <a:gd name="connsiteX3" fmla="*/ 968633 w 1348085"/>
            <a:gd name="connsiteY3" fmla="*/ 414299 h 446565"/>
            <a:gd name="connsiteX4" fmla="*/ 1348085 w 1348085"/>
            <a:gd name="connsiteY4" fmla="*/ 228445 h 446565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55600"/>
            <a:gd name="connsiteX1" fmla="*/ 70341 w 1348085"/>
            <a:gd name="connsiteY1" fmla="*/ 212959 h 455600"/>
            <a:gd name="connsiteX2" fmla="*/ 469154 w 1348085"/>
            <a:gd name="connsiteY2" fmla="*/ 34847 h 455600"/>
            <a:gd name="connsiteX3" fmla="*/ 929914 w 1348085"/>
            <a:gd name="connsiteY3" fmla="*/ 422043 h 455600"/>
            <a:gd name="connsiteX4" fmla="*/ 1348085 w 1348085"/>
            <a:gd name="connsiteY4" fmla="*/ 236189 h 455600"/>
            <a:gd name="connsiteX0" fmla="*/ 31076 w 1332052"/>
            <a:gd name="connsiteY0" fmla="*/ 220701 h 455600"/>
            <a:gd name="connsiteX1" fmla="*/ 70341 w 1332052"/>
            <a:gd name="connsiteY1" fmla="*/ 197471 h 455600"/>
            <a:gd name="connsiteX2" fmla="*/ 453121 w 1332052"/>
            <a:gd name="connsiteY2" fmla="*/ 34847 h 455600"/>
            <a:gd name="connsiteX3" fmla="*/ 913881 w 1332052"/>
            <a:gd name="connsiteY3" fmla="*/ 422043 h 455600"/>
            <a:gd name="connsiteX4" fmla="*/ 1332052 w 1332052"/>
            <a:gd name="connsiteY4" fmla="*/ 236189 h 455600"/>
            <a:gd name="connsiteX0" fmla="*/ 319664 w 1620640"/>
            <a:gd name="connsiteY0" fmla="*/ 220701 h 455600"/>
            <a:gd name="connsiteX1" fmla="*/ 358929 w 1620640"/>
            <a:gd name="connsiteY1" fmla="*/ 197471 h 455600"/>
            <a:gd name="connsiteX2" fmla="*/ 741709 w 1620640"/>
            <a:gd name="connsiteY2" fmla="*/ 34847 h 455600"/>
            <a:gd name="connsiteX3" fmla="*/ 1202469 w 1620640"/>
            <a:gd name="connsiteY3" fmla="*/ 422043 h 455600"/>
            <a:gd name="connsiteX4" fmla="*/ 1620640 w 1620640"/>
            <a:gd name="connsiteY4" fmla="*/ 236189 h 455600"/>
            <a:gd name="connsiteX0" fmla="*/ 319664 w 1620640"/>
            <a:gd name="connsiteY0" fmla="*/ 294267 h 529166"/>
            <a:gd name="connsiteX1" fmla="*/ 358929 w 1620640"/>
            <a:gd name="connsiteY1" fmla="*/ 271037 h 529166"/>
            <a:gd name="connsiteX2" fmla="*/ 741709 w 1620640"/>
            <a:gd name="connsiteY2" fmla="*/ 108413 h 529166"/>
            <a:gd name="connsiteX3" fmla="*/ 1202469 w 1620640"/>
            <a:gd name="connsiteY3" fmla="*/ 495609 h 529166"/>
            <a:gd name="connsiteX4" fmla="*/ 1620640 w 1620640"/>
            <a:gd name="connsiteY4" fmla="*/ 309755 h 529166"/>
            <a:gd name="connsiteX0" fmla="*/ 15043 w 1316019"/>
            <a:gd name="connsiteY0" fmla="*/ 294267 h 549818"/>
            <a:gd name="connsiteX1" fmla="*/ 54308 w 1316019"/>
            <a:gd name="connsiteY1" fmla="*/ 271037 h 549818"/>
            <a:gd name="connsiteX2" fmla="*/ 437088 w 1316019"/>
            <a:gd name="connsiteY2" fmla="*/ 108413 h 549818"/>
            <a:gd name="connsiteX3" fmla="*/ 897848 w 1316019"/>
            <a:gd name="connsiteY3" fmla="*/ 495609 h 549818"/>
            <a:gd name="connsiteX4" fmla="*/ 1316019 w 1316019"/>
            <a:gd name="connsiteY4" fmla="*/ 309755 h 549818"/>
            <a:gd name="connsiteX0" fmla="*/ 15043 w 3667875"/>
            <a:gd name="connsiteY0" fmla="*/ 332986 h 588537"/>
            <a:gd name="connsiteX1" fmla="*/ 54308 w 3667875"/>
            <a:gd name="connsiteY1" fmla="*/ 309756 h 588537"/>
            <a:gd name="connsiteX2" fmla="*/ 437088 w 3667875"/>
            <a:gd name="connsiteY2" fmla="*/ 147132 h 588537"/>
            <a:gd name="connsiteX3" fmla="*/ 897848 w 3667875"/>
            <a:gd name="connsiteY3" fmla="*/ 534328 h 588537"/>
            <a:gd name="connsiteX4" fmla="*/ 1316019 w 3667875"/>
            <a:gd name="connsiteY4" fmla="*/ 348474 h 588537"/>
            <a:gd name="connsiteX0" fmla="*/ 0 w 3652832"/>
            <a:gd name="connsiteY0" fmla="*/ 782132 h 1017031"/>
            <a:gd name="connsiteX1" fmla="*/ 39265 w 3652832"/>
            <a:gd name="connsiteY1" fmla="*/ 758902 h 1017031"/>
            <a:gd name="connsiteX2" fmla="*/ 422045 w 3652832"/>
            <a:gd name="connsiteY2" fmla="*/ 596278 h 1017031"/>
            <a:gd name="connsiteX3" fmla="*/ 882805 w 3652832"/>
            <a:gd name="connsiteY3" fmla="*/ 983474 h 1017031"/>
            <a:gd name="connsiteX4" fmla="*/ 1300976 w 3652832"/>
            <a:gd name="connsiteY4" fmla="*/ 797620 h 1017031"/>
            <a:gd name="connsiteX0" fmla="*/ 0 w 1300976"/>
            <a:gd name="connsiteY0" fmla="*/ 219411 h 454310"/>
            <a:gd name="connsiteX1" fmla="*/ 422045 w 1300976"/>
            <a:gd name="connsiteY1" fmla="*/ 33557 h 454310"/>
            <a:gd name="connsiteX2" fmla="*/ 882805 w 1300976"/>
            <a:gd name="connsiteY2" fmla="*/ 420753 h 454310"/>
            <a:gd name="connsiteX3" fmla="*/ 1300976 w 1300976"/>
            <a:gd name="connsiteY3" fmla="*/ 234899 h 454310"/>
            <a:gd name="connsiteX0" fmla="*/ 0 w 1300976"/>
            <a:gd name="connsiteY0" fmla="*/ 180691 h 409137"/>
            <a:gd name="connsiteX1" fmla="*/ 277752 w 1300976"/>
            <a:gd name="connsiteY1" fmla="*/ 33557 h 409137"/>
            <a:gd name="connsiteX2" fmla="*/ 882805 w 1300976"/>
            <a:gd name="connsiteY2" fmla="*/ 382033 h 409137"/>
            <a:gd name="connsiteX3" fmla="*/ 1300976 w 1300976"/>
            <a:gd name="connsiteY3" fmla="*/ 196179 h 409137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61776 w 1362752"/>
            <a:gd name="connsiteY0" fmla="*/ 183272 h 411718"/>
            <a:gd name="connsiteX1" fmla="*/ 339528 w 1362752"/>
            <a:gd name="connsiteY1" fmla="*/ 36138 h 411718"/>
            <a:gd name="connsiteX2" fmla="*/ 944581 w 1362752"/>
            <a:gd name="connsiteY2" fmla="*/ 384614 h 411718"/>
            <a:gd name="connsiteX3" fmla="*/ 1362752 w 1362752"/>
            <a:gd name="connsiteY3" fmla="*/ 198760 h 411718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61773 w 1362749"/>
            <a:gd name="connsiteY0" fmla="*/ 281362 h 508517"/>
            <a:gd name="connsiteX1" fmla="*/ 163165 w 1362749"/>
            <a:gd name="connsiteY1" fmla="*/ 141972 h 508517"/>
            <a:gd name="connsiteX2" fmla="*/ 944578 w 1362749"/>
            <a:gd name="connsiteY2" fmla="*/ 482704 h 508517"/>
            <a:gd name="connsiteX3" fmla="*/ 1362749 w 1362749"/>
            <a:gd name="connsiteY3" fmla="*/ 296850 h 508517"/>
            <a:gd name="connsiteX0" fmla="*/ 0 w 1300976"/>
            <a:gd name="connsiteY0" fmla="*/ 289106 h 517552"/>
            <a:gd name="connsiteX1" fmla="*/ 341884 w 1300976"/>
            <a:gd name="connsiteY1" fmla="*/ 141972 h 517552"/>
            <a:gd name="connsiteX2" fmla="*/ 882805 w 1300976"/>
            <a:gd name="connsiteY2" fmla="*/ 490448 h 517552"/>
            <a:gd name="connsiteX3" fmla="*/ 1300976 w 1300976"/>
            <a:gd name="connsiteY3" fmla="*/ 304594 h 517552"/>
            <a:gd name="connsiteX0" fmla="*/ 0 w 1300976"/>
            <a:gd name="connsiteY0" fmla="*/ 296850 h 526586"/>
            <a:gd name="connsiteX1" fmla="*/ 389982 w 1300976"/>
            <a:gd name="connsiteY1" fmla="*/ 141972 h 526586"/>
            <a:gd name="connsiteX2" fmla="*/ 882805 w 1300976"/>
            <a:gd name="connsiteY2" fmla="*/ 498192 h 526586"/>
            <a:gd name="connsiteX3" fmla="*/ 1300976 w 1300976"/>
            <a:gd name="connsiteY3" fmla="*/ 312338 h 526586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232317 h 474960"/>
            <a:gd name="connsiteX1" fmla="*/ 486180 w 1300976"/>
            <a:gd name="connsiteY1" fmla="*/ 0 h 474960"/>
            <a:gd name="connsiteX2" fmla="*/ 882805 w 1300976"/>
            <a:gd name="connsiteY2" fmla="*/ 433659 h 474960"/>
            <a:gd name="connsiteX3" fmla="*/ 1300976 w 1300976"/>
            <a:gd name="connsiteY3" fmla="*/ 247805 h 474960"/>
            <a:gd name="connsiteX0" fmla="*/ 0 w 1300976"/>
            <a:gd name="connsiteY0" fmla="*/ 0 h 242643"/>
            <a:gd name="connsiteX1" fmla="*/ 882805 w 1300976"/>
            <a:gd name="connsiteY1" fmla="*/ 201342 h 242643"/>
            <a:gd name="connsiteX2" fmla="*/ 1300976 w 1300976"/>
            <a:gd name="connsiteY2" fmla="*/ 15488 h 242643"/>
            <a:gd name="connsiteX0" fmla="*/ 0 w 1300976"/>
            <a:gd name="connsiteY0" fmla="*/ 0 h 15488"/>
            <a:gd name="connsiteX1" fmla="*/ 1300976 w 1300976"/>
            <a:gd name="connsiteY1" fmla="*/ 15488 h 15488"/>
            <a:gd name="connsiteX0" fmla="*/ 0 w 1300976"/>
            <a:gd name="connsiteY0" fmla="*/ 193596 h 209084"/>
            <a:gd name="connsiteX1" fmla="*/ 322979 w 1300976"/>
            <a:gd name="connsiteY1" fmla="*/ 0 h 209084"/>
            <a:gd name="connsiteX2" fmla="*/ 1300976 w 1300976"/>
            <a:gd name="connsiteY2" fmla="*/ 209084 h 209084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193596 h 429786"/>
            <a:gd name="connsiteX1" fmla="*/ 322979 w 1300976"/>
            <a:gd name="connsiteY1" fmla="*/ 0 h 429786"/>
            <a:gd name="connsiteX2" fmla="*/ 819991 w 1300976"/>
            <a:gd name="connsiteY2" fmla="*/ 394939 h 429786"/>
            <a:gd name="connsiteX3" fmla="*/ 1300976 w 1300976"/>
            <a:gd name="connsiteY3" fmla="*/ 209084 h 429786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493369"/>
            <a:gd name="connsiteY0" fmla="*/ 325243 h 548527"/>
            <a:gd name="connsiteX1" fmla="*/ 322979 w 1493369"/>
            <a:gd name="connsiteY1" fmla="*/ 131647 h 548527"/>
            <a:gd name="connsiteX2" fmla="*/ 819991 w 1493369"/>
            <a:gd name="connsiteY2" fmla="*/ 526586 h 548527"/>
            <a:gd name="connsiteX3" fmla="*/ 1493369 w 1493369"/>
            <a:gd name="connsiteY3" fmla="*/ 0 h 548527"/>
            <a:gd name="connsiteX0" fmla="*/ 0 w 1493369"/>
            <a:gd name="connsiteY0" fmla="*/ 325243 h 566596"/>
            <a:gd name="connsiteX1" fmla="*/ 322979 w 1493369"/>
            <a:gd name="connsiteY1" fmla="*/ 240062 h 566596"/>
            <a:gd name="connsiteX2" fmla="*/ 819991 w 1493369"/>
            <a:gd name="connsiteY2" fmla="*/ 526586 h 566596"/>
            <a:gd name="connsiteX3" fmla="*/ 1493369 w 1493369"/>
            <a:gd name="connsiteY3" fmla="*/ 0 h 566596"/>
            <a:gd name="connsiteX0" fmla="*/ 0 w 1300978"/>
            <a:gd name="connsiteY0" fmla="*/ 90344 h 311047"/>
            <a:gd name="connsiteX1" fmla="*/ 322979 w 1300978"/>
            <a:gd name="connsiteY1" fmla="*/ 5163 h 311047"/>
            <a:gd name="connsiteX2" fmla="*/ 819991 w 1300978"/>
            <a:gd name="connsiteY2" fmla="*/ 291687 h 311047"/>
            <a:gd name="connsiteX3" fmla="*/ 1300978 w 1300978"/>
            <a:gd name="connsiteY3" fmla="*/ 121321 h 311047"/>
            <a:gd name="connsiteX0" fmla="*/ 0 w 1300978"/>
            <a:gd name="connsiteY0" fmla="*/ 90344 h 303303"/>
            <a:gd name="connsiteX1" fmla="*/ 322979 w 1300978"/>
            <a:gd name="connsiteY1" fmla="*/ 5163 h 303303"/>
            <a:gd name="connsiteX2" fmla="*/ 707763 w 1300978"/>
            <a:gd name="connsiteY2" fmla="*/ 283943 h 303303"/>
            <a:gd name="connsiteX3" fmla="*/ 1300978 w 1300978"/>
            <a:gd name="connsiteY3" fmla="*/ 121321 h 303303"/>
            <a:gd name="connsiteX0" fmla="*/ 0 w 1300978"/>
            <a:gd name="connsiteY0" fmla="*/ 95155 h 294571"/>
            <a:gd name="connsiteX1" fmla="*/ 322979 w 1300978"/>
            <a:gd name="connsiteY1" fmla="*/ 9974 h 294571"/>
            <a:gd name="connsiteX2" fmla="*/ 510101 w 1300978"/>
            <a:gd name="connsiteY2" fmla="*/ 91227 h 294571"/>
            <a:gd name="connsiteX3" fmla="*/ 707763 w 1300978"/>
            <a:gd name="connsiteY3" fmla="*/ 288754 h 294571"/>
            <a:gd name="connsiteX4" fmla="*/ 1300978 w 1300978"/>
            <a:gd name="connsiteY4" fmla="*/ 126132 h 294571"/>
            <a:gd name="connsiteX0" fmla="*/ 0 w 1300978"/>
            <a:gd name="connsiteY0" fmla="*/ 90344 h 289760"/>
            <a:gd name="connsiteX1" fmla="*/ 322979 w 1300978"/>
            <a:gd name="connsiteY1" fmla="*/ 5163 h 289760"/>
            <a:gd name="connsiteX2" fmla="*/ 707763 w 1300978"/>
            <a:gd name="connsiteY2" fmla="*/ 283943 h 289760"/>
            <a:gd name="connsiteX3" fmla="*/ 1300978 w 1300978"/>
            <a:gd name="connsiteY3" fmla="*/ 121321 h 289760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2125 h 301541"/>
            <a:gd name="connsiteX1" fmla="*/ 214600 w 1300978"/>
            <a:gd name="connsiteY1" fmla="*/ 0 h 301541"/>
            <a:gd name="connsiteX2" fmla="*/ 707763 w 1300978"/>
            <a:gd name="connsiteY2" fmla="*/ 295724 h 301541"/>
            <a:gd name="connsiteX3" fmla="*/ 1300978 w 1300978"/>
            <a:gd name="connsiteY3" fmla="*/ 133102 h 301541"/>
            <a:gd name="connsiteX0" fmla="*/ 0 w 1300978"/>
            <a:gd name="connsiteY0" fmla="*/ 102125 h 274430"/>
            <a:gd name="connsiteX1" fmla="*/ 214600 w 1300978"/>
            <a:gd name="connsiteY1" fmla="*/ 0 h 274430"/>
            <a:gd name="connsiteX2" fmla="*/ 645280 w 1300978"/>
            <a:gd name="connsiteY2" fmla="*/ 268613 h 274430"/>
            <a:gd name="connsiteX3" fmla="*/ 1300978 w 1300978"/>
            <a:gd name="connsiteY3" fmla="*/ 133102 h 274430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68382"/>
            <a:gd name="connsiteX1" fmla="*/ 214600 w 1300978"/>
            <a:gd name="connsiteY1" fmla="*/ 9903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68382"/>
            <a:gd name="connsiteX1" fmla="*/ 316134 w 1300978"/>
            <a:gd name="connsiteY1" fmla="*/ 8378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27716"/>
            <a:gd name="connsiteX1" fmla="*/ 316134 w 1300978"/>
            <a:gd name="connsiteY1" fmla="*/ 83785 h 327716"/>
            <a:gd name="connsiteX2" fmla="*/ 949881 w 1300978"/>
            <a:gd name="connsiteY2" fmla="*/ 326982 h 327716"/>
            <a:gd name="connsiteX3" fmla="*/ 1300978 w 1300978"/>
            <a:gd name="connsiteY3" fmla="*/ 0 h 327716"/>
            <a:gd name="connsiteX0" fmla="*/ 0 w 1300978"/>
            <a:gd name="connsiteY0" fmla="*/ 201160 h 326022"/>
            <a:gd name="connsiteX1" fmla="*/ 316134 w 1300978"/>
            <a:gd name="connsiteY1" fmla="*/ 83785 h 326022"/>
            <a:gd name="connsiteX2" fmla="*/ 668711 w 1300978"/>
            <a:gd name="connsiteY2" fmla="*/ 325288 h 326022"/>
            <a:gd name="connsiteX3" fmla="*/ 1300978 w 1300978"/>
            <a:gd name="connsiteY3" fmla="*/ 0 h 326022"/>
            <a:gd name="connsiteX0" fmla="*/ 0 w 1300978"/>
            <a:gd name="connsiteY0" fmla="*/ 201160 h 324328"/>
            <a:gd name="connsiteX1" fmla="*/ 316134 w 1300978"/>
            <a:gd name="connsiteY1" fmla="*/ 83785 h 324328"/>
            <a:gd name="connsiteX2" fmla="*/ 649185 w 1300978"/>
            <a:gd name="connsiteY2" fmla="*/ 323594 h 324328"/>
            <a:gd name="connsiteX3" fmla="*/ 1300978 w 1300978"/>
            <a:gd name="connsiteY3" fmla="*/ 0 h 324328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261462 w 1136962"/>
            <a:gd name="connsiteY1" fmla="*/ 88869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265832"/>
            <a:gd name="connsiteY0" fmla="*/ 331631 h 331631"/>
            <a:gd name="connsiteX1" fmla="*/ 390332 w 1265832"/>
            <a:gd name="connsiteY1" fmla="*/ 88869 h 331631"/>
            <a:gd name="connsiteX2" fmla="*/ 778055 w 1265832"/>
            <a:gd name="connsiteY2" fmla="*/ 326983 h 331631"/>
            <a:gd name="connsiteX3" fmla="*/ 1265832 w 1265832"/>
            <a:gd name="connsiteY3" fmla="*/ 0 h 331631"/>
            <a:gd name="connsiteX0" fmla="*/ 0 w 1199445"/>
            <a:gd name="connsiteY0" fmla="*/ 287576 h 327717"/>
            <a:gd name="connsiteX1" fmla="*/ 323945 w 1199445"/>
            <a:gd name="connsiteY1" fmla="*/ 88869 h 327717"/>
            <a:gd name="connsiteX2" fmla="*/ 711668 w 1199445"/>
            <a:gd name="connsiteY2" fmla="*/ 326983 h 327717"/>
            <a:gd name="connsiteX3" fmla="*/ 1199445 w 1199445"/>
            <a:gd name="connsiteY3" fmla="*/ 0 h 327717"/>
            <a:gd name="connsiteX0" fmla="*/ 0 w 1199445"/>
            <a:gd name="connsiteY0" fmla="*/ 287576 h 331106"/>
            <a:gd name="connsiteX1" fmla="*/ 323945 w 1199445"/>
            <a:gd name="connsiteY1" fmla="*/ 88869 h 331106"/>
            <a:gd name="connsiteX2" fmla="*/ 656996 w 1199445"/>
            <a:gd name="connsiteY2" fmla="*/ 330372 h 331106"/>
            <a:gd name="connsiteX3" fmla="*/ 1199445 w 1199445"/>
            <a:gd name="connsiteY3" fmla="*/ 0 h 331106"/>
            <a:gd name="connsiteX0" fmla="*/ 0 w 1164298"/>
            <a:gd name="connsiteY0" fmla="*/ 328242 h 371772"/>
            <a:gd name="connsiteX1" fmla="*/ 323945 w 1164298"/>
            <a:gd name="connsiteY1" fmla="*/ 129535 h 371772"/>
            <a:gd name="connsiteX2" fmla="*/ 656996 w 1164298"/>
            <a:gd name="connsiteY2" fmla="*/ 371038 h 371772"/>
            <a:gd name="connsiteX3" fmla="*/ 1164298 w 1164298"/>
            <a:gd name="connsiteY3" fmla="*/ 0 h 371772"/>
            <a:gd name="connsiteX0" fmla="*/ 0 w 1062764"/>
            <a:gd name="connsiteY0" fmla="*/ 245215 h 371772"/>
            <a:gd name="connsiteX1" fmla="*/ 222411 w 1062764"/>
            <a:gd name="connsiteY1" fmla="*/ 129535 h 371772"/>
            <a:gd name="connsiteX2" fmla="*/ 555462 w 1062764"/>
            <a:gd name="connsiteY2" fmla="*/ 371038 h 371772"/>
            <a:gd name="connsiteX3" fmla="*/ 1062764 w 1062764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1008092"/>
            <a:gd name="connsiteY0" fmla="*/ 245215 h 371772"/>
            <a:gd name="connsiteX1" fmla="*/ 167739 w 1008092"/>
            <a:gd name="connsiteY1" fmla="*/ 129535 h 371772"/>
            <a:gd name="connsiteX2" fmla="*/ 500790 w 1008092"/>
            <a:gd name="connsiteY2" fmla="*/ 371038 h 371772"/>
            <a:gd name="connsiteX3" fmla="*/ 1008092 w 1008092"/>
            <a:gd name="connsiteY3" fmla="*/ 0 h 371772"/>
            <a:gd name="connsiteX0" fmla="*/ 0 w 1008092"/>
            <a:gd name="connsiteY0" fmla="*/ 245215 h 364994"/>
            <a:gd name="connsiteX1" fmla="*/ 167739 w 1008092"/>
            <a:gd name="connsiteY1" fmla="*/ 129535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43517 w 1008092"/>
            <a:gd name="connsiteY1" fmla="*/ 192151 h 364994"/>
            <a:gd name="connsiteX2" fmla="*/ 171644 w 1008092"/>
            <a:gd name="connsiteY2" fmla="*/ 134618 h 364994"/>
            <a:gd name="connsiteX3" fmla="*/ 500790 w 1008092"/>
            <a:gd name="connsiteY3" fmla="*/ 364260 h 364994"/>
            <a:gd name="connsiteX4" fmla="*/ 1008092 w 1008092"/>
            <a:gd name="connsiteY4" fmla="*/ 0 h 364994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218973"/>
            <a:gd name="connsiteY0" fmla="*/ 343492 h 364994"/>
            <a:gd name="connsiteX1" fmla="*/ 254398 w 1218973"/>
            <a:gd name="connsiteY1" fmla="*/ 192151 h 364994"/>
            <a:gd name="connsiteX2" fmla="*/ 382525 w 1218973"/>
            <a:gd name="connsiteY2" fmla="*/ 134618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191915 w 1218973"/>
            <a:gd name="connsiteY1" fmla="*/ 244679 h 364994"/>
            <a:gd name="connsiteX2" fmla="*/ 382525 w 1218973"/>
            <a:gd name="connsiteY2" fmla="*/ 134618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191915 w 1218973"/>
            <a:gd name="connsiteY1" fmla="*/ 246373 h 364994"/>
            <a:gd name="connsiteX2" fmla="*/ 382525 w 1218973"/>
            <a:gd name="connsiteY2" fmla="*/ 134618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191915 w 1218973"/>
            <a:gd name="connsiteY1" fmla="*/ 246373 h 364994"/>
            <a:gd name="connsiteX2" fmla="*/ 370810 w 1218973"/>
            <a:gd name="connsiteY2" fmla="*/ 126146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86474 w 1218973"/>
            <a:gd name="connsiteY1" fmla="*/ 297206 h 364994"/>
            <a:gd name="connsiteX2" fmla="*/ 191915 w 1218973"/>
            <a:gd name="connsiteY2" fmla="*/ 246373 h 364994"/>
            <a:gd name="connsiteX3" fmla="*/ 370810 w 1218973"/>
            <a:gd name="connsiteY3" fmla="*/ 126146 h 364994"/>
            <a:gd name="connsiteX4" fmla="*/ 711671 w 1218973"/>
            <a:gd name="connsiteY4" fmla="*/ 364260 h 364994"/>
            <a:gd name="connsiteX5" fmla="*/ 1218973 w 1218973"/>
            <a:gd name="connsiteY5" fmla="*/ 0 h 364994"/>
            <a:gd name="connsiteX0" fmla="*/ 84146 w 1303119"/>
            <a:gd name="connsiteY0" fmla="*/ 343492 h 364994"/>
            <a:gd name="connsiteX1" fmla="*/ 14412 w 1303119"/>
            <a:gd name="connsiteY1" fmla="*/ 246373 h 364994"/>
            <a:gd name="connsiteX2" fmla="*/ 170620 w 1303119"/>
            <a:gd name="connsiteY2" fmla="*/ 297206 h 364994"/>
            <a:gd name="connsiteX3" fmla="*/ 276061 w 1303119"/>
            <a:gd name="connsiteY3" fmla="*/ 246373 h 364994"/>
            <a:gd name="connsiteX4" fmla="*/ 454956 w 1303119"/>
            <a:gd name="connsiteY4" fmla="*/ 126146 h 364994"/>
            <a:gd name="connsiteX5" fmla="*/ 795817 w 1303119"/>
            <a:gd name="connsiteY5" fmla="*/ 364260 h 364994"/>
            <a:gd name="connsiteX6" fmla="*/ 1303119 w 1303119"/>
            <a:gd name="connsiteY6" fmla="*/ 0 h 364994"/>
            <a:gd name="connsiteX0" fmla="*/ 0 w 1288707"/>
            <a:gd name="connsiteY0" fmla="*/ 246373 h 364994"/>
            <a:gd name="connsiteX1" fmla="*/ 156208 w 1288707"/>
            <a:gd name="connsiteY1" fmla="*/ 297206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320227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320227 w 1288707"/>
            <a:gd name="connsiteY2" fmla="*/ 246373 h 364994"/>
            <a:gd name="connsiteX3" fmla="*/ 483502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64994"/>
            <a:gd name="connsiteX1" fmla="*/ 164019 w 1288707"/>
            <a:gd name="connsiteY1" fmla="*/ 358205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64994"/>
            <a:gd name="connsiteX1" fmla="*/ 164019 w 1288707"/>
            <a:gd name="connsiteY1" fmla="*/ 358205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59911"/>
            <a:gd name="connsiteX1" fmla="*/ 164019 w 1288707"/>
            <a:gd name="connsiteY1" fmla="*/ 358205 h 359911"/>
            <a:gd name="connsiteX2" fmla="*/ 483502 w 1288707"/>
            <a:gd name="connsiteY2" fmla="*/ 126146 h 359911"/>
            <a:gd name="connsiteX3" fmla="*/ 839983 w 1288707"/>
            <a:gd name="connsiteY3" fmla="*/ 359177 h 359911"/>
            <a:gd name="connsiteX4" fmla="*/ 1288707 w 1288707"/>
            <a:gd name="connsiteY4" fmla="*/ 0 h 359911"/>
            <a:gd name="connsiteX0" fmla="*/ 0 w 1288707"/>
            <a:gd name="connsiteY0" fmla="*/ 246373 h 359911"/>
            <a:gd name="connsiteX1" fmla="*/ 164019 w 1288707"/>
            <a:gd name="connsiteY1" fmla="*/ 358205 h 359911"/>
            <a:gd name="connsiteX2" fmla="*/ 483502 w 1288707"/>
            <a:gd name="connsiteY2" fmla="*/ 126146 h 359911"/>
            <a:gd name="connsiteX3" fmla="*/ 824362 w 1288707"/>
            <a:gd name="connsiteY3" fmla="*/ 359177 h 359911"/>
            <a:gd name="connsiteX4" fmla="*/ 1288707 w 1288707"/>
            <a:gd name="connsiteY4" fmla="*/ 0 h 359911"/>
            <a:gd name="connsiteX0" fmla="*/ 0 w 1175455"/>
            <a:gd name="connsiteY0" fmla="*/ 165040 h 278578"/>
            <a:gd name="connsiteX1" fmla="*/ 164019 w 1175455"/>
            <a:gd name="connsiteY1" fmla="*/ 276872 h 278578"/>
            <a:gd name="connsiteX2" fmla="*/ 483502 w 1175455"/>
            <a:gd name="connsiteY2" fmla="*/ 44813 h 278578"/>
            <a:gd name="connsiteX3" fmla="*/ 824362 w 1175455"/>
            <a:gd name="connsiteY3" fmla="*/ 277844 h 278578"/>
            <a:gd name="connsiteX4" fmla="*/ 1175455 w 1175455"/>
            <a:gd name="connsiteY4" fmla="*/ 0 h 278578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81967"/>
            <a:gd name="connsiteX1" fmla="*/ 164019 w 1136403"/>
            <a:gd name="connsiteY1" fmla="*/ 275178 h 281967"/>
            <a:gd name="connsiteX2" fmla="*/ 483502 w 1136403"/>
            <a:gd name="connsiteY2" fmla="*/ 43119 h 281967"/>
            <a:gd name="connsiteX3" fmla="*/ 824362 w 1136403"/>
            <a:gd name="connsiteY3" fmla="*/ 276150 h 281967"/>
            <a:gd name="connsiteX4" fmla="*/ 1136403 w 1136403"/>
            <a:gd name="connsiteY4" fmla="*/ 0 h 281967"/>
            <a:gd name="connsiteX0" fmla="*/ 0 w 1136403"/>
            <a:gd name="connsiteY0" fmla="*/ 163346 h 276150"/>
            <a:gd name="connsiteX1" fmla="*/ 164019 w 1136403"/>
            <a:gd name="connsiteY1" fmla="*/ 275178 h 276150"/>
            <a:gd name="connsiteX2" fmla="*/ 483502 w 1136403"/>
            <a:gd name="connsiteY2" fmla="*/ 43119 h 276150"/>
            <a:gd name="connsiteX3" fmla="*/ 824362 w 1136403"/>
            <a:gd name="connsiteY3" fmla="*/ 276150 h 276150"/>
            <a:gd name="connsiteX4" fmla="*/ 1136403 w 1136403"/>
            <a:gd name="connsiteY4" fmla="*/ 0 h 276150"/>
            <a:gd name="connsiteX0" fmla="*/ 0 w 1136403"/>
            <a:gd name="connsiteY0" fmla="*/ 163346 h 276150"/>
            <a:gd name="connsiteX1" fmla="*/ 164019 w 1136403"/>
            <a:gd name="connsiteY1" fmla="*/ 275178 h 276150"/>
            <a:gd name="connsiteX2" fmla="*/ 483502 w 1136403"/>
            <a:gd name="connsiteY2" fmla="*/ 43119 h 276150"/>
            <a:gd name="connsiteX3" fmla="*/ 824362 w 1136403"/>
            <a:gd name="connsiteY3" fmla="*/ 276150 h 276150"/>
            <a:gd name="connsiteX4" fmla="*/ 1136403 w 1136403"/>
            <a:gd name="connsiteY4" fmla="*/ 0 h 276150"/>
            <a:gd name="connsiteX0" fmla="*/ 0 w 1136403"/>
            <a:gd name="connsiteY0" fmla="*/ 163346 h 277123"/>
            <a:gd name="connsiteX1" fmla="*/ 164019 w 1136403"/>
            <a:gd name="connsiteY1" fmla="*/ 275178 h 277123"/>
            <a:gd name="connsiteX2" fmla="*/ 483502 w 1136403"/>
            <a:gd name="connsiteY2" fmla="*/ 43119 h 277123"/>
            <a:gd name="connsiteX3" fmla="*/ 824362 w 1136403"/>
            <a:gd name="connsiteY3" fmla="*/ 276150 h 277123"/>
            <a:gd name="connsiteX4" fmla="*/ 1136403 w 1136403"/>
            <a:gd name="connsiteY4" fmla="*/ 0 h 277123"/>
            <a:gd name="connsiteX0" fmla="*/ 0 w 1136403"/>
            <a:gd name="connsiteY0" fmla="*/ 163346 h 277123"/>
            <a:gd name="connsiteX1" fmla="*/ 164019 w 1136403"/>
            <a:gd name="connsiteY1" fmla="*/ 275178 h 277123"/>
            <a:gd name="connsiteX2" fmla="*/ 487408 w 1136403"/>
            <a:gd name="connsiteY2" fmla="*/ 44814 h 277123"/>
            <a:gd name="connsiteX3" fmla="*/ 824362 w 1136403"/>
            <a:gd name="connsiteY3" fmla="*/ 276150 h 277123"/>
            <a:gd name="connsiteX4" fmla="*/ 1136403 w 1136403"/>
            <a:gd name="connsiteY4" fmla="*/ 0 h 277123"/>
            <a:gd name="connsiteX0" fmla="*/ 0 w 1136403"/>
            <a:gd name="connsiteY0" fmla="*/ 163346 h 288733"/>
            <a:gd name="connsiteX1" fmla="*/ 164019 w 1136403"/>
            <a:gd name="connsiteY1" fmla="*/ 288733 h 288733"/>
            <a:gd name="connsiteX2" fmla="*/ 487408 w 1136403"/>
            <a:gd name="connsiteY2" fmla="*/ 44814 h 288733"/>
            <a:gd name="connsiteX3" fmla="*/ 824362 w 1136403"/>
            <a:gd name="connsiteY3" fmla="*/ 276150 h 288733"/>
            <a:gd name="connsiteX4" fmla="*/ 1136403 w 1136403"/>
            <a:gd name="connsiteY4" fmla="*/ 0 h 288733"/>
            <a:gd name="connsiteX0" fmla="*/ 0 w 1136403"/>
            <a:gd name="connsiteY0" fmla="*/ 163346 h 287039"/>
            <a:gd name="connsiteX1" fmla="*/ 164019 w 1136403"/>
            <a:gd name="connsiteY1" fmla="*/ 287039 h 287039"/>
            <a:gd name="connsiteX2" fmla="*/ 487408 w 1136403"/>
            <a:gd name="connsiteY2" fmla="*/ 44814 h 287039"/>
            <a:gd name="connsiteX3" fmla="*/ 824362 w 1136403"/>
            <a:gd name="connsiteY3" fmla="*/ 276150 h 287039"/>
            <a:gd name="connsiteX4" fmla="*/ 1136403 w 1136403"/>
            <a:gd name="connsiteY4" fmla="*/ 0 h 287039"/>
            <a:gd name="connsiteX0" fmla="*/ 0 w 1136403"/>
            <a:gd name="connsiteY0" fmla="*/ 163346 h 288984"/>
            <a:gd name="connsiteX1" fmla="*/ 164019 w 1136403"/>
            <a:gd name="connsiteY1" fmla="*/ 287039 h 288984"/>
            <a:gd name="connsiteX2" fmla="*/ 487408 w 1136403"/>
            <a:gd name="connsiteY2" fmla="*/ 44814 h 288984"/>
            <a:gd name="connsiteX3" fmla="*/ 816552 w 1136403"/>
            <a:gd name="connsiteY3" fmla="*/ 288011 h 288984"/>
            <a:gd name="connsiteX4" fmla="*/ 1136403 w 1136403"/>
            <a:gd name="connsiteY4" fmla="*/ 0 h 288984"/>
            <a:gd name="connsiteX0" fmla="*/ 0 w 1136403"/>
            <a:gd name="connsiteY0" fmla="*/ 163346 h 290439"/>
            <a:gd name="connsiteX1" fmla="*/ 164019 w 1136403"/>
            <a:gd name="connsiteY1" fmla="*/ 287039 h 290439"/>
            <a:gd name="connsiteX2" fmla="*/ 487408 w 1136403"/>
            <a:gd name="connsiteY2" fmla="*/ 44814 h 290439"/>
            <a:gd name="connsiteX3" fmla="*/ 816552 w 1136403"/>
            <a:gd name="connsiteY3" fmla="*/ 288011 h 290439"/>
            <a:gd name="connsiteX4" fmla="*/ 1136403 w 1136403"/>
            <a:gd name="connsiteY4" fmla="*/ 0 h 290439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39058 w 1175461"/>
            <a:gd name="connsiteY0" fmla="*/ 163346 h 307077"/>
            <a:gd name="connsiteX1" fmla="*/ 27336 w 1175461"/>
            <a:gd name="connsiteY1" fmla="*/ 168432 h 307077"/>
            <a:gd name="connsiteX2" fmla="*/ 203077 w 1175461"/>
            <a:gd name="connsiteY2" fmla="*/ 287039 h 307077"/>
            <a:gd name="connsiteX3" fmla="*/ 526466 w 1175461"/>
            <a:gd name="connsiteY3" fmla="*/ 44814 h 307077"/>
            <a:gd name="connsiteX4" fmla="*/ 855610 w 1175461"/>
            <a:gd name="connsiteY4" fmla="*/ 289706 h 307077"/>
            <a:gd name="connsiteX5" fmla="*/ 1175461 w 1175461"/>
            <a:gd name="connsiteY5" fmla="*/ 0 h 307077"/>
            <a:gd name="connsiteX0" fmla="*/ 0 w 1136403"/>
            <a:gd name="connsiteY0" fmla="*/ 163346 h 306794"/>
            <a:gd name="connsiteX1" fmla="*/ 164019 w 1136403"/>
            <a:gd name="connsiteY1" fmla="*/ 287039 h 306794"/>
            <a:gd name="connsiteX2" fmla="*/ 487408 w 1136403"/>
            <a:gd name="connsiteY2" fmla="*/ 44814 h 306794"/>
            <a:gd name="connsiteX3" fmla="*/ 816552 w 1136403"/>
            <a:gd name="connsiteY3" fmla="*/ 289706 h 306794"/>
            <a:gd name="connsiteX4" fmla="*/ 1136403 w 1136403"/>
            <a:gd name="connsiteY4" fmla="*/ 0 h 306794"/>
            <a:gd name="connsiteX0" fmla="*/ 46869 w 1183272"/>
            <a:gd name="connsiteY0" fmla="*/ 163346 h 307077"/>
            <a:gd name="connsiteX1" fmla="*/ 27336 w 1183272"/>
            <a:gd name="connsiteY1" fmla="*/ 166737 h 307077"/>
            <a:gd name="connsiteX2" fmla="*/ 210888 w 1183272"/>
            <a:gd name="connsiteY2" fmla="*/ 287039 h 307077"/>
            <a:gd name="connsiteX3" fmla="*/ 534277 w 1183272"/>
            <a:gd name="connsiteY3" fmla="*/ 44814 h 307077"/>
            <a:gd name="connsiteX4" fmla="*/ 863421 w 1183272"/>
            <a:gd name="connsiteY4" fmla="*/ 289706 h 307077"/>
            <a:gd name="connsiteX5" fmla="*/ 1183272 w 1183272"/>
            <a:gd name="connsiteY5" fmla="*/ 0 h 307077"/>
            <a:gd name="connsiteX0" fmla="*/ 0 w 1155936"/>
            <a:gd name="connsiteY0" fmla="*/ 166737 h 307077"/>
            <a:gd name="connsiteX1" fmla="*/ 183552 w 1155936"/>
            <a:gd name="connsiteY1" fmla="*/ 287039 h 307077"/>
            <a:gd name="connsiteX2" fmla="*/ 506941 w 1155936"/>
            <a:gd name="connsiteY2" fmla="*/ 44814 h 307077"/>
            <a:gd name="connsiteX3" fmla="*/ 836085 w 1155936"/>
            <a:gd name="connsiteY3" fmla="*/ 289706 h 307077"/>
            <a:gd name="connsiteX4" fmla="*/ 1155936 w 1155936"/>
            <a:gd name="connsiteY4" fmla="*/ 0 h 307077"/>
            <a:gd name="connsiteX0" fmla="*/ 0 w 1155936"/>
            <a:gd name="connsiteY0" fmla="*/ 166737 h 292134"/>
            <a:gd name="connsiteX1" fmla="*/ 183552 w 1155936"/>
            <a:gd name="connsiteY1" fmla="*/ 287039 h 292134"/>
            <a:gd name="connsiteX2" fmla="*/ 506941 w 1155936"/>
            <a:gd name="connsiteY2" fmla="*/ 44814 h 292134"/>
            <a:gd name="connsiteX3" fmla="*/ 836085 w 1155936"/>
            <a:gd name="connsiteY3" fmla="*/ 289706 h 292134"/>
            <a:gd name="connsiteX4" fmla="*/ 1155936 w 1155936"/>
            <a:gd name="connsiteY4" fmla="*/ 0 h 292134"/>
            <a:gd name="connsiteX0" fmla="*/ 0 w 1155936"/>
            <a:gd name="connsiteY0" fmla="*/ 166737 h 292134"/>
            <a:gd name="connsiteX1" fmla="*/ 179857 w 1155936"/>
            <a:gd name="connsiteY1" fmla="*/ 291849 h 292134"/>
            <a:gd name="connsiteX2" fmla="*/ 506941 w 1155936"/>
            <a:gd name="connsiteY2" fmla="*/ 44814 h 292134"/>
            <a:gd name="connsiteX3" fmla="*/ 836085 w 1155936"/>
            <a:gd name="connsiteY3" fmla="*/ 289706 h 292134"/>
            <a:gd name="connsiteX4" fmla="*/ 1155936 w 1155936"/>
            <a:gd name="connsiteY4" fmla="*/ 0 h 292134"/>
            <a:gd name="connsiteX0" fmla="*/ 10810 w 1166746"/>
            <a:gd name="connsiteY0" fmla="*/ 166737 h 312163"/>
            <a:gd name="connsiteX1" fmla="*/ 29976 w 1166746"/>
            <a:gd name="connsiteY1" fmla="*/ 166699 h 312163"/>
            <a:gd name="connsiteX2" fmla="*/ 190667 w 1166746"/>
            <a:gd name="connsiteY2" fmla="*/ 291849 h 312163"/>
            <a:gd name="connsiteX3" fmla="*/ 517751 w 1166746"/>
            <a:gd name="connsiteY3" fmla="*/ 44814 h 312163"/>
            <a:gd name="connsiteX4" fmla="*/ 846895 w 1166746"/>
            <a:gd name="connsiteY4" fmla="*/ 289706 h 312163"/>
            <a:gd name="connsiteX5" fmla="*/ 1166746 w 1166746"/>
            <a:gd name="connsiteY5" fmla="*/ 0 h 312163"/>
            <a:gd name="connsiteX0" fmla="*/ 10810 w 1166746"/>
            <a:gd name="connsiteY0" fmla="*/ 166737 h 312163"/>
            <a:gd name="connsiteX1" fmla="*/ 29976 w 1166746"/>
            <a:gd name="connsiteY1" fmla="*/ 166699 h 312163"/>
            <a:gd name="connsiteX2" fmla="*/ 190667 w 1166746"/>
            <a:gd name="connsiteY2" fmla="*/ 291849 h 312163"/>
            <a:gd name="connsiteX3" fmla="*/ 517751 w 1166746"/>
            <a:gd name="connsiteY3" fmla="*/ 44814 h 312163"/>
            <a:gd name="connsiteX4" fmla="*/ 846895 w 1166746"/>
            <a:gd name="connsiteY4" fmla="*/ 289706 h 312163"/>
            <a:gd name="connsiteX5" fmla="*/ 1166746 w 1166746"/>
            <a:gd name="connsiteY5" fmla="*/ 0 h 312163"/>
            <a:gd name="connsiteX0" fmla="*/ 0 w 1136770"/>
            <a:gd name="connsiteY0" fmla="*/ 166699 h 312163"/>
            <a:gd name="connsiteX1" fmla="*/ 160691 w 1136770"/>
            <a:gd name="connsiteY1" fmla="*/ 291849 h 312163"/>
            <a:gd name="connsiteX2" fmla="*/ 487775 w 1136770"/>
            <a:gd name="connsiteY2" fmla="*/ 44814 h 312163"/>
            <a:gd name="connsiteX3" fmla="*/ 816919 w 1136770"/>
            <a:gd name="connsiteY3" fmla="*/ 289706 h 312163"/>
            <a:gd name="connsiteX4" fmla="*/ 1136770 w 1136770"/>
            <a:gd name="connsiteY4" fmla="*/ 0 h 312163"/>
            <a:gd name="connsiteX0" fmla="*/ 0 w 1136770"/>
            <a:gd name="connsiteY0" fmla="*/ 166699 h 292925"/>
            <a:gd name="connsiteX1" fmla="*/ 160691 w 1136770"/>
            <a:gd name="connsiteY1" fmla="*/ 291849 h 292925"/>
            <a:gd name="connsiteX2" fmla="*/ 487775 w 1136770"/>
            <a:gd name="connsiteY2" fmla="*/ 44814 h 292925"/>
            <a:gd name="connsiteX3" fmla="*/ 816919 w 1136770"/>
            <a:gd name="connsiteY3" fmla="*/ 289706 h 292925"/>
            <a:gd name="connsiteX4" fmla="*/ 1136770 w 1136770"/>
            <a:gd name="connsiteY4" fmla="*/ 0 h 292925"/>
            <a:gd name="connsiteX0" fmla="*/ 0 w 1096169"/>
            <a:gd name="connsiteY0" fmla="*/ 200924 h 292925"/>
            <a:gd name="connsiteX1" fmla="*/ 120090 w 1096169"/>
            <a:gd name="connsiteY1" fmla="*/ 291849 h 292925"/>
            <a:gd name="connsiteX2" fmla="*/ 447174 w 1096169"/>
            <a:gd name="connsiteY2" fmla="*/ 44814 h 292925"/>
            <a:gd name="connsiteX3" fmla="*/ 776318 w 1096169"/>
            <a:gd name="connsiteY3" fmla="*/ 289706 h 292925"/>
            <a:gd name="connsiteX4" fmla="*/ 1096169 w 1096169"/>
            <a:gd name="connsiteY4" fmla="*/ 0 h 292925"/>
            <a:gd name="connsiteX0" fmla="*/ 0 w 1107241"/>
            <a:gd name="connsiteY0" fmla="*/ 213962 h 292925"/>
            <a:gd name="connsiteX1" fmla="*/ 131162 w 1107241"/>
            <a:gd name="connsiteY1" fmla="*/ 291849 h 292925"/>
            <a:gd name="connsiteX2" fmla="*/ 458246 w 1107241"/>
            <a:gd name="connsiteY2" fmla="*/ 44814 h 292925"/>
            <a:gd name="connsiteX3" fmla="*/ 787390 w 1107241"/>
            <a:gd name="connsiteY3" fmla="*/ 289706 h 292925"/>
            <a:gd name="connsiteX4" fmla="*/ 1107241 w 1107241"/>
            <a:gd name="connsiteY4" fmla="*/ 0 h 292925"/>
            <a:gd name="connsiteX0" fmla="*/ 0 w 1107241"/>
            <a:gd name="connsiteY0" fmla="*/ 213962 h 292925"/>
            <a:gd name="connsiteX1" fmla="*/ 149617 w 1107241"/>
            <a:gd name="connsiteY1" fmla="*/ 291849 h 292925"/>
            <a:gd name="connsiteX2" fmla="*/ 458246 w 1107241"/>
            <a:gd name="connsiteY2" fmla="*/ 44814 h 292925"/>
            <a:gd name="connsiteX3" fmla="*/ 787390 w 1107241"/>
            <a:gd name="connsiteY3" fmla="*/ 289706 h 292925"/>
            <a:gd name="connsiteX4" fmla="*/ 1107241 w 1107241"/>
            <a:gd name="connsiteY4" fmla="*/ 0 h 292925"/>
            <a:gd name="connsiteX0" fmla="*/ 0 w 1088787"/>
            <a:gd name="connsiteY0" fmla="*/ 215592 h 292925"/>
            <a:gd name="connsiteX1" fmla="*/ 131163 w 1088787"/>
            <a:gd name="connsiteY1" fmla="*/ 291849 h 292925"/>
            <a:gd name="connsiteX2" fmla="*/ 439792 w 1088787"/>
            <a:gd name="connsiteY2" fmla="*/ 44814 h 292925"/>
            <a:gd name="connsiteX3" fmla="*/ 768936 w 1088787"/>
            <a:gd name="connsiteY3" fmla="*/ 289706 h 292925"/>
            <a:gd name="connsiteX4" fmla="*/ 1088787 w 1088787"/>
            <a:gd name="connsiteY4" fmla="*/ 0 h 292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088787" h="292925" fill="none">
              <a:moveTo>
                <a:pt x="0" y="215592"/>
              </a:moveTo>
              <a:cubicBezTo>
                <a:pt x="15196" y="238047"/>
                <a:pt x="32624" y="292925"/>
                <a:pt x="131163" y="291849"/>
              </a:cubicBezTo>
              <a:cubicBezTo>
                <a:pt x="242989" y="290450"/>
                <a:pt x="331037" y="43523"/>
                <a:pt x="439792" y="44814"/>
              </a:cubicBezTo>
              <a:cubicBezTo>
                <a:pt x="575327" y="44886"/>
                <a:pt x="633273" y="288984"/>
                <a:pt x="768936" y="289706"/>
              </a:cubicBezTo>
              <a:cubicBezTo>
                <a:pt x="904653" y="292134"/>
                <a:pt x="1010054" y="129636"/>
                <a:pt x="1088787" y="0"/>
              </a:cubicBezTo>
            </a:path>
          </a:pathLst>
        </a:custGeom>
        <a:noFill xmlns:a="http://schemas.openxmlformats.org/drawingml/2006/main"/>
        <a:ln xmlns:a="http://schemas.openxmlformats.org/drawingml/2006/main" w="66675" cap="rnd" cmpd="sng" algn="ctr">
          <a:gradFill flip="none" rotWithShape="1">
            <a:gsLst>
              <a:gs pos="11000">
                <a:srgbClr val="00B0F0">
                  <a:alpha val="50000"/>
                </a:srgbClr>
              </a:gs>
              <a:gs pos="16000">
                <a:srgbClr val="CB0571">
                  <a:alpha val="50000"/>
                </a:srgbClr>
              </a:gs>
              <a:gs pos="41000">
                <a:srgbClr val="00B0F0">
                  <a:alpha val="50000"/>
                </a:srgbClr>
              </a:gs>
              <a:gs pos="71000">
                <a:srgbClr val="CB0571">
                  <a:alpha val="70000"/>
                </a:srgbClr>
              </a:gs>
            </a:gsLst>
            <a:lin ang="0" scaled="1"/>
            <a:tileRect/>
          </a:gradFill>
          <a:prstDash val="solid"/>
          <a:tailEnd type="triangle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0.05801</cdr:x>
      <cdr:y>0.82762</cdr:y>
    </cdr:from>
    <cdr:to>
      <cdr:x>0.09785</cdr:x>
      <cdr:y>0.88544</cdr:y>
    </cdr:to>
    <cdr:sp macro="" textlink="">
      <cdr:nvSpPr>
        <cdr:cNvPr id="72" name="フリーフォーム 71"/>
        <cdr:cNvSpPr/>
      </cdr:nvSpPr>
      <cdr:spPr>
        <a:xfrm xmlns:a="http://schemas.openxmlformats.org/drawingml/2006/main">
          <a:off x="539869" y="5033537"/>
          <a:ext cx="370766" cy="351658"/>
        </a:xfrm>
        <a:custGeom xmlns:a="http://schemas.openxmlformats.org/drawingml/2006/main">
          <a:avLst/>
          <a:gdLst>
            <a:gd name="connsiteX0" fmla="*/ 0 w 1525549"/>
            <a:gd name="connsiteY0" fmla="*/ 0 h 247804"/>
            <a:gd name="connsiteX1" fmla="*/ 747290 w 1525549"/>
            <a:gd name="connsiteY1" fmla="*/ 123902 h 247804"/>
            <a:gd name="connsiteX2" fmla="*/ 1525549 w 1525549"/>
            <a:gd name="connsiteY2" fmla="*/ 247804 h 247804"/>
            <a:gd name="connsiteX0" fmla="*/ 0 w 1525549"/>
            <a:gd name="connsiteY0" fmla="*/ 240061 h 487865"/>
            <a:gd name="connsiteX1" fmla="*/ 352351 w 1525549"/>
            <a:gd name="connsiteY1" fmla="*/ 61951 h 487865"/>
            <a:gd name="connsiteX2" fmla="*/ 1525549 w 1525549"/>
            <a:gd name="connsiteY2" fmla="*/ 487865 h 487865"/>
            <a:gd name="connsiteX0" fmla="*/ 0 w 828598"/>
            <a:gd name="connsiteY0" fmla="*/ 241352 h 620803"/>
            <a:gd name="connsiteX1" fmla="*/ 352351 w 828598"/>
            <a:gd name="connsiteY1" fmla="*/ 63242 h 620803"/>
            <a:gd name="connsiteX2" fmla="*/ 828598 w 828598"/>
            <a:gd name="connsiteY2" fmla="*/ 620803 h 620803"/>
            <a:gd name="connsiteX0" fmla="*/ 0 w 828598"/>
            <a:gd name="connsiteY0" fmla="*/ 481413 h 860864"/>
            <a:gd name="connsiteX1" fmla="*/ 236192 w 828598"/>
            <a:gd name="connsiteY1" fmla="*/ 63242 h 860864"/>
            <a:gd name="connsiteX2" fmla="*/ 828598 w 828598"/>
            <a:gd name="connsiteY2" fmla="*/ 860864 h 860864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418171 h 797622"/>
            <a:gd name="connsiteX1" fmla="*/ 236192 w 828598"/>
            <a:gd name="connsiteY1" fmla="*/ 0 h 797622"/>
            <a:gd name="connsiteX2" fmla="*/ 712440 w 828598"/>
            <a:gd name="connsiteY2" fmla="*/ 433659 h 797622"/>
            <a:gd name="connsiteX3" fmla="*/ 828598 w 828598"/>
            <a:gd name="connsiteY3" fmla="*/ 797622 h 797622"/>
            <a:gd name="connsiteX0" fmla="*/ 0 w 1239025"/>
            <a:gd name="connsiteY0" fmla="*/ 418171 h 513679"/>
            <a:gd name="connsiteX1" fmla="*/ 236192 w 1239025"/>
            <a:gd name="connsiteY1" fmla="*/ 0 h 513679"/>
            <a:gd name="connsiteX2" fmla="*/ 712440 w 1239025"/>
            <a:gd name="connsiteY2" fmla="*/ 433659 h 513679"/>
            <a:gd name="connsiteX3" fmla="*/ 1239025 w 1239025"/>
            <a:gd name="connsiteY3" fmla="*/ 480122 h 513679"/>
            <a:gd name="connsiteX0" fmla="*/ 0 w 1300976"/>
            <a:gd name="connsiteY0" fmla="*/ 472378 h 513679"/>
            <a:gd name="connsiteX1" fmla="*/ 298143 w 1300976"/>
            <a:gd name="connsiteY1" fmla="*/ 0 h 513679"/>
            <a:gd name="connsiteX2" fmla="*/ 774391 w 1300976"/>
            <a:gd name="connsiteY2" fmla="*/ 433659 h 513679"/>
            <a:gd name="connsiteX3" fmla="*/ 1300976 w 1300976"/>
            <a:gd name="connsiteY3" fmla="*/ 480122 h 513679"/>
            <a:gd name="connsiteX0" fmla="*/ 0 w 1300976"/>
            <a:gd name="connsiteY0" fmla="*/ 472378 h 970569"/>
            <a:gd name="connsiteX1" fmla="*/ 298143 w 1300976"/>
            <a:gd name="connsiteY1" fmla="*/ 0 h 970569"/>
            <a:gd name="connsiteX2" fmla="*/ 967988 w 1300976"/>
            <a:gd name="connsiteY2" fmla="*/ 890549 h 970569"/>
            <a:gd name="connsiteX3" fmla="*/ 1300976 w 1300976"/>
            <a:gd name="connsiteY3" fmla="*/ 480122 h 970569"/>
            <a:gd name="connsiteX0" fmla="*/ 0 w 1300976"/>
            <a:gd name="connsiteY0" fmla="*/ 185854 h 636291"/>
            <a:gd name="connsiteX1" fmla="*/ 422045 w 1300976"/>
            <a:gd name="connsiteY1" fmla="*/ 0 h 636291"/>
            <a:gd name="connsiteX2" fmla="*/ 967988 w 1300976"/>
            <a:gd name="connsiteY2" fmla="*/ 604025 h 636291"/>
            <a:gd name="connsiteX3" fmla="*/ 1300976 w 1300976"/>
            <a:gd name="connsiteY3" fmla="*/ 193598 h 636291"/>
            <a:gd name="connsiteX0" fmla="*/ 0 w 1300976"/>
            <a:gd name="connsiteY0" fmla="*/ 202633 h 653070"/>
            <a:gd name="connsiteX1" fmla="*/ 422045 w 1300976"/>
            <a:gd name="connsiteY1" fmla="*/ 16779 h 653070"/>
            <a:gd name="connsiteX2" fmla="*/ 967988 w 1300976"/>
            <a:gd name="connsiteY2" fmla="*/ 620804 h 653070"/>
            <a:gd name="connsiteX3" fmla="*/ 1300976 w 1300976"/>
            <a:gd name="connsiteY3" fmla="*/ 210377 h 653070"/>
            <a:gd name="connsiteX0" fmla="*/ 0 w 1300976"/>
            <a:gd name="connsiteY0" fmla="*/ 187145 h 637582"/>
            <a:gd name="connsiteX1" fmla="*/ 422045 w 1300976"/>
            <a:gd name="connsiteY1" fmla="*/ 1291 h 637582"/>
            <a:gd name="connsiteX2" fmla="*/ 967988 w 1300976"/>
            <a:gd name="connsiteY2" fmla="*/ 605316 h 637582"/>
            <a:gd name="connsiteX3" fmla="*/ 1300976 w 1300976"/>
            <a:gd name="connsiteY3" fmla="*/ 194889 h 637582"/>
            <a:gd name="connsiteX0" fmla="*/ 0 w 1300976"/>
            <a:gd name="connsiteY0" fmla="*/ 187145 h 413009"/>
            <a:gd name="connsiteX1" fmla="*/ 422045 w 1300976"/>
            <a:gd name="connsiteY1" fmla="*/ 1291 h 413009"/>
            <a:gd name="connsiteX2" fmla="*/ 921524 w 1300976"/>
            <a:gd name="connsiteY2" fmla="*/ 380743 h 413009"/>
            <a:gd name="connsiteX3" fmla="*/ 1300976 w 1300976"/>
            <a:gd name="connsiteY3" fmla="*/ 194889 h 413009"/>
            <a:gd name="connsiteX0" fmla="*/ 47109 w 1348085"/>
            <a:gd name="connsiteY0" fmla="*/ 220701 h 446565"/>
            <a:gd name="connsiteX1" fmla="*/ 70341 w 1348085"/>
            <a:gd name="connsiteY1" fmla="*/ 212959 h 446565"/>
            <a:gd name="connsiteX2" fmla="*/ 469154 w 1348085"/>
            <a:gd name="connsiteY2" fmla="*/ 34847 h 446565"/>
            <a:gd name="connsiteX3" fmla="*/ 968633 w 1348085"/>
            <a:gd name="connsiteY3" fmla="*/ 414299 h 446565"/>
            <a:gd name="connsiteX4" fmla="*/ 1348085 w 1348085"/>
            <a:gd name="connsiteY4" fmla="*/ 228445 h 446565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55600"/>
            <a:gd name="connsiteX1" fmla="*/ 70341 w 1348085"/>
            <a:gd name="connsiteY1" fmla="*/ 212959 h 455600"/>
            <a:gd name="connsiteX2" fmla="*/ 469154 w 1348085"/>
            <a:gd name="connsiteY2" fmla="*/ 34847 h 455600"/>
            <a:gd name="connsiteX3" fmla="*/ 929914 w 1348085"/>
            <a:gd name="connsiteY3" fmla="*/ 422043 h 455600"/>
            <a:gd name="connsiteX4" fmla="*/ 1348085 w 1348085"/>
            <a:gd name="connsiteY4" fmla="*/ 236189 h 455600"/>
            <a:gd name="connsiteX0" fmla="*/ 31076 w 1332052"/>
            <a:gd name="connsiteY0" fmla="*/ 220701 h 455600"/>
            <a:gd name="connsiteX1" fmla="*/ 70341 w 1332052"/>
            <a:gd name="connsiteY1" fmla="*/ 197471 h 455600"/>
            <a:gd name="connsiteX2" fmla="*/ 453121 w 1332052"/>
            <a:gd name="connsiteY2" fmla="*/ 34847 h 455600"/>
            <a:gd name="connsiteX3" fmla="*/ 913881 w 1332052"/>
            <a:gd name="connsiteY3" fmla="*/ 422043 h 455600"/>
            <a:gd name="connsiteX4" fmla="*/ 1332052 w 1332052"/>
            <a:gd name="connsiteY4" fmla="*/ 236189 h 455600"/>
            <a:gd name="connsiteX0" fmla="*/ 319664 w 1620640"/>
            <a:gd name="connsiteY0" fmla="*/ 220701 h 455600"/>
            <a:gd name="connsiteX1" fmla="*/ 358929 w 1620640"/>
            <a:gd name="connsiteY1" fmla="*/ 197471 h 455600"/>
            <a:gd name="connsiteX2" fmla="*/ 741709 w 1620640"/>
            <a:gd name="connsiteY2" fmla="*/ 34847 h 455600"/>
            <a:gd name="connsiteX3" fmla="*/ 1202469 w 1620640"/>
            <a:gd name="connsiteY3" fmla="*/ 422043 h 455600"/>
            <a:gd name="connsiteX4" fmla="*/ 1620640 w 1620640"/>
            <a:gd name="connsiteY4" fmla="*/ 236189 h 455600"/>
            <a:gd name="connsiteX0" fmla="*/ 319664 w 1620640"/>
            <a:gd name="connsiteY0" fmla="*/ 294267 h 529166"/>
            <a:gd name="connsiteX1" fmla="*/ 358929 w 1620640"/>
            <a:gd name="connsiteY1" fmla="*/ 271037 h 529166"/>
            <a:gd name="connsiteX2" fmla="*/ 741709 w 1620640"/>
            <a:gd name="connsiteY2" fmla="*/ 108413 h 529166"/>
            <a:gd name="connsiteX3" fmla="*/ 1202469 w 1620640"/>
            <a:gd name="connsiteY3" fmla="*/ 495609 h 529166"/>
            <a:gd name="connsiteX4" fmla="*/ 1620640 w 1620640"/>
            <a:gd name="connsiteY4" fmla="*/ 309755 h 529166"/>
            <a:gd name="connsiteX0" fmla="*/ 15043 w 1316019"/>
            <a:gd name="connsiteY0" fmla="*/ 294267 h 549818"/>
            <a:gd name="connsiteX1" fmla="*/ 54308 w 1316019"/>
            <a:gd name="connsiteY1" fmla="*/ 271037 h 549818"/>
            <a:gd name="connsiteX2" fmla="*/ 437088 w 1316019"/>
            <a:gd name="connsiteY2" fmla="*/ 108413 h 549818"/>
            <a:gd name="connsiteX3" fmla="*/ 897848 w 1316019"/>
            <a:gd name="connsiteY3" fmla="*/ 495609 h 549818"/>
            <a:gd name="connsiteX4" fmla="*/ 1316019 w 1316019"/>
            <a:gd name="connsiteY4" fmla="*/ 309755 h 549818"/>
            <a:gd name="connsiteX0" fmla="*/ 15043 w 3667875"/>
            <a:gd name="connsiteY0" fmla="*/ 332986 h 588537"/>
            <a:gd name="connsiteX1" fmla="*/ 54308 w 3667875"/>
            <a:gd name="connsiteY1" fmla="*/ 309756 h 588537"/>
            <a:gd name="connsiteX2" fmla="*/ 437088 w 3667875"/>
            <a:gd name="connsiteY2" fmla="*/ 147132 h 588537"/>
            <a:gd name="connsiteX3" fmla="*/ 897848 w 3667875"/>
            <a:gd name="connsiteY3" fmla="*/ 534328 h 588537"/>
            <a:gd name="connsiteX4" fmla="*/ 1316019 w 3667875"/>
            <a:gd name="connsiteY4" fmla="*/ 348474 h 588537"/>
            <a:gd name="connsiteX0" fmla="*/ 0 w 3652832"/>
            <a:gd name="connsiteY0" fmla="*/ 782132 h 1017031"/>
            <a:gd name="connsiteX1" fmla="*/ 39265 w 3652832"/>
            <a:gd name="connsiteY1" fmla="*/ 758902 h 1017031"/>
            <a:gd name="connsiteX2" fmla="*/ 422045 w 3652832"/>
            <a:gd name="connsiteY2" fmla="*/ 596278 h 1017031"/>
            <a:gd name="connsiteX3" fmla="*/ 882805 w 3652832"/>
            <a:gd name="connsiteY3" fmla="*/ 983474 h 1017031"/>
            <a:gd name="connsiteX4" fmla="*/ 1300976 w 3652832"/>
            <a:gd name="connsiteY4" fmla="*/ 797620 h 1017031"/>
            <a:gd name="connsiteX0" fmla="*/ 0 w 1300976"/>
            <a:gd name="connsiteY0" fmla="*/ 219411 h 454310"/>
            <a:gd name="connsiteX1" fmla="*/ 422045 w 1300976"/>
            <a:gd name="connsiteY1" fmla="*/ 33557 h 454310"/>
            <a:gd name="connsiteX2" fmla="*/ 882805 w 1300976"/>
            <a:gd name="connsiteY2" fmla="*/ 420753 h 454310"/>
            <a:gd name="connsiteX3" fmla="*/ 1300976 w 1300976"/>
            <a:gd name="connsiteY3" fmla="*/ 234899 h 454310"/>
            <a:gd name="connsiteX0" fmla="*/ 0 w 1300976"/>
            <a:gd name="connsiteY0" fmla="*/ 180691 h 409137"/>
            <a:gd name="connsiteX1" fmla="*/ 277752 w 1300976"/>
            <a:gd name="connsiteY1" fmla="*/ 33557 h 409137"/>
            <a:gd name="connsiteX2" fmla="*/ 882805 w 1300976"/>
            <a:gd name="connsiteY2" fmla="*/ 382033 h 409137"/>
            <a:gd name="connsiteX3" fmla="*/ 1300976 w 1300976"/>
            <a:gd name="connsiteY3" fmla="*/ 196179 h 409137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61776 w 1362752"/>
            <a:gd name="connsiteY0" fmla="*/ 183272 h 411718"/>
            <a:gd name="connsiteX1" fmla="*/ 339528 w 1362752"/>
            <a:gd name="connsiteY1" fmla="*/ 36138 h 411718"/>
            <a:gd name="connsiteX2" fmla="*/ 944581 w 1362752"/>
            <a:gd name="connsiteY2" fmla="*/ 384614 h 411718"/>
            <a:gd name="connsiteX3" fmla="*/ 1362752 w 1362752"/>
            <a:gd name="connsiteY3" fmla="*/ 198760 h 411718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61773 w 1362749"/>
            <a:gd name="connsiteY0" fmla="*/ 281362 h 508517"/>
            <a:gd name="connsiteX1" fmla="*/ 163165 w 1362749"/>
            <a:gd name="connsiteY1" fmla="*/ 141972 h 508517"/>
            <a:gd name="connsiteX2" fmla="*/ 944578 w 1362749"/>
            <a:gd name="connsiteY2" fmla="*/ 482704 h 508517"/>
            <a:gd name="connsiteX3" fmla="*/ 1362749 w 1362749"/>
            <a:gd name="connsiteY3" fmla="*/ 296850 h 508517"/>
            <a:gd name="connsiteX0" fmla="*/ 0 w 1300976"/>
            <a:gd name="connsiteY0" fmla="*/ 289106 h 517552"/>
            <a:gd name="connsiteX1" fmla="*/ 341884 w 1300976"/>
            <a:gd name="connsiteY1" fmla="*/ 141972 h 517552"/>
            <a:gd name="connsiteX2" fmla="*/ 882805 w 1300976"/>
            <a:gd name="connsiteY2" fmla="*/ 490448 h 517552"/>
            <a:gd name="connsiteX3" fmla="*/ 1300976 w 1300976"/>
            <a:gd name="connsiteY3" fmla="*/ 304594 h 517552"/>
            <a:gd name="connsiteX0" fmla="*/ 0 w 1300976"/>
            <a:gd name="connsiteY0" fmla="*/ 296850 h 526586"/>
            <a:gd name="connsiteX1" fmla="*/ 389982 w 1300976"/>
            <a:gd name="connsiteY1" fmla="*/ 141972 h 526586"/>
            <a:gd name="connsiteX2" fmla="*/ 882805 w 1300976"/>
            <a:gd name="connsiteY2" fmla="*/ 498192 h 526586"/>
            <a:gd name="connsiteX3" fmla="*/ 1300976 w 1300976"/>
            <a:gd name="connsiteY3" fmla="*/ 312338 h 526586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232317 h 474960"/>
            <a:gd name="connsiteX1" fmla="*/ 486180 w 1300976"/>
            <a:gd name="connsiteY1" fmla="*/ 0 h 474960"/>
            <a:gd name="connsiteX2" fmla="*/ 882805 w 1300976"/>
            <a:gd name="connsiteY2" fmla="*/ 433659 h 474960"/>
            <a:gd name="connsiteX3" fmla="*/ 1300976 w 1300976"/>
            <a:gd name="connsiteY3" fmla="*/ 247805 h 474960"/>
            <a:gd name="connsiteX0" fmla="*/ 0 w 1300976"/>
            <a:gd name="connsiteY0" fmla="*/ 0 h 242643"/>
            <a:gd name="connsiteX1" fmla="*/ 882805 w 1300976"/>
            <a:gd name="connsiteY1" fmla="*/ 201342 h 242643"/>
            <a:gd name="connsiteX2" fmla="*/ 1300976 w 1300976"/>
            <a:gd name="connsiteY2" fmla="*/ 15488 h 242643"/>
            <a:gd name="connsiteX0" fmla="*/ 0 w 1300976"/>
            <a:gd name="connsiteY0" fmla="*/ 0 h 15488"/>
            <a:gd name="connsiteX1" fmla="*/ 1300976 w 1300976"/>
            <a:gd name="connsiteY1" fmla="*/ 15488 h 15488"/>
            <a:gd name="connsiteX0" fmla="*/ 0 w 1300976"/>
            <a:gd name="connsiteY0" fmla="*/ 193596 h 209084"/>
            <a:gd name="connsiteX1" fmla="*/ 322979 w 1300976"/>
            <a:gd name="connsiteY1" fmla="*/ 0 h 209084"/>
            <a:gd name="connsiteX2" fmla="*/ 1300976 w 1300976"/>
            <a:gd name="connsiteY2" fmla="*/ 209084 h 209084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193596 h 429786"/>
            <a:gd name="connsiteX1" fmla="*/ 322979 w 1300976"/>
            <a:gd name="connsiteY1" fmla="*/ 0 h 429786"/>
            <a:gd name="connsiteX2" fmla="*/ 819991 w 1300976"/>
            <a:gd name="connsiteY2" fmla="*/ 394939 h 429786"/>
            <a:gd name="connsiteX3" fmla="*/ 1300976 w 1300976"/>
            <a:gd name="connsiteY3" fmla="*/ 209084 h 429786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493369"/>
            <a:gd name="connsiteY0" fmla="*/ 325243 h 548527"/>
            <a:gd name="connsiteX1" fmla="*/ 322979 w 1493369"/>
            <a:gd name="connsiteY1" fmla="*/ 131647 h 548527"/>
            <a:gd name="connsiteX2" fmla="*/ 819991 w 1493369"/>
            <a:gd name="connsiteY2" fmla="*/ 526586 h 548527"/>
            <a:gd name="connsiteX3" fmla="*/ 1493369 w 1493369"/>
            <a:gd name="connsiteY3" fmla="*/ 0 h 548527"/>
            <a:gd name="connsiteX0" fmla="*/ 0 w 1493369"/>
            <a:gd name="connsiteY0" fmla="*/ 325243 h 566596"/>
            <a:gd name="connsiteX1" fmla="*/ 322979 w 1493369"/>
            <a:gd name="connsiteY1" fmla="*/ 240062 h 566596"/>
            <a:gd name="connsiteX2" fmla="*/ 819991 w 1493369"/>
            <a:gd name="connsiteY2" fmla="*/ 526586 h 566596"/>
            <a:gd name="connsiteX3" fmla="*/ 1493369 w 1493369"/>
            <a:gd name="connsiteY3" fmla="*/ 0 h 566596"/>
            <a:gd name="connsiteX0" fmla="*/ 0 w 1300978"/>
            <a:gd name="connsiteY0" fmla="*/ 90344 h 311047"/>
            <a:gd name="connsiteX1" fmla="*/ 322979 w 1300978"/>
            <a:gd name="connsiteY1" fmla="*/ 5163 h 311047"/>
            <a:gd name="connsiteX2" fmla="*/ 819991 w 1300978"/>
            <a:gd name="connsiteY2" fmla="*/ 291687 h 311047"/>
            <a:gd name="connsiteX3" fmla="*/ 1300978 w 1300978"/>
            <a:gd name="connsiteY3" fmla="*/ 121321 h 311047"/>
            <a:gd name="connsiteX0" fmla="*/ 0 w 1300978"/>
            <a:gd name="connsiteY0" fmla="*/ 90344 h 303303"/>
            <a:gd name="connsiteX1" fmla="*/ 322979 w 1300978"/>
            <a:gd name="connsiteY1" fmla="*/ 5163 h 303303"/>
            <a:gd name="connsiteX2" fmla="*/ 707763 w 1300978"/>
            <a:gd name="connsiteY2" fmla="*/ 283943 h 303303"/>
            <a:gd name="connsiteX3" fmla="*/ 1300978 w 1300978"/>
            <a:gd name="connsiteY3" fmla="*/ 121321 h 303303"/>
            <a:gd name="connsiteX0" fmla="*/ 0 w 1300978"/>
            <a:gd name="connsiteY0" fmla="*/ 95155 h 294571"/>
            <a:gd name="connsiteX1" fmla="*/ 322979 w 1300978"/>
            <a:gd name="connsiteY1" fmla="*/ 9974 h 294571"/>
            <a:gd name="connsiteX2" fmla="*/ 510101 w 1300978"/>
            <a:gd name="connsiteY2" fmla="*/ 91227 h 294571"/>
            <a:gd name="connsiteX3" fmla="*/ 707763 w 1300978"/>
            <a:gd name="connsiteY3" fmla="*/ 288754 h 294571"/>
            <a:gd name="connsiteX4" fmla="*/ 1300978 w 1300978"/>
            <a:gd name="connsiteY4" fmla="*/ 126132 h 294571"/>
            <a:gd name="connsiteX0" fmla="*/ 0 w 1300978"/>
            <a:gd name="connsiteY0" fmla="*/ 90344 h 289760"/>
            <a:gd name="connsiteX1" fmla="*/ 322979 w 1300978"/>
            <a:gd name="connsiteY1" fmla="*/ 5163 h 289760"/>
            <a:gd name="connsiteX2" fmla="*/ 707763 w 1300978"/>
            <a:gd name="connsiteY2" fmla="*/ 283943 h 289760"/>
            <a:gd name="connsiteX3" fmla="*/ 1300978 w 1300978"/>
            <a:gd name="connsiteY3" fmla="*/ 121321 h 289760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2125 h 301541"/>
            <a:gd name="connsiteX1" fmla="*/ 214600 w 1300978"/>
            <a:gd name="connsiteY1" fmla="*/ 0 h 301541"/>
            <a:gd name="connsiteX2" fmla="*/ 707763 w 1300978"/>
            <a:gd name="connsiteY2" fmla="*/ 295724 h 301541"/>
            <a:gd name="connsiteX3" fmla="*/ 1300978 w 1300978"/>
            <a:gd name="connsiteY3" fmla="*/ 133102 h 301541"/>
            <a:gd name="connsiteX0" fmla="*/ 0 w 1300978"/>
            <a:gd name="connsiteY0" fmla="*/ 102125 h 274430"/>
            <a:gd name="connsiteX1" fmla="*/ 214600 w 1300978"/>
            <a:gd name="connsiteY1" fmla="*/ 0 h 274430"/>
            <a:gd name="connsiteX2" fmla="*/ 645280 w 1300978"/>
            <a:gd name="connsiteY2" fmla="*/ 268613 h 274430"/>
            <a:gd name="connsiteX3" fmla="*/ 1300978 w 1300978"/>
            <a:gd name="connsiteY3" fmla="*/ 133102 h 274430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68382"/>
            <a:gd name="connsiteX1" fmla="*/ 214600 w 1300978"/>
            <a:gd name="connsiteY1" fmla="*/ 9903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68382"/>
            <a:gd name="connsiteX1" fmla="*/ 316134 w 1300978"/>
            <a:gd name="connsiteY1" fmla="*/ 8378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27716"/>
            <a:gd name="connsiteX1" fmla="*/ 316134 w 1300978"/>
            <a:gd name="connsiteY1" fmla="*/ 83785 h 327716"/>
            <a:gd name="connsiteX2" fmla="*/ 949881 w 1300978"/>
            <a:gd name="connsiteY2" fmla="*/ 326982 h 327716"/>
            <a:gd name="connsiteX3" fmla="*/ 1300978 w 1300978"/>
            <a:gd name="connsiteY3" fmla="*/ 0 h 327716"/>
            <a:gd name="connsiteX0" fmla="*/ 0 w 1300978"/>
            <a:gd name="connsiteY0" fmla="*/ 201160 h 326022"/>
            <a:gd name="connsiteX1" fmla="*/ 316134 w 1300978"/>
            <a:gd name="connsiteY1" fmla="*/ 83785 h 326022"/>
            <a:gd name="connsiteX2" fmla="*/ 668711 w 1300978"/>
            <a:gd name="connsiteY2" fmla="*/ 325288 h 326022"/>
            <a:gd name="connsiteX3" fmla="*/ 1300978 w 1300978"/>
            <a:gd name="connsiteY3" fmla="*/ 0 h 326022"/>
            <a:gd name="connsiteX0" fmla="*/ 0 w 1300978"/>
            <a:gd name="connsiteY0" fmla="*/ 201160 h 324328"/>
            <a:gd name="connsiteX1" fmla="*/ 316134 w 1300978"/>
            <a:gd name="connsiteY1" fmla="*/ 83785 h 324328"/>
            <a:gd name="connsiteX2" fmla="*/ 649185 w 1300978"/>
            <a:gd name="connsiteY2" fmla="*/ 323594 h 324328"/>
            <a:gd name="connsiteX3" fmla="*/ 1300978 w 1300978"/>
            <a:gd name="connsiteY3" fmla="*/ 0 h 324328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261462 w 1136962"/>
            <a:gd name="connsiteY1" fmla="*/ 88869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265832"/>
            <a:gd name="connsiteY0" fmla="*/ 331631 h 331631"/>
            <a:gd name="connsiteX1" fmla="*/ 390332 w 1265832"/>
            <a:gd name="connsiteY1" fmla="*/ 88869 h 331631"/>
            <a:gd name="connsiteX2" fmla="*/ 778055 w 1265832"/>
            <a:gd name="connsiteY2" fmla="*/ 326983 h 331631"/>
            <a:gd name="connsiteX3" fmla="*/ 1265832 w 1265832"/>
            <a:gd name="connsiteY3" fmla="*/ 0 h 331631"/>
            <a:gd name="connsiteX0" fmla="*/ 0 w 1199445"/>
            <a:gd name="connsiteY0" fmla="*/ 287576 h 327717"/>
            <a:gd name="connsiteX1" fmla="*/ 323945 w 1199445"/>
            <a:gd name="connsiteY1" fmla="*/ 88869 h 327717"/>
            <a:gd name="connsiteX2" fmla="*/ 711668 w 1199445"/>
            <a:gd name="connsiteY2" fmla="*/ 326983 h 327717"/>
            <a:gd name="connsiteX3" fmla="*/ 1199445 w 1199445"/>
            <a:gd name="connsiteY3" fmla="*/ 0 h 327717"/>
            <a:gd name="connsiteX0" fmla="*/ 0 w 1199445"/>
            <a:gd name="connsiteY0" fmla="*/ 287576 h 331106"/>
            <a:gd name="connsiteX1" fmla="*/ 323945 w 1199445"/>
            <a:gd name="connsiteY1" fmla="*/ 88869 h 331106"/>
            <a:gd name="connsiteX2" fmla="*/ 656996 w 1199445"/>
            <a:gd name="connsiteY2" fmla="*/ 330372 h 331106"/>
            <a:gd name="connsiteX3" fmla="*/ 1199445 w 1199445"/>
            <a:gd name="connsiteY3" fmla="*/ 0 h 331106"/>
            <a:gd name="connsiteX0" fmla="*/ 0 w 1164298"/>
            <a:gd name="connsiteY0" fmla="*/ 328242 h 371772"/>
            <a:gd name="connsiteX1" fmla="*/ 323945 w 1164298"/>
            <a:gd name="connsiteY1" fmla="*/ 129535 h 371772"/>
            <a:gd name="connsiteX2" fmla="*/ 656996 w 1164298"/>
            <a:gd name="connsiteY2" fmla="*/ 371038 h 371772"/>
            <a:gd name="connsiteX3" fmla="*/ 1164298 w 1164298"/>
            <a:gd name="connsiteY3" fmla="*/ 0 h 371772"/>
            <a:gd name="connsiteX0" fmla="*/ 0 w 1062764"/>
            <a:gd name="connsiteY0" fmla="*/ 245215 h 371772"/>
            <a:gd name="connsiteX1" fmla="*/ 222411 w 1062764"/>
            <a:gd name="connsiteY1" fmla="*/ 129535 h 371772"/>
            <a:gd name="connsiteX2" fmla="*/ 555462 w 1062764"/>
            <a:gd name="connsiteY2" fmla="*/ 371038 h 371772"/>
            <a:gd name="connsiteX3" fmla="*/ 1062764 w 1062764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1008092"/>
            <a:gd name="connsiteY0" fmla="*/ 245215 h 371772"/>
            <a:gd name="connsiteX1" fmla="*/ 167739 w 1008092"/>
            <a:gd name="connsiteY1" fmla="*/ 129535 h 371772"/>
            <a:gd name="connsiteX2" fmla="*/ 500790 w 1008092"/>
            <a:gd name="connsiteY2" fmla="*/ 371038 h 371772"/>
            <a:gd name="connsiteX3" fmla="*/ 1008092 w 1008092"/>
            <a:gd name="connsiteY3" fmla="*/ 0 h 371772"/>
            <a:gd name="connsiteX0" fmla="*/ 0 w 1008092"/>
            <a:gd name="connsiteY0" fmla="*/ 245215 h 364994"/>
            <a:gd name="connsiteX1" fmla="*/ 167739 w 1008092"/>
            <a:gd name="connsiteY1" fmla="*/ 129535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976039"/>
            <a:gd name="connsiteY0" fmla="*/ 211229 h 364994"/>
            <a:gd name="connsiteX1" fmla="*/ 139591 w 976039"/>
            <a:gd name="connsiteY1" fmla="*/ 134618 h 364994"/>
            <a:gd name="connsiteX2" fmla="*/ 468737 w 976039"/>
            <a:gd name="connsiteY2" fmla="*/ 364260 h 364994"/>
            <a:gd name="connsiteX3" fmla="*/ 976039 w 976039"/>
            <a:gd name="connsiteY3" fmla="*/ 0 h 364994"/>
            <a:gd name="connsiteX0" fmla="*/ 0 w 976039"/>
            <a:gd name="connsiteY0" fmla="*/ 211229 h 364994"/>
            <a:gd name="connsiteX1" fmla="*/ 30477 w 976039"/>
            <a:gd name="connsiteY1" fmla="*/ 203559 h 364994"/>
            <a:gd name="connsiteX2" fmla="*/ 139591 w 976039"/>
            <a:gd name="connsiteY2" fmla="*/ 134618 h 364994"/>
            <a:gd name="connsiteX3" fmla="*/ 468737 w 976039"/>
            <a:gd name="connsiteY3" fmla="*/ 364260 h 364994"/>
            <a:gd name="connsiteX4" fmla="*/ 976039 w 976039"/>
            <a:gd name="connsiteY4" fmla="*/ 0 h 364994"/>
            <a:gd name="connsiteX0" fmla="*/ 0 w 976039"/>
            <a:gd name="connsiteY0" fmla="*/ 211229 h 364994"/>
            <a:gd name="connsiteX1" fmla="*/ 139591 w 976039"/>
            <a:gd name="connsiteY1" fmla="*/ 134618 h 364994"/>
            <a:gd name="connsiteX2" fmla="*/ 468737 w 976039"/>
            <a:gd name="connsiteY2" fmla="*/ 364260 h 364994"/>
            <a:gd name="connsiteX3" fmla="*/ 976039 w 976039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5518 w 935973"/>
            <a:gd name="connsiteY1" fmla="*/ 112527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5518 w 935973"/>
            <a:gd name="connsiteY1" fmla="*/ 112527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52000"/>
            <a:gd name="connsiteY0" fmla="*/ 207831 h 364994"/>
            <a:gd name="connsiteX1" fmla="*/ 111545 w 952000"/>
            <a:gd name="connsiteY1" fmla="*/ 112527 h 364994"/>
            <a:gd name="connsiteX2" fmla="*/ 444698 w 952000"/>
            <a:gd name="connsiteY2" fmla="*/ 364260 h 364994"/>
            <a:gd name="connsiteX3" fmla="*/ 952000 w 952000"/>
            <a:gd name="connsiteY3" fmla="*/ 0 h 364994"/>
            <a:gd name="connsiteX0" fmla="*/ 0 w 952000"/>
            <a:gd name="connsiteY0" fmla="*/ 207831 h 364994"/>
            <a:gd name="connsiteX1" fmla="*/ 123565 w 952000"/>
            <a:gd name="connsiteY1" fmla="*/ 110828 h 364994"/>
            <a:gd name="connsiteX2" fmla="*/ 444698 w 952000"/>
            <a:gd name="connsiteY2" fmla="*/ 364260 h 364994"/>
            <a:gd name="connsiteX3" fmla="*/ 952000 w 952000"/>
            <a:gd name="connsiteY3" fmla="*/ 0 h 364994"/>
            <a:gd name="connsiteX0" fmla="*/ 0 w 952000"/>
            <a:gd name="connsiteY0" fmla="*/ 207831 h 375190"/>
            <a:gd name="connsiteX1" fmla="*/ 123565 w 952000"/>
            <a:gd name="connsiteY1" fmla="*/ 110828 h 375190"/>
            <a:gd name="connsiteX2" fmla="*/ 472745 w 952000"/>
            <a:gd name="connsiteY2" fmla="*/ 374456 h 375190"/>
            <a:gd name="connsiteX3" fmla="*/ 952000 w 952000"/>
            <a:gd name="connsiteY3" fmla="*/ 0 h 375190"/>
            <a:gd name="connsiteX0" fmla="*/ 0 w 952000"/>
            <a:gd name="connsiteY0" fmla="*/ 207831 h 368393"/>
            <a:gd name="connsiteX1" fmla="*/ 123565 w 952000"/>
            <a:gd name="connsiteY1" fmla="*/ 110828 h 368393"/>
            <a:gd name="connsiteX2" fmla="*/ 472745 w 952000"/>
            <a:gd name="connsiteY2" fmla="*/ 367659 h 368393"/>
            <a:gd name="connsiteX3" fmla="*/ 952000 w 952000"/>
            <a:gd name="connsiteY3" fmla="*/ 0 h 368393"/>
            <a:gd name="connsiteX0" fmla="*/ 0 w 895907"/>
            <a:gd name="connsiteY0" fmla="*/ 163649 h 324211"/>
            <a:gd name="connsiteX1" fmla="*/ 123565 w 895907"/>
            <a:gd name="connsiteY1" fmla="*/ 66646 h 324211"/>
            <a:gd name="connsiteX2" fmla="*/ 472745 w 895907"/>
            <a:gd name="connsiteY2" fmla="*/ 323477 h 324211"/>
            <a:gd name="connsiteX3" fmla="*/ 895907 w 895907"/>
            <a:gd name="connsiteY3" fmla="*/ 0 h 324211"/>
            <a:gd name="connsiteX0" fmla="*/ 0 w 895907"/>
            <a:gd name="connsiteY0" fmla="*/ 163649 h 324211"/>
            <a:gd name="connsiteX1" fmla="*/ 123565 w 895907"/>
            <a:gd name="connsiteY1" fmla="*/ 66646 h 324211"/>
            <a:gd name="connsiteX2" fmla="*/ 472745 w 895907"/>
            <a:gd name="connsiteY2" fmla="*/ 323477 h 324211"/>
            <a:gd name="connsiteX3" fmla="*/ 895907 w 895907"/>
            <a:gd name="connsiteY3" fmla="*/ 0 h 324211"/>
            <a:gd name="connsiteX0" fmla="*/ 0 w 867861"/>
            <a:gd name="connsiteY0" fmla="*/ 126263 h 324211"/>
            <a:gd name="connsiteX1" fmla="*/ 95519 w 867861"/>
            <a:gd name="connsiteY1" fmla="*/ 66646 h 324211"/>
            <a:gd name="connsiteX2" fmla="*/ 444699 w 867861"/>
            <a:gd name="connsiteY2" fmla="*/ 323477 h 324211"/>
            <a:gd name="connsiteX3" fmla="*/ 867861 w 867861"/>
            <a:gd name="connsiteY3" fmla="*/ 0 h 324211"/>
            <a:gd name="connsiteX0" fmla="*/ 0 w 867861"/>
            <a:gd name="connsiteY0" fmla="*/ 126263 h 324211"/>
            <a:gd name="connsiteX1" fmla="*/ 103532 w 867861"/>
            <a:gd name="connsiteY1" fmla="*/ 78541 h 324211"/>
            <a:gd name="connsiteX2" fmla="*/ 444699 w 867861"/>
            <a:gd name="connsiteY2" fmla="*/ 323477 h 324211"/>
            <a:gd name="connsiteX3" fmla="*/ 867861 w 867861"/>
            <a:gd name="connsiteY3" fmla="*/ 0 h 324211"/>
            <a:gd name="connsiteX0" fmla="*/ 0 w 867861"/>
            <a:gd name="connsiteY0" fmla="*/ 126263 h 324211"/>
            <a:gd name="connsiteX1" fmla="*/ 95519 w 867861"/>
            <a:gd name="connsiteY1" fmla="*/ 71744 h 324211"/>
            <a:gd name="connsiteX2" fmla="*/ 444699 w 867861"/>
            <a:gd name="connsiteY2" fmla="*/ 323477 h 324211"/>
            <a:gd name="connsiteX3" fmla="*/ 867861 w 867861"/>
            <a:gd name="connsiteY3" fmla="*/ 0 h 324211"/>
            <a:gd name="connsiteX0" fmla="*/ 0 w 867861"/>
            <a:gd name="connsiteY0" fmla="*/ 126263 h 324211"/>
            <a:gd name="connsiteX1" fmla="*/ 103532 w 867861"/>
            <a:gd name="connsiteY1" fmla="*/ 78541 h 324211"/>
            <a:gd name="connsiteX2" fmla="*/ 444699 w 867861"/>
            <a:gd name="connsiteY2" fmla="*/ 323477 h 324211"/>
            <a:gd name="connsiteX3" fmla="*/ 867861 w 867861"/>
            <a:gd name="connsiteY3" fmla="*/ 0 h 324211"/>
            <a:gd name="connsiteX0" fmla="*/ 0 w 867861"/>
            <a:gd name="connsiteY0" fmla="*/ 126263 h 324211"/>
            <a:gd name="connsiteX1" fmla="*/ 103532 w 867861"/>
            <a:gd name="connsiteY1" fmla="*/ 78541 h 324211"/>
            <a:gd name="connsiteX2" fmla="*/ 444699 w 867861"/>
            <a:gd name="connsiteY2" fmla="*/ 323477 h 324211"/>
            <a:gd name="connsiteX3" fmla="*/ 867861 w 867861"/>
            <a:gd name="connsiteY3" fmla="*/ 0 h 32421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867861" h="324211" fill="none">
              <a:moveTo>
                <a:pt x="0" y="126263"/>
              </a:moveTo>
              <a:cubicBezTo>
                <a:pt x="29082" y="106904"/>
                <a:pt x="49449" y="78526"/>
                <a:pt x="103532" y="78541"/>
              </a:cubicBezTo>
              <a:cubicBezTo>
                <a:pt x="194995" y="78613"/>
                <a:pt x="269984" y="322756"/>
                <a:pt x="444699" y="323477"/>
              </a:cubicBezTo>
              <a:cubicBezTo>
                <a:pt x="635090" y="324211"/>
                <a:pt x="762298" y="127946"/>
                <a:pt x="867861" y="0"/>
              </a:cubicBezTo>
            </a:path>
          </a:pathLst>
        </a:custGeom>
        <a:noFill xmlns:a="http://schemas.openxmlformats.org/drawingml/2006/main"/>
        <a:ln xmlns:a="http://schemas.openxmlformats.org/drawingml/2006/main" w="66675" cap="rnd" cmpd="sng" algn="ctr">
          <a:gradFill flip="none" rotWithShape="1">
            <a:gsLst>
              <a:gs pos="7000">
                <a:srgbClr val="FF0000">
                  <a:alpha val="50000"/>
                </a:srgbClr>
              </a:gs>
              <a:gs pos="33000">
                <a:srgbClr val="00B050">
                  <a:alpha val="50000"/>
                </a:srgbClr>
              </a:gs>
              <a:gs pos="67000">
                <a:srgbClr val="FF0000">
                  <a:alpha val="70000"/>
                </a:srgbClr>
              </a:gs>
            </a:gsLst>
            <a:lin ang="0" scaled="1"/>
            <a:tileRect/>
          </a:gradFill>
          <a:prstDash val="solid"/>
          <a:tailEnd type="triangle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0.00416</cdr:x>
      <cdr:y>0.89508</cdr:y>
    </cdr:from>
    <cdr:to>
      <cdr:x>0.05061</cdr:x>
      <cdr:y>0.9505</cdr:y>
    </cdr:to>
    <cdr:sp macro="" textlink="">
      <cdr:nvSpPr>
        <cdr:cNvPr id="73" name="フリーフォーム 72"/>
        <cdr:cNvSpPr/>
      </cdr:nvSpPr>
      <cdr:spPr>
        <a:xfrm xmlns:a="http://schemas.openxmlformats.org/drawingml/2006/main" flipV="1">
          <a:off x="38719" y="5443825"/>
          <a:ext cx="432282" cy="337061"/>
        </a:xfrm>
        <a:custGeom xmlns:a="http://schemas.openxmlformats.org/drawingml/2006/main">
          <a:avLst/>
          <a:gdLst>
            <a:gd name="connsiteX0" fmla="*/ 0 w 1525549"/>
            <a:gd name="connsiteY0" fmla="*/ 0 h 247804"/>
            <a:gd name="connsiteX1" fmla="*/ 747290 w 1525549"/>
            <a:gd name="connsiteY1" fmla="*/ 123902 h 247804"/>
            <a:gd name="connsiteX2" fmla="*/ 1525549 w 1525549"/>
            <a:gd name="connsiteY2" fmla="*/ 247804 h 247804"/>
            <a:gd name="connsiteX0" fmla="*/ 0 w 1525549"/>
            <a:gd name="connsiteY0" fmla="*/ 240061 h 487865"/>
            <a:gd name="connsiteX1" fmla="*/ 352351 w 1525549"/>
            <a:gd name="connsiteY1" fmla="*/ 61951 h 487865"/>
            <a:gd name="connsiteX2" fmla="*/ 1525549 w 1525549"/>
            <a:gd name="connsiteY2" fmla="*/ 487865 h 487865"/>
            <a:gd name="connsiteX0" fmla="*/ 0 w 828598"/>
            <a:gd name="connsiteY0" fmla="*/ 241352 h 620803"/>
            <a:gd name="connsiteX1" fmla="*/ 352351 w 828598"/>
            <a:gd name="connsiteY1" fmla="*/ 63242 h 620803"/>
            <a:gd name="connsiteX2" fmla="*/ 828598 w 828598"/>
            <a:gd name="connsiteY2" fmla="*/ 620803 h 620803"/>
            <a:gd name="connsiteX0" fmla="*/ 0 w 828598"/>
            <a:gd name="connsiteY0" fmla="*/ 481413 h 860864"/>
            <a:gd name="connsiteX1" fmla="*/ 236192 w 828598"/>
            <a:gd name="connsiteY1" fmla="*/ 63242 h 860864"/>
            <a:gd name="connsiteX2" fmla="*/ 828598 w 828598"/>
            <a:gd name="connsiteY2" fmla="*/ 860864 h 860864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418171 h 797622"/>
            <a:gd name="connsiteX1" fmla="*/ 236192 w 828598"/>
            <a:gd name="connsiteY1" fmla="*/ 0 h 797622"/>
            <a:gd name="connsiteX2" fmla="*/ 712440 w 828598"/>
            <a:gd name="connsiteY2" fmla="*/ 433659 h 797622"/>
            <a:gd name="connsiteX3" fmla="*/ 828598 w 828598"/>
            <a:gd name="connsiteY3" fmla="*/ 797622 h 797622"/>
            <a:gd name="connsiteX0" fmla="*/ 0 w 1239025"/>
            <a:gd name="connsiteY0" fmla="*/ 418171 h 513679"/>
            <a:gd name="connsiteX1" fmla="*/ 236192 w 1239025"/>
            <a:gd name="connsiteY1" fmla="*/ 0 h 513679"/>
            <a:gd name="connsiteX2" fmla="*/ 712440 w 1239025"/>
            <a:gd name="connsiteY2" fmla="*/ 433659 h 513679"/>
            <a:gd name="connsiteX3" fmla="*/ 1239025 w 1239025"/>
            <a:gd name="connsiteY3" fmla="*/ 480122 h 513679"/>
            <a:gd name="connsiteX0" fmla="*/ 0 w 1300976"/>
            <a:gd name="connsiteY0" fmla="*/ 472378 h 513679"/>
            <a:gd name="connsiteX1" fmla="*/ 298143 w 1300976"/>
            <a:gd name="connsiteY1" fmla="*/ 0 h 513679"/>
            <a:gd name="connsiteX2" fmla="*/ 774391 w 1300976"/>
            <a:gd name="connsiteY2" fmla="*/ 433659 h 513679"/>
            <a:gd name="connsiteX3" fmla="*/ 1300976 w 1300976"/>
            <a:gd name="connsiteY3" fmla="*/ 480122 h 513679"/>
            <a:gd name="connsiteX0" fmla="*/ 0 w 1300976"/>
            <a:gd name="connsiteY0" fmla="*/ 472378 h 970569"/>
            <a:gd name="connsiteX1" fmla="*/ 298143 w 1300976"/>
            <a:gd name="connsiteY1" fmla="*/ 0 h 970569"/>
            <a:gd name="connsiteX2" fmla="*/ 967988 w 1300976"/>
            <a:gd name="connsiteY2" fmla="*/ 890549 h 970569"/>
            <a:gd name="connsiteX3" fmla="*/ 1300976 w 1300976"/>
            <a:gd name="connsiteY3" fmla="*/ 480122 h 970569"/>
            <a:gd name="connsiteX0" fmla="*/ 0 w 1300976"/>
            <a:gd name="connsiteY0" fmla="*/ 185854 h 636291"/>
            <a:gd name="connsiteX1" fmla="*/ 422045 w 1300976"/>
            <a:gd name="connsiteY1" fmla="*/ 0 h 636291"/>
            <a:gd name="connsiteX2" fmla="*/ 967988 w 1300976"/>
            <a:gd name="connsiteY2" fmla="*/ 604025 h 636291"/>
            <a:gd name="connsiteX3" fmla="*/ 1300976 w 1300976"/>
            <a:gd name="connsiteY3" fmla="*/ 193598 h 636291"/>
            <a:gd name="connsiteX0" fmla="*/ 0 w 1300976"/>
            <a:gd name="connsiteY0" fmla="*/ 202633 h 653070"/>
            <a:gd name="connsiteX1" fmla="*/ 422045 w 1300976"/>
            <a:gd name="connsiteY1" fmla="*/ 16779 h 653070"/>
            <a:gd name="connsiteX2" fmla="*/ 967988 w 1300976"/>
            <a:gd name="connsiteY2" fmla="*/ 620804 h 653070"/>
            <a:gd name="connsiteX3" fmla="*/ 1300976 w 1300976"/>
            <a:gd name="connsiteY3" fmla="*/ 210377 h 653070"/>
            <a:gd name="connsiteX0" fmla="*/ 0 w 1300976"/>
            <a:gd name="connsiteY0" fmla="*/ 187145 h 637582"/>
            <a:gd name="connsiteX1" fmla="*/ 422045 w 1300976"/>
            <a:gd name="connsiteY1" fmla="*/ 1291 h 637582"/>
            <a:gd name="connsiteX2" fmla="*/ 967988 w 1300976"/>
            <a:gd name="connsiteY2" fmla="*/ 605316 h 637582"/>
            <a:gd name="connsiteX3" fmla="*/ 1300976 w 1300976"/>
            <a:gd name="connsiteY3" fmla="*/ 194889 h 637582"/>
            <a:gd name="connsiteX0" fmla="*/ 0 w 1300976"/>
            <a:gd name="connsiteY0" fmla="*/ 187145 h 413009"/>
            <a:gd name="connsiteX1" fmla="*/ 422045 w 1300976"/>
            <a:gd name="connsiteY1" fmla="*/ 1291 h 413009"/>
            <a:gd name="connsiteX2" fmla="*/ 921524 w 1300976"/>
            <a:gd name="connsiteY2" fmla="*/ 380743 h 413009"/>
            <a:gd name="connsiteX3" fmla="*/ 1300976 w 1300976"/>
            <a:gd name="connsiteY3" fmla="*/ 194889 h 413009"/>
            <a:gd name="connsiteX0" fmla="*/ 47109 w 1348085"/>
            <a:gd name="connsiteY0" fmla="*/ 220701 h 446565"/>
            <a:gd name="connsiteX1" fmla="*/ 70341 w 1348085"/>
            <a:gd name="connsiteY1" fmla="*/ 212959 h 446565"/>
            <a:gd name="connsiteX2" fmla="*/ 469154 w 1348085"/>
            <a:gd name="connsiteY2" fmla="*/ 34847 h 446565"/>
            <a:gd name="connsiteX3" fmla="*/ 968633 w 1348085"/>
            <a:gd name="connsiteY3" fmla="*/ 414299 h 446565"/>
            <a:gd name="connsiteX4" fmla="*/ 1348085 w 1348085"/>
            <a:gd name="connsiteY4" fmla="*/ 228445 h 446565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55600"/>
            <a:gd name="connsiteX1" fmla="*/ 70341 w 1348085"/>
            <a:gd name="connsiteY1" fmla="*/ 212959 h 455600"/>
            <a:gd name="connsiteX2" fmla="*/ 469154 w 1348085"/>
            <a:gd name="connsiteY2" fmla="*/ 34847 h 455600"/>
            <a:gd name="connsiteX3" fmla="*/ 929914 w 1348085"/>
            <a:gd name="connsiteY3" fmla="*/ 422043 h 455600"/>
            <a:gd name="connsiteX4" fmla="*/ 1348085 w 1348085"/>
            <a:gd name="connsiteY4" fmla="*/ 236189 h 455600"/>
            <a:gd name="connsiteX0" fmla="*/ 31076 w 1332052"/>
            <a:gd name="connsiteY0" fmla="*/ 220701 h 455600"/>
            <a:gd name="connsiteX1" fmla="*/ 70341 w 1332052"/>
            <a:gd name="connsiteY1" fmla="*/ 197471 h 455600"/>
            <a:gd name="connsiteX2" fmla="*/ 453121 w 1332052"/>
            <a:gd name="connsiteY2" fmla="*/ 34847 h 455600"/>
            <a:gd name="connsiteX3" fmla="*/ 913881 w 1332052"/>
            <a:gd name="connsiteY3" fmla="*/ 422043 h 455600"/>
            <a:gd name="connsiteX4" fmla="*/ 1332052 w 1332052"/>
            <a:gd name="connsiteY4" fmla="*/ 236189 h 455600"/>
            <a:gd name="connsiteX0" fmla="*/ 319664 w 1620640"/>
            <a:gd name="connsiteY0" fmla="*/ 220701 h 455600"/>
            <a:gd name="connsiteX1" fmla="*/ 358929 w 1620640"/>
            <a:gd name="connsiteY1" fmla="*/ 197471 h 455600"/>
            <a:gd name="connsiteX2" fmla="*/ 741709 w 1620640"/>
            <a:gd name="connsiteY2" fmla="*/ 34847 h 455600"/>
            <a:gd name="connsiteX3" fmla="*/ 1202469 w 1620640"/>
            <a:gd name="connsiteY3" fmla="*/ 422043 h 455600"/>
            <a:gd name="connsiteX4" fmla="*/ 1620640 w 1620640"/>
            <a:gd name="connsiteY4" fmla="*/ 236189 h 455600"/>
            <a:gd name="connsiteX0" fmla="*/ 319664 w 1620640"/>
            <a:gd name="connsiteY0" fmla="*/ 294267 h 529166"/>
            <a:gd name="connsiteX1" fmla="*/ 358929 w 1620640"/>
            <a:gd name="connsiteY1" fmla="*/ 271037 h 529166"/>
            <a:gd name="connsiteX2" fmla="*/ 741709 w 1620640"/>
            <a:gd name="connsiteY2" fmla="*/ 108413 h 529166"/>
            <a:gd name="connsiteX3" fmla="*/ 1202469 w 1620640"/>
            <a:gd name="connsiteY3" fmla="*/ 495609 h 529166"/>
            <a:gd name="connsiteX4" fmla="*/ 1620640 w 1620640"/>
            <a:gd name="connsiteY4" fmla="*/ 309755 h 529166"/>
            <a:gd name="connsiteX0" fmla="*/ 15043 w 1316019"/>
            <a:gd name="connsiteY0" fmla="*/ 294267 h 549818"/>
            <a:gd name="connsiteX1" fmla="*/ 54308 w 1316019"/>
            <a:gd name="connsiteY1" fmla="*/ 271037 h 549818"/>
            <a:gd name="connsiteX2" fmla="*/ 437088 w 1316019"/>
            <a:gd name="connsiteY2" fmla="*/ 108413 h 549818"/>
            <a:gd name="connsiteX3" fmla="*/ 897848 w 1316019"/>
            <a:gd name="connsiteY3" fmla="*/ 495609 h 549818"/>
            <a:gd name="connsiteX4" fmla="*/ 1316019 w 1316019"/>
            <a:gd name="connsiteY4" fmla="*/ 309755 h 549818"/>
            <a:gd name="connsiteX0" fmla="*/ 15043 w 3667875"/>
            <a:gd name="connsiteY0" fmla="*/ 332986 h 588537"/>
            <a:gd name="connsiteX1" fmla="*/ 54308 w 3667875"/>
            <a:gd name="connsiteY1" fmla="*/ 309756 h 588537"/>
            <a:gd name="connsiteX2" fmla="*/ 437088 w 3667875"/>
            <a:gd name="connsiteY2" fmla="*/ 147132 h 588537"/>
            <a:gd name="connsiteX3" fmla="*/ 897848 w 3667875"/>
            <a:gd name="connsiteY3" fmla="*/ 534328 h 588537"/>
            <a:gd name="connsiteX4" fmla="*/ 1316019 w 3667875"/>
            <a:gd name="connsiteY4" fmla="*/ 348474 h 588537"/>
            <a:gd name="connsiteX0" fmla="*/ 0 w 3652832"/>
            <a:gd name="connsiteY0" fmla="*/ 782132 h 1017031"/>
            <a:gd name="connsiteX1" fmla="*/ 39265 w 3652832"/>
            <a:gd name="connsiteY1" fmla="*/ 758902 h 1017031"/>
            <a:gd name="connsiteX2" fmla="*/ 422045 w 3652832"/>
            <a:gd name="connsiteY2" fmla="*/ 596278 h 1017031"/>
            <a:gd name="connsiteX3" fmla="*/ 882805 w 3652832"/>
            <a:gd name="connsiteY3" fmla="*/ 983474 h 1017031"/>
            <a:gd name="connsiteX4" fmla="*/ 1300976 w 3652832"/>
            <a:gd name="connsiteY4" fmla="*/ 797620 h 1017031"/>
            <a:gd name="connsiteX0" fmla="*/ 0 w 1300976"/>
            <a:gd name="connsiteY0" fmla="*/ 219411 h 454310"/>
            <a:gd name="connsiteX1" fmla="*/ 422045 w 1300976"/>
            <a:gd name="connsiteY1" fmla="*/ 33557 h 454310"/>
            <a:gd name="connsiteX2" fmla="*/ 882805 w 1300976"/>
            <a:gd name="connsiteY2" fmla="*/ 420753 h 454310"/>
            <a:gd name="connsiteX3" fmla="*/ 1300976 w 1300976"/>
            <a:gd name="connsiteY3" fmla="*/ 234899 h 454310"/>
            <a:gd name="connsiteX0" fmla="*/ 0 w 1300976"/>
            <a:gd name="connsiteY0" fmla="*/ 180691 h 409137"/>
            <a:gd name="connsiteX1" fmla="*/ 277752 w 1300976"/>
            <a:gd name="connsiteY1" fmla="*/ 33557 h 409137"/>
            <a:gd name="connsiteX2" fmla="*/ 882805 w 1300976"/>
            <a:gd name="connsiteY2" fmla="*/ 382033 h 409137"/>
            <a:gd name="connsiteX3" fmla="*/ 1300976 w 1300976"/>
            <a:gd name="connsiteY3" fmla="*/ 196179 h 409137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61776 w 1362752"/>
            <a:gd name="connsiteY0" fmla="*/ 183272 h 411718"/>
            <a:gd name="connsiteX1" fmla="*/ 339528 w 1362752"/>
            <a:gd name="connsiteY1" fmla="*/ 36138 h 411718"/>
            <a:gd name="connsiteX2" fmla="*/ 944581 w 1362752"/>
            <a:gd name="connsiteY2" fmla="*/ 384614 h 411718"/>
            <a:gd name="connsiteX3" fmla="*/ 1362752 w 1362752"/>
            <a:gd name="connsiteY3" fmla="*/ 198760 h 411718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61773 w 1362749"/>
            <a:gd name="connsiteY0" fmla="*/ 281362 h 508517"/>
            <a:gd name="connsiteX1" fmla="*/ 163165 w 1362749"/>
            <a:gd name="connsiteY1" fmla="*/ 141972 h 508517"/>
            <a:gd name="connsiteX2" fmla="*/ 944578 w 1362749"/>
            <a:gd name="connsiteY2" fmla="*/ 482704 h 508517"/>
            <a:gd name="connsiteX3" fmla="*/ 1362749 w 1362749"/>
            <a:gd name="connsiteY3" fmla="*/ 296850 h 508517"/>
            <a:gd name="connsiteX0" fmla="*/ 0 w 1300976"/>
            <a:gd name="connsiteY0" fmla="*/ 289106 h 517552"/>
            <a:gd name="connsiteX1" fmla="*/ 341884 w 1300976"/>
            <a:gd name="connsiteY1" fmla="*/ 141972 h 517552"/>
            <a:gd name="connsiteX2" fmla="*/ 882805 w 1300976"/>
            <a:gd name="connsiteY2" fmla="*/ 490448 h 517552"/>
            <a:gd name="connsiteX3" fmla="*/ 1300976 w 1300976"/>
            <a:gd name="connsiteY3" fmla="*/ 304594 h 517552"/>
            <a:gd name="connsiteX0" fmla="*/ 0 w 1300976"/>
            <a:gd name="connsiteY0" fmla="*/ 296850 h 526586"/>
            <a:gd name="connsiteX1" fmla="*/ 389982 w 1300976"/>
            <a:gd name="connsiteY1" fmla="*/ 141972 h 526586"/>
            <a:gd name="connsiteX2" fmla="*/ 882805 w 1300976"/>
            <a:gd name="connsiteY2" fmla="*/ 498192 h 526586"/>
            <a:gd name="connsiteX3" fmla="*/ 1300976 w 1300976"/>
            <a:gd name="connsiteY3" fmla="*/ 312338 h 526586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232317 h 474960"/>
            <a:gd name="connsiteX1" fmla="*/ 486180 w 1300976"/>
            <a:gd name="connsiteY1" fmla="*/ 0 h 474960"/>
            <a:gd name="connsiteX2" fmla="*/ 882805 w 1300976"/>
            <a:gd name="connsiteY2" fmla="*/ 433659 h 474960"/>
            <a:gd name="connsiteX3" fmla="*/ 1300976 w 1300976"/>
            <a:gd name="connsiteY3" fmla="*/ 247805 h 474960"/>
            <a:gd name="connsiteX0" fmla="*/ 0 w 1300976"/>
            <a:gd name="connsiteY0" fmla="*/ 0 h 242643"/>
            <a:gd name="connsiteX1" fmla="*/ 882805 w 1300976"/>
            <a:gd name="connsiteY1" fmla="*/ 201342 h 242643"/>
            <a:gd name="connsiteX2" fmla="*/ 1300976 w 1300976"/>
            <a:gd name="connsiteY2" fmla="*/ 15488 h 242643"/>
            <a:gd name="connsiteX0" fmla="*/ 0 w 1300976"/>
            <a:gd name="connsiteY0" fmla="*/ 0 h 15488"/>
            <a:gd name="connsiteX1" fmla="*/ 1300976 w 1300976"/>
            <a:gd name="connsiteY1" fmla="*/ 15488 h 15488"/>
            <a:gd name="connsiteX0" fmla="*/ 0 w 1300976"/>
            <a:gd name="connsiteY0" fmla="*/ 193596 h 209084"/>
            <a:gd name="connsiteX1" fmla="*/ 322979 w 1300976"/>
            <a:gd name="connsiteY1" fmla="*/ 0 h 209084"/>
            <a:gd name="connsiteX2" fmla="*/ 1300976 w 1300976"/>
            <a:gd name="connsiteY2" fmla="*/ 209084 h 209084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193596 h 429786"/>
            <a:gd name="connsiteX1" fmla="*/ 322979 w 1300976"/>
            <a:gd name="connsiteY1" fmla="*/ 0 h 429786"/>
            <a:gd name="connsiteX2" fmla="*/ 819991 w 1300976"/>
            <a:gd name="connsiteY2" fmla="*/ 394939 h 429786"/>
            <a:gd name="connsiteX3" fmla="*/ 1300976 w 1300976"/>
            <a:gd name="connsiteY3" fmla="*/ 209084 h 429786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493369"/>
            <a:gd name="connsiteY0" fmla="*/ 325243 h 548527"/>
            <a:gd name="connsiteX1" fmla="*/ 322979 w 1493369"/>
            <a:gd name="connsiteY1" fmla="*/ 131647 h 548527"/>
            <a:gd name="connsiteX2" fmla="*/ 819991 w 1493369"/>
            <a:gd name="connsiteY2" fmla="*/ 526586 h 548527"/>
            <a:gd name="connsiteX3" fmla="*/ 1493369 w 1493369"/>
            <a:gd name="connsiteY3" fmla="*/ 0 h 548527"/>
            <a:gd name="connsiteX0" fmla="*/ 0 w 1493369"/>
            <a:gd name="connsiteY0" fmla="*/ 325243 h 566596"/>
            <a:gd name="connsiteX1" fmla="*/ 322979 w 1493369"/>
            <a:gd name="connsiteY1" fmla="*/ 240062 h 566596"/>
            <a:gd name="connsiteX2" fmla="*/ 819991 w 1493369"/>
            <a:gd name="connsiteY2" fmla="*/ 526586 h 566596"/>
            <a:gd name="connsiteX3" fmla="*/ 1493369 w 1493369"/>
            <a:gd name="connsiteY3" fmla="*/ 0 h 566596"/>
            <a:gd name="connsiteX0" fmla="*/ 0 w 1300978"/>
            <a:gd name="connsiteY0" fmla="*/ 90344 h 311047"/>
            <a:gd name="connsiteX1" fmla="*/ 322979 w 1300978"/>
            <a:gd name="connsiteY1" fmla="*/ 5163 h 311047"/>
            <a:gd name="connsiteX2" fmla="*/ 819991 w 1300978"/>
            <a:gd name="connsiteY2" fmla="*/ 291687 h 311047"/>
            <a:gd name="connsiteX3" fmla="*/ 1300978 w 1300978"/>
            <a:gd name="connsiteY3" fmla="*/ 121321 h 311047"/>
            <a:gd name="connsiteX0" fmla="*/ 0 w 1300978"/>
            <a:gd name="connsiteY0" fmla="*/ 90344 h 303303"/>
            <a:gd name="connsiteX1" fmla="*/ 322979 w 1300978"/>
            <a:gd name="connsiteY1" fmla="*/ 5163 h 303303"/>
            <a:gd name="connsiteX2" fmla="*/ 707763 w 1300978"/>
            <a:gd name="connsiteY2" fmla="*/ 283943 h 303303"/>
            <a:gd name="connsiteX3" fmla="*/ 1300978 w 1300978"/>
            <a:gd name="connsiteY3" fmla="*/ 121321 h 303303"/>
            <a:gd name="connsiteX0" fmla="*/ 0 w 1300978"/>
            <a:gd name="connsiteY0" fmla="*/ 95155 h 294571"/>
            <a:gd name="connsiteX1" fmla="*/ 322979 w 1300978"/>
            <a:gd name="connsiteY1" fmla="*/ 9974 h 294571"/>
            <a:gd name="connsiteX2" fmla="*/ 510101 w 1300978"/>
            <a:gd name="connsiteY2" fmla="*/ 91227 h 294571"/>
            <a:gd name="connsiteX3" fmla="*/ 707763 w 1300978"/>
            <a:gd name="connsiteY3" fmla="*/ 288754 h 294571"/>
            <a:gd name="connsiteX4" fmla="*/ 1300978 w 1300978"/>
            <a:gd name="connsiteY4" fmla="*/ 126132 h 294571"/>
            <a:gd name="connsiteX0" fmla="*/ 0 w 1300978"/>
            <a:gd name="connsiteY0" fmla="*/ 90344 h 289760"/>
            <a:gd name="connsiteX1" fmla="*/ 322979 w 1300978"/>
            <a:gd name="connsiteY1" fmla="*/ 5163 h 289760"/>
            <a:gd name="connsiteX2" fmla="*/ 707763 w 1300978"/>
            <a:gd name="connsiteY2" fmla="*/ 283943 h 289760"/>
            <a:gd name="connsiteX3" fmla="*/ 1300978 w 1300978"/>
            <a:gd name="connsiteY3" fmla="*/ 121321 h 289760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2125 h 301541"/>
            <a:gd name="connsiteX1" fmla="*/ 214600 w 1300978"/>
            <a:gd name="connsiteY1" fmla="*/ 0 h 301541"/>
            <a:gd name="connsiteX2" fmla="*/ 707763 w 1300978"/>
            <a:gd name="connsiteY2" fmla="*/ 295724 h 301541"/>
            <a:gd name="connsiteX3" fmla="*/ 1300978 w 1300978"/>
            <a:gd name="connsiteY3" fmla="*/ 133102 h 301541"/>
            <a:gd name="connsiteX0" fmla="*/ 0 w 1300978"/>
            <a:gd name="connsiteY0" fmla="*/ 102125 h 274430"/>
            <a:gd name="connsiteX1" fmla="*/ 214600 w 1300978"/>
            <a:gd name="connsiteY1" fmla="*/ 0 h 274430"/>
            <a:gd name="connsiteX2" fmla="*/ 645280 w 1300978"/>
            <a:gd name="connsiteY2" fmla="*/ 268613 h 274430"/>
            <a:gd name="connsiteX3" fmla="*/ 1300978 w 1300978"/>
            <a:gd name="connsiteY3" fmla="*/ 133102 h 274430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68382"/>
            <a:gd name="connsiteX1" fmla="*/ 214600 w 1300978"/>
            <a:gd name="connsiteY1" fmla="*/ 9903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68382"/>
            <a:gd name="connsiteX1" fmla="*/ 316134 w 1300978"/>
            <a:gd name="connsiteY1" fmla="*/ 8378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27716"/>
            <a:gd name="connsiteX1" fmla="*/ 316134 w 1300978"/>
            <a:gd name="connsiteY1" fmla="*/ 83785 h 327716"/>
            <a:gd name="connsiteX2" fmla="*/ 949881 w 1300978"/>
            <a:gd name="connsiteY2" fmla="*/ 326982 h 327716"/>
            <a:gd name="connsiteX3" fmla="*/ 1300978 w 1300978"/>
            <a:gd name="connsiteY3" fmla="*/ 0 h 327716"/>
            <a:gd name="connsiteX0" fmla="*/ 0 w 1300978"/>
            <a:gd name="connsiteY0" fmla="*/ 201160 h 326022"/>
            <a:gd name="connsiteX1" fmla="*/ 316134 w 1300978"/>
            <a:gd name="connsiteY1" fmla="*/ 83785 h 326022"/>
            <a:gd name="connsiteX2" fmla="*/ 668711 w 1300978"/>
            <a:gd name="connsiteY2" fmla="*/ 325288 h 326022"/>
            <a:gd name="connsiteX3" fmla="*/ 1300978 w 1300978"/>
            <a:gd name="connsiteY3" fmla="*/ 0 h 326022"/>
            <a:gd name="connsiteX0" fmla="*/ 0 w 1300978"/>
            <a:gd name="connsiteY0" fmla="*/ 201160 h 324328"/>
            <a:gd name="connsiteX1" fmla="*/ 316134 w 1300978"/>
            <a:gd name="connsiteY1" fmla="*/ 83785 h 324328"/>
            <a:gd name="connsiteX2" fmla="*/ 649185 w 1300978"/>
            <a:gd name="connsiteY2" fmla="*/ 323594 h 324328"/>
            <a:gd name="connsiteX3" fmla="*/ 1300978 w 1300978"/>
            <a:gd name="connsiteY3" fmla="*/ 0 h 324328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261462 w 1136962"/>
            <a:gd name="connsiteY1" fmla="*/ 88869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265832"/>
            <a:gd name="connsiteY0" fmla="*/ 331631 h 331631"/>
            <a:gd name="connsiteX1" fmla="*/ 390332 w 1265832"/>
            <a:gd name="connsiteY1" fmla="*/ 88869 h 331631"/>
            <a:gd name="connsiteX2" fmla="*/ 778055 w 1265832"/>
            <a:gd name="connsiteY2" fmla="*/ 326983 h 331631"/>
            <a:gd name="connsiteX3" fmla="*/ 1265832 w 1265832"/>
            <a:gd name="connsiteY3" fmla="*/ 0 h 331631"/>
            <a:gd name="connsiteX0" fmla="*/ 0 w 1199445"/>
            <a:gd name="connsiteY0" fmla="*/ 287576 h 327717"/>
            <a:gd name="connsiteX1" fmla="*/ 323945 w 1199445"/>
            <a:gd name="connsiteY1" fmla="*/ 88869 h 327717"/>
            <a:gd name="connsiteX2" fmla="*/ 711668 w 1199445"/>
            <a:gd name="connsiteY2" fmla="*/ 326983 h 327717"/>
            <a:gd name="connsiteX3" fmla="*/ 1199445 w 1199445"/>
            <a:gd name="connsiteY3" fmla="*/ 0 h 327717"/>
            <a:gd name="connsiteX0" fmla="*/ 0 w 1199445"/>
            <a:gd name="connsiteY0" fmla="*/ 287576 h 331106"/>
            <a:gd name="connsiteX1" fmla="*/ 323945 w 1199445"/>
            <a:gd name="connsiteY1" fmla="*/ 88869 h 331106"/>
            <a:gd name="connsiteX2" fmla="*/ 656996 w 1199445"/>
            <a:gd name="connsiteY2" fmla="*/ 330372 h 331106"/>
            <a:gd name="connsiteX3" fmla="*/ 1199445 w 1199445"/>
            <a:gd name="connsiteY3" fmla="*/ 0 h 331106"/>
            <a:gd name="connsiteX0" fmla="*/ 0 w 1164298"/>
            <a:gd name="connsiteY0" fmla="*/ 328242 h 371772"/>
            <a:gd name="connsiteX1" fmla="*/ 323945 w 1164298"/>
            <a:gd name="connsiteY1" fmla="*/ 129535 h 371772"/>
            <a:gd name="connsiteX2" fmla="*/ 656996 w 1164298"/>
            <a:gd name="connsiteY2" fmla="*/ 371038 h 371772"/>
            <a:gd name="connsiteX3" fmla="*/ 1164298 w 1164298"/>
            <a:gd name="connsiteY3" fmla="*/ 0 h 371772"/>
            <a:gd name="connsiteX0" fmla="*/ 0 w 1062764"/>
            <a:gd name="connsiteY0" fmla="*/ 245215 h 371772"/>
            <a:gd name="connsiteX1" fmla="*/ 222411 w 1062764"/>
            <a:gd name="connsiteY1" fmla="*/ 129535 h 371772"/>
            <a:gd name="connsiteX2" fmla="*/ 555462 w 1062764"/>
            <a:gd name="connsiteY2" fmla="*/ 371038 h 371772"/>
            <a:gd name="connsiteX3" fmla="*/ 1062764 w 1062764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1008092"/>
            <a:gd name="connsiteY0" fmla="*/ 245215 h 371772"/>
            <a:gd name="connsiteX1" fmla="*/ 167739 w 1008092"/>
            <a:gd name="connsiteY1" fmla="*/ 129535 h 371772"/>
            <a:gd name="connsiteX2" fmla="*/ 500790 w 1008092"/>
            <a:gd name="connsiteY2" fmla="*/ 371038 h 371772"/>
            <a:gd name="connsiteX3" fmla="*/ 1008092 w 1008092"/>
            <a:gd name="connsiteY3" fmla="*/ 0 h 371772"/>
            <a:gd name="connsiteX0" fmla="*/ 0 w 1008092"/>
            <a:gd name="connsiteY0" fmla="*/ 245215 h 364994"/>
            <a:gd name="connsiteX1" fmla="*/ 167739 w 1008092"/>
            <a:gd name="connsiteY1" fmla="*/ 129535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43517 w 1008092"/>
            <a:gd name="connsiteY1" fmla="*/ 192151 h 364994"/>
            <a:gd name="connsiteX2" fmla="*/ 171644 w 1008092"/>
            <a:gd name="connsiteY2" fmla="*/ 134618 h 364994"/>
            <a:gd name="connsiteX3" fmla="*/ 500790 w 1008092"/>
            <a:gd name="connsiteY3" fmla="*/ 364260 h 364994"/>
            <a:gd name="connsiteX4" fmla="*/ 1008092 w 1008092"/>
            <a:gd name="connsiteY4" fmla="*/ 0 h 364994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218973"/>
            <a:gd name="connsiteY0" fmla="*/ 343492 h 364994"/>
            <a:gd name="connsiteX1" fmla="*/ 254398 w 1218973"/>
            <a:gd name="connsiteY1" fmla="*/ 192151 h 364994"/>
            <a:gd name="connsiteX2" fmla="*/ 382525 w 1218973"/>
            <a:gd name="connsiteY2" fmla="*/ 134618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191915 w 1218973"/>
            <a:gd name="connsiteY1" fmla="*/ 244679 h 364994"/>
            <a:gd name="connsiteX2" fmla="*/ 382525 w 1218973"/>
            <a:gd name="connsiteY2" fmla="*/ 134618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191915 w 1218973"/>
            <a:gd name="connsiteY1" fmla="*/ 246373 h 364994"/>
            <a:gd name="connsiteX2" fmla="*/ 382525 w 1218973"/>
            <a:gd name="connsiteY2" fmla="*/ 134618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191915 w 1218973"/>
            <a:gd name="connsiteY1" fmla="*/ 246373 h 364994"/>
            <a:gd name="connsiteX2" fmla="*/ 370810 w 1218973"/>
            <a:gd name="connsiteY2" fmla="*/ 126146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86474 w 1218973"/>
            <a:gd name="connsiteY1" fmla="*/ 297206 h 364994"/>
            <a:gd name="connsiteX2" fmla="*/ 191915 w 1218973"/>
            <a:gd name="connsiteY2" fmla="*/ 246373 h 364994"/>
            <a:gd name="connsiteX3" fmla="*/ 370810 w 1218973"/>
            <a:gd name="connsiteY3" fmla="*/ 126146 h 364994"/>
            <a:gd name="connsiteX4" fmla="*/ 711671 w 1218973"/>
            <a:gd name="connsiteY4" fmla="*/ 364260 h 364994"/>
            <a:gd name="connsiteX5" fmla="*/ 1218973 w 1218973"/>
            <a:gd name="connsiteY5" fmla="*/ 0 h 364994"/>
            <a:gd name="connsiteX0" fmla="*/ 84146 w 1303119"/>
            <a:gd name="connsiteY0" fmla="*/ 343492 h 364994"/>
            <a:gd name="connsiteX1" fmla="*/ 14412 w 1303119"/>
            <a:gd name="connsiteY1" fmla="*/ 246373 h 364994"/>
            <a:gd name="connsiteX2" fmla="*/ 170620 w 1303119"/>
            <a:gd name="connsiteY2" fmla="*/ 297206 h 364994"/>
            <a:gd name="connsiteX3" fmla="*/ 276061 w 1303119"/>
            <a:gd name="connsiteY3" fmla="*/ 246373 h 364994"/>
            <a:gd name="connsiteX4" fmla="*/ 454956 w 1303119"/>
            <a:gd name="connsiteY4" fmla="*/ 126146 h 364994"/>
            <a:gd name="connsiteX5" fmla="*/ 795817 w 1303119"/>
            <a:gd name="connsiteY5" fmla="*/ 364260 h 364994"/>
            <a:gd name="connsiteX6" fmla="*/ 1303119 w 1303119"/>
            <a:gd name="connsiteY6" fmla="*/ 0 h 364994"/>
            <a:gd name="connsiteX0" fmla="*/ 0 w 1288707"/>
            <a:gd name="connsiteY0" fmla="*/ 246373 h 364994"/>
            <a:gd name="connsiteX1" fmla="*/ 156208 w 1288707"/>
            <a:gd name="connsiteY1" fmla="*/ 297206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320227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320227 w 1288707"/>
            <a:gd name="connsiteY2" fmla="*/ 246373 h 364994"/>
            <a:gd name="connsiteX3" fmla="*/ 483502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64994"/>
            <a:gd name="connsiteX1" fmla="*/ 164019 w 1288707"/>
            <a:gd name="connsiteY1" fmla="*/ 358205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64994"/>
            <a:gd name="connsiteX1" fmla="*/ 164019 w 1288707"/>
            <a:gd name="connsiteY1" fmla="*/ 358205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59911"/>
            <a:gd name="connsiteX1" fmla="*/ 164019 w 1288707"/>
            <a:gd name="connsiteY1" fmla="*/ 358205 h 359911"/>
            <a:gd name="connsiteX2" fmla="*/ 483502 w 1288707"/>
            <a:gd name="connsiteY2" fmla="*/ 126146 h 359911"/>
            <a:gd name="connsiteX3" fmla="*/ 839983 w 1288707"/>
            <a:gd name="connsiteY3" fmla="*/ 359177 h 359911"/>
            <a:gd name="connsiteX4" fmla="*/ 1288707 w 1288707"/>
            <a:gd name="connsiteY4" fmla="*/ 0 h 359911"/>
            <a:gd name="connsiteX0" fmla="*/ 0 w 1288707"/>
            <a:gd name="connsiteY0" fmla="*/ 246373 h 359911"/>
            <a:gd name="connsiteX1" fmla="*/ 164019 w 1288707"/>
            <a:gd name="connsiteY1" fmla="*/ 358205 h 359911"/>
            <a:gd name="connsiteX2" fmla="*/ 483502 w 1288707"/>
            <a:gd name="connsiteY2" fmla="*/ 126146 h 359911"/>
            <a:gd name="connsiteX3" fmla="*/ 824362 w 1288707"/>
            <a:gd name="connsiteY3" fmla="*/ 359177 h 359911"/>
            <a:gd name="connsiteX4" fmla="*/ 1288707 w 1288707"/>
            <a:gd name="connsiteY4" fmla="*/ 0 h 359911"/>
            <a:gd name="connsiteX0" fmla="*/ 0 w 1175455"/>
            <a:gd name="connsiteY0" fmla="*/ 165040 h 278578"/>
            <a:gd name="connsiteX1" fmla="*/ 164019 w 1175455"/>
            <a:gd name="connsiteY1" fmla="*/ 276872 h 278578"/>
            <a:gd name="connsiteX2" fmla="*/ 483502 w 1175455"/>
            <a:gd name="connsiteY2" fmla="*/ 44813 h 278578"/>
            <a:gd name="connsiteX3" fmla="*/ 824362 w 1175455"/>
            <a:gd name="connsiteY3" fmla="*/ 277844 h 278578"/>
            <a:gd name="connsiteX4" fmla="*/ 1175455 w 1175455"/>
            <a:gd name="connsiteY4" fmla="*/ 0 h 278578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81967"/>
            <a:gd name="connsiteX1" fmla="*/ 164019 w 1136403"/>
            <a:gd name="connsiteY1" fmla="*/ 275178 h 281967"/>
            <a:gd name="connsiteX2" fmla="*/ 483502 w 1136403"/>
            <a:gd name="connsiteY2" fmla="*/ 43119 h 281967"/>
            <a:gd name="connsiteX3" fmla="*/ 824362 w 1136403"/>
            <a:gd name="connsiteY3" fmla="*/ 276150 h 281967"/>
            <a:gd name="connsiteX4" fmla="*/ 1136403 w 1136403"/>
            <a:gd name="connsiteY4" fmla="*/ 0 h 281967"/>
            <a:gd name="connsiteX0" fmla="*/ 0 w 1136403"/>
            <a:gd name="connsiteY0" fmla="*/ 163346 h 276150"/>
            <a:gd name="connsiteX1" fmla="*/ 164019 w 1136403"/>
            <a:gd name="connsiteY1" fmla="*/ 275178 h 276150"/>
            <a:gd name="connsiteX2" fmla="*/ 483502 w 1136403"/>
            <a:gd name="connsiteY2" fmla="*/ 43119 h 276150"/>
            <a:gd name="connsiteX3" fmla="*/ 824362 w 1136403"/>
            <a:gd name="connsiteY3" fmla="*/ 276150 h 276150"/>
            <a:gd name="connsiteX4" fmla="*/ 1136403 w 1136403"/>
            <a:gd name="connsiteY4" fmla="*/ 0 h 276150"/>
            <a:gd name="connsiteX0" fmla="*/ 0 w 1136403"/>
            <a:gd name="connsiteY0" fmla="*/ 163346 h 276150"/>
            <a:gd name="connsiteX1" fmla="*/ 164019 w 1136403"/>
            <a:gd name="connsiteY1" fmla="*/ 275178 h 276150"/>
            <a:gd name="connsiteX2" fmla="*/ 483502 w 1136403"/>
            <a:gd name="connsiteY2" fmla="*/ 43119 h 276150"/>
            <a:gd name="connsiteX3" fmla="*/ 824362 w 1136403"/>
            <a:gd name="connsiteY3" fmla="*/ 276150 h 276150"/>
            <a:gd name="connsiteX4" fmla="*/ 1136403 w 1136403"/>
            <a:gd name="connsiteY4" fmla="*/ 0 h 276150"/>
            <a:gd name="connsiteX0" fmla="*/ 0 w 1136403"/>
            <a:gd name="connsiteY0" fmla="*/ 163346 h 277123"/>
            <a:gd name="connsiteX1" fmla="*/ 164019 w 1136403"/>
            <a:gd name="connsiteY1" fmla="*/ 275178 h 277123"/>
            <a:gd name="connsiteX2" fmla="*/ 483502 w 1136403"/>
            <a:gd name="connsiteY2" fmla="*/ 43119 h 277123"/>
            <a:gd name="connsiteX3" fmla="*/ 824362 w 1136403"/>
            <a:gd name="connsiteY3" fmla="*/ 276150 h 277123"/>
            <a:gd name="connsiteX4" fmla="*/ 1136403 w 1136403"/>
            <a:gd name="connsiteY4" fmla="*/ 0 h 277123"/>
            <a:gd name="connsiteX0" fmla="*/ 0 w 1136403"/>
            <a:gd name="connsiteY0" fmla="*/ 163346 h 277123"/>
            <a:gd name="connsiteX1" fmla="*/ 164019 w 1136403"/>
            <a:gd name="connsiteY1" fmla="*/ 275178 h 277123"/>
            <a:gd name="connsiteX2" fmla="*/ 487408 w 1136403"/>
            <a:gd name="connsiteY2" fmla="*/ 44814 h 277123"/>
            <a:gd name="connsiteX3" fmla="*/ 824362 w 1136403"/>
            <a:gd name="connsiteY3" fmla="*/ 276150 h 277123"/>
            <a:gd name="connsiteX4" fmla="*/ 1136403 w 1136403"/>
            <a:gd name="connsiteY4" fmla="*/ 0 h 277123"/>
            <a:gd name="connsiteX0" fmla="*/ 0 w 1136403"/>
            <a:gd name="connsiteY0" fmla="*/ 163346 h 288733"/>
            <a:gd name="connsiteX1" fmla="*/ 164019 w 1136403"/>
            <a:gd name="connsiteY1" fmla="*/ 288733 h 288733"/>
            <a:gd name="connsiteX2" fmla="*/ 487408 w 1136403"/>
            <a:gd name="connsiteY2" fmla="*/ 44814 h 288733"/>
            <a:gd name="connsiteX3" fmla="*/ 824362 w 1136403"/>
            <a:gd name="connsiteY3" fmla="*/ 276150 h 288733"/>
            <a:gd name="connsiteX4" fmla="*/ 1136403 w 1136403"/>
            <a:gd name="connsiteY4" fmla="*/ 0 h 288733"/>
            <a:gd name="connsiteX0" fmla="*/ 0 w 1136403"/>
            <a:gd name="connsiteY0" fmla="*/ 163346 h 287039"/>
            <a:gd name="connsiteX1" fmla="*/ 164019 w 1136403"/>
            <a:gd name="connsiteY1" fmla="*/ 287039 h 287039"/>
            <a:gd name="connsiteX2" fmla="*/ 487408 w 1136403"/>
            <a:gd name="connsiteY2" fmla="*/ 44814 h 287039"/>
            <a:gd name="connsiteX3" fmla="*/ 824362 w 1136403"/>
            <a:gd name="connsiteY3" fmla="*/ 276150 h 287039"/>
            <a:gd name="connsiteX4" fmla="*/ 1136403 w 1136403"/>
            <a:gd name="connsiteY4" fmla="*/ 0 h 287039"/>
            <a:gd name="connsiteX0" fmla="*/ 0 w 1136403"/>
            <a:gd name="connsiteY0" fmla="*/ 163346 h 288984"/>
            <a:gd name="connsiteX1" fmla="*/ 164019 w 1136403"/>
            <a:gd name="connsiteY1" fmla="*/ 287039 h 288984"/>
            <a:gd name="connsiteX2" fmla="*/ 487408 w 1136403"/>
            <a:gd name="connsiteY2" fmla="*/ 44814 h 288984"/>
            <a:gd name="connsiteX3" fmla="*/ 816552 w 1136403"/>
            <a:gd name="connsiteY3" fmla="*/ 288011 h 288984"/>
            <a:gd name="connsiteX4" fmla="*/ 1136403 w 1136403"/>
            <a:gd name="connsiteY4" fmla="*/ 0 h 288984"/>
            <a:gd name="connsiteX0" fmla="*/ 0 w 1136403"/>
            <a:gd name="connsiteY0" fmla="*/ 163346 h 290439"/>
            <a:gd name="connsiteX1" fmla="*/ 164019 w 1136403"/>
            <a:gd name="connsiteY1" fmla="*/ 287039 h 290439"/>
            <a:gd name="connsiteX2" fmla="*/ 487408 w 1136403"/>
            <a:gd name="connsiteY2" fmla="*/ 44814 h 290439"/>
            <a:gd name="connsiteX3" fmla="*/ 816552 w 1136403"/>
            <a:gd name="connsiteY3" fmla="*/ 288011 h 290439"/>
            <a:gd name="connsiteX4" fmla="*/ 1136403 w 1136403"/>
            <a:gd name="connsiteY4" fmla="*/ 0 h 290439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39058 w 1175461"/>
            <a:gd name="connsiteY0" fmla="*/ 163346 h 307077"/>
            <a:gd name="connsiteX1" fmla="*/ 27336 w 1175461"/>
            <a:gd name="connsiteY1" fmla="*/ 168432 h 307077"/>
            <a:gd name="connsiteX2" fmla="*/ 203077 w 1175461"/>
            <a:gd name="connsiteY2" fmla="*/ 287039 h 307077"/>
            <a:gd name="connsiteX3" fmla="*/ 526466 w 1175461"/>
            <a:gd name="connsiteY3" fmla="*/ 44814 h 307077"/>
            <a:gd name="connsiteX4" fmla="*/ 855610 w 1175461"/>
            <a:gd name="connsiteY4" fmla="*/ 289706 h 307077"/>
            <a:gd name="connsiteX5" fmla="*/ 1175461 w 1175461"/>
            <a:gd name="connsiteY5" fmla="*/ 0 h 307077"/>
            <a:gd name="connsiteX0" fmla="*/ 0 w 1136403"/>
            <a:gd name="connsiteY0" fmla="*/ 163346 h 306794"/>
            <a:gd name="connsiteX1" fmla="*/ 164019 w 1136403"/>
            <a:gd name="connsiteY1" fmla="*/ 287039 h 306794"/>
            <a:gd name="connsiteX2" fmla="*/ 487408 w 1136403"/>
            <a:gd name="connsiteY2" fmla="*/ 44814 h 306794"/>
            <a:gd name="connsiteX3" fmla="*/ 816552 w 1136403"/>
            <a:gd name="connsiteY3" fmla="*/ 289706 h 306794"/>
            <a:gd name="connsiteX4" fmla="*/ 1136403 w 1136403"/>
            <a:gd name="connsiteY4" fmla="*/ 0 h 306794"/>
            <a:gd name="connsiteX0" fmla="*/ 46869 w 1183272"/>
            <a:gd name="connsiteY0" fmla="*/ 163346 h 307077"/>
            <a:gd name="connsiteX1" fmla="*/ 27336 w 1183272"/>
            <a:gd name="connsiteY1" fmla="*/ 166737 h 307077"/>
            <a:gd name="connsiteX2" fmla="*/ 210888 w 1183272"/>
            <a:gd name="connsiteY2" fmla="*/ 287039 h 307077"/>
            <a:gd name="connsiteX3" fmla="*/ 534277 w 1183272"/>
            <a:gd name="connsiteY3" fmla="*/ 44814 h 307077"/>
            <a:gd name="connsiteX4" fmla="*/ 863421 w 1183272"/>
            <a:gd name="connsiteY4" fmla="*/ 289706 h 307077"/>
            <a:gd name="connsiteX5" fmla="*/ 1183272 w 1183272"/>
            <a:gd name="connsiteY5" fmla="*/ 0 h 307077"/>
            <a:gd name="connsiteX0" fmla="*/ 0 w 1155936"/>
            <a:gd name="connsiteY0" fmla="*/ 166737 h 307077"/>
            <a:gd name="connsiteX1" fmla="*/ 183552 w 1155936"/>
            <a:gd name="connsiteY1" fmla="*/ 287039 h 307077"/>
            <a:gd name="connsiteX2" fmla="*/ 506941 w 1155936"/>
            <a:gd name="connsiteY2" fmla="*/ 44814 h 307077"/>
            <a:gd name="connsiteX3" fmla="*/ 836085 w 1155936"/>
            <a:gd name="connsiteY3" fmla="*/ 289706 h 307077"/>
            <a:gd name="connsiteX4" fmla="*/ 1155936 w 1155936"/>
            <a:gd name="connsiteY4" fmla="*/ 0 h 307077"/>
            <a:gd name="connsiteX0" fmla="*/ 0 w 1155936"/>
            <a:gd name="connsiteY0" fmla="*/ 166737 h 292134"/>
            <a:gd name="connsiteX1" fmla="*/ 183552 w 1155936"/>
            <a:gd name="connsiteY1" fmla="*/ 287039 h 292134"/>
            <a:gd name="connsiteX2" fmla="*/ 506941 w 1155936"/>
            <a:gd name="connsiteY2" fmla="*/ 44814 h 292134"/>
            <a:gd name="connsiteX3" fmla="*/ 836085 w 1155936"/>
            <a:gd name="connsiteY3" fmla="*/ 289706 h 292134"/>
            <a:gd name="connsiteX4" fmla="*/ 1155936 w 1155936"/>
            <a:gd name="connsiteY4" fmla="*/ 0 h 292134"/>
            <a:gd name="connsiteX0" fmla="*/ 0 w 1155936"/>
            <a:gd name="connsiteY0" fmla="*/ 166737 h 292134"/>
            <a:gd name="connsiteX1" fmla="*/ 179857 w 1155936"/>
            <a:gd name="connsiteY1" fmla="*/ 291849 h 292134"/>
            <a:gd name="connsiteX2" fmla="*/ 506941 w 1155936"/>
            <a:gd name="connsiteY2" fmla="*/ 44814 h 292134"/>
            <a:gd name="connsiteX3" fmla="*/ 836085 w 1155936"/>
            <a:gd name="connsiteY3" fmla="*/ 289706 h 292134"/>
            <a:gd name="connsiteX4" fmla="*/ 1155936 w 1155936"/>
            <a:gd name="connsiteY4" fmla="*/ 0 h 292134"/>
            <a:gd name="connsiteX0" fmla="*/ 10810 w 1166746"/>
            <a:gd name="connsiteY0" fmla="*/ 166737 h 312163"/>
            <a:gd name="connsiteX1" fmla="*/ 29976 w 1166746"/>
            <a:gd name="connsiteY1" fmla="*/ 166699 h 312163"/>
            <a:gd name="connsiteX2" fmla="*/ 190667 w 1166746"/>
            <a:gd name="connsiteY2" fmla="*/ 291849 h 312163"/>
            <a:gd name="connsiteX3" fmla="*/ 517751 w 1166746"/>
            <a:gd name="connsiteY3" fmla="*/ 44814 h 312163"/>
            <a:gd name="connsiteX4" fmla="*/ 846895 w 1166746"/>
            <a:gd name="connsiteY4" fmla="*/ 289706 h 312163"/>
            <a:gd name="connsiteX5" fmla="*/ 1166746 w 1166746"/>
            <a:gd name="connsiteY5" fmla="*/ 0 h 312163"/>
            <a:gd name="connsiteX0" fmla="*/ 10810 w 1166746"/>
            <a:gd name="connsiteY0" fmla="*/ 166737 h 312163"/>
            <a:gd name="connsiteX1" fmla="*/ 29976 w 1166746"/>
            <a:gd name="connsiteY1" fmla="*/ 166699 h 312163"/>
            <a:gd name="connsiteX2" fmla="*/ 190667 w 1166746"/>
            <a:gd name="connsiteY2" fmla="*/ 291849 h 312163"/>
            <a:gd name="connsiteX3" fmla="*/ 517751 w 1166746"/>
            <a:gd name="connsiteY3" fmla="*/ 44814 h 312163"/>
            <a:gd name="connsiteX4" fmla="*/ 846895 w 1166746"/>
            <a:gd name="connsiteY4" fmla="*/ 289706 h 312163"/>
            <a:gd name="connsiteX5" fmla="*/ 1166746 w 1166746"/>
            <a:gd name="connsiteY5" fmla="*/ 0 h 312163"/>
            <a:gd name="connsiteX0" fmla="*/ 0 w 1136770"/>
            <a:gd name="connsiteY0" fmla="*/ 166699 h 312163"/>
            <a:gd name="connsiteX1" fmla="*/ 160691 w 1136770"/>
            <a:gd name="connsiteY1" fmla="*/ 291849 h 312163"/>
            <a:gd name="connsiteX2" fmla="*/ 487775 w 1136770"/>
            <a:gd name="connsiteY2" fmla="*/ 44814 h 312163"/>
            <a:gd name="connsiteX3" fmla="*/ 816919 w 1136770"/>
            <a:gd name="connsiteY3" fmla="*/ 289706 h 312163"/>
            <a:gd name="connsiteX4" fmla="*/ 1136770 w 1136770"/>
            <a:gd name="connsiteY4" fmla="*/ 0 h 312163"/>
            <a:gd name="connsiteX0" fmla="*/ 0 w 1136770"/>
            <a:gd name="connsiteY0" fmla="*/ 166699 h 292134"/>
            <a:gd name="connsiteX1" fmla="*/ 160691 w 1136770"/>
            <a:gd name="connsiteY1" fmla="*/ 291849 h 292134"/>
            <a:gd name="connsiteX2" fmla="*/ 487775 w 1136770"/>
            <a:gd name="connsiteY2" fmla="*/ 44814 h 292134"/>
            <a:gd name="connsiteX3" fmla="*/ 816919 w 1136770"/>
            <a:gd name="connsiteY3" fmla="*/ 289706 h 292134"/>
            <a:gd name="connsiteX4" fmla="*/ 1136770 w 1136770"/>
            <a:gd name="connsiteY4" fmla="*/ 0 h 292134"/>
            <a:gd name="connsiteX0" fmla="*/ 0 w 1110904"/>
            <a:gd name="connsiteY0" fmla="*/ 199709 h 292134"/>
            <a:gd name="connsiteX1" fmla="*/ 134825 w 1110904"/>
            <a:gd name="connsiteY1" fmla="*/ 291849 h 292134"/>
            <a:gd name="connsiteX2" fmla="*/ 461909 w 1110904"/>
            <a:gd name="connsiteY2" fmla="*/ 44814 h 292134"/>
            <a:gd name="connsiteX3" fmla="*/ 791053 w 1110904"/>
            <a:gd name="connsiteY3" fmla="*/ 289706 h 292134"/>
            <a:gd name="connsiteX4" fmla="*/ 1110904 w 1110904"/>
            <a:gd name="connsiteY4" fmla="*/ 0 h 292134"/>
            <a:gd name="connsiteX0" fmla="*/ 0 w 1096124"/>
            <a:gd name="connsiteY0" fmla="*/ 207961 h 292134"/>
            <a:gd name="connsiteX1" fmla="*/ 120045 w 1096124"/>
            <a:gd name="connsiteY1" fmla="*/ 291849 h 292134"/>
            <a:gd name="connsiteX2" fmla="*/ 447129 w 1096124"/>
            <a:gd name="connsiteY2" fmla="*/ 44814 h 292134"/>
            <a:gd name="connsiteX3" fmla="*/ 776273 w 1096124"/>
            <a:gd name="connsiteY3" fmla="*/ 289706 h 292134"/>
            <a:gd name="connsiteX4" fmla="*/ 1096124 w 1096124"/>
            <a:gd name="connsiteY4" fmla="*/ 0 h 292134"/>
            <a:gd name="connsiteX0" fmla="*/ 0 w 1096124"/>
            <a:gd name="connsiteY0" fmla="*/ 207961 h 292134"/>
            <a:gd name="connsiteX1" fmla="*/ 120045 w 1096124"/>
            <a:gd name="connsiteY1" fmla="*/ 291849 h 292134"/>
            <a:gd name="connsiteX2" fmla="*/ 447129 w 1096124"/>
            <a:gd name="connsiteY2" fmla="*/ 44814 h 292134"/>
            <a:gd name="connsiteX3" fmla="*/ 776273 w 1096124"/>
            <a:gd name="connsiteY3" fmla="*/ 289706 h 292134"/>
            <a:gd name="connsiteX4" fmla="*/ 1096124 w 1096124"/>
            <a:gd name="connsiteY4" fmla="*/ 0 h 292134"/>
            <a:gd name="connsiteX0" fmla="*/ 0 w 1096124"/>
            <a:gd name="connsiteY0" fmla="*/ 207961 h 292134"/>
            <a:gd name="connsiteX1" fmla="*/ 142215 w 1096124"/>
            <a:gd name="connsiteY1" fmla="*/ 291849 h 292134"/>
            <a:gd name="connsiteX2" fmla="*/ 447129 w 1096124"/>
            <a:gd name="connsiteY2" fmla="*/ 44814 h 292134"/>
            <a:gd name="connsiteX3" fmla="*/ 776273 w 1096124"/>
            <a:gd name="connsiteY3" fmla="*/ 289706 h 292134"/>
            <a:gd name="connsiteX4" fmla="*/ 1096124 w 1096124"/>
            <a:gd name="connsiteY4" fmla="*/ 0 h 292134"/>
            <a:gd name="connsiteX0" fmla="*/ 0 w 1085039"/>
            <a:gd name="connsiteY0" fmla="*/ 217864 h 292134"/>
            <a:gd name="connsiteX1" fmla="*/ 131130 w 1085039"/>
            <a:gd name="connsiteY1" fmla="*/ 291849 h 292134"/>
            <a:gd name="connsiteX2" fmla="*/ 436044 w 1085039"/>
            <a:gd name="connsiteY2" fmla="*/ 44814 h 292134"/>
            <a:gd name="connsiteX3" fmla="*/ 765188 w 1085039"/>
            <a:gd name="connsiteY3" fmla="*/ 289706 h 292134"/>
            <a:gd name="connsiteX4" fmla="*/ 1085039 w 1085039"/>
            <a:gd name="connsiteY4" fmla="*/ 0 h 292134"/>
            <a:gd name="connsiteX0" fmla="*/ 0 w 1085039"/>
            <a:gd name="connsiteY0" fmla="*/ 209612 h 292134"/>
            <a:gd name="connsiteX1" fmla="*/ 131130 w 1085039"/>
            <a:gd name="connsiteY1" fmla="*/ 291849 h 292134"/>
            <a:gd name="connsiteX2" fmla="*/ 436044 w 1085039"/>
            <a:gd name="connsiteY2" fmla="*/ 44814 h 292134"/>
            <a:gd name="connsiteX3" fmla="*/ 765188 w 1085039"/>
            <a:gd name="connsiteY3" fmla="*/ 289706 h 292134"/>
            <a:gd name="connsiteX4" fmla="*/ 1085039 w 1085039"/>
            <a:gd name="connsiteY4" fmla="*/ 0 h 29213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085039" h="292134" fill="none">
              <a:moveTo>
                <a:pt x="0" y="209612"/>
              </a:moveTo>
              <a:cubicBezTo>
                <a:pt x="18891" y="232067"/>
                <a:pt x="36287" y="289210"/>
                <a:pt x="131130" y="291849"/>
              </a:cubicBezTo>
              <a:cubicBezTo>
                <a:pt x="242956" y="290450"/>
                <a:pt x="327289" y="43523"/>
                <a:pt x="436044" y="44814"/>
              </a:cubicBezTo>
              <a:cubicBezTo>
                <a:pt x="571579" y="44886"/>
                <a:pt x="629525" y="288984"/>
                <a:pt x="765188" y="289706"/>
              </a:cubicBezTo>
              <a:cubicBezTo>
                <a:pt x="900905" y="292134"/>
                <a:pt x="1006306" y="129636"/>
                <a:pt x="1085039" y="0"/>
              </a:cubicBezTo>
            </a:path>
          </a:pathLst>
        </a:custGeom>
        <a:noFill xmlns:a="http://schemas.openxmlformats.org/drawingml/2006/main"/>
        <a:ln xmlns:a="http://schemas.openxmlformats.org/drawingml/2006/main" w="66675" cap="rnd" cmpd="sng" algn="ctr">
          <a:gradFill flip="none" rotWithShape="1">
            <a:gsLst>
              <a:gs pos="0">
                <a:srgbClr val="CB0571">
                  <a:alpha val="50000"/>
                </a:srgbClr>
              </a:gs>
              <a:gs pos="25000">
                <a:srgbClr val="00B0F0">
                  <a:alpha val="50000"/>
                </a:srgbClr>
              </a:gs>
              <a:gs pos="44000">
                <a:srgbClr val="CB0571">
                  <a:alpha val="50000"/>
                </a:srgbClr>
              </a:gs>
              <a:gs pos="65000">
                <a:srgbClr val="00B0F0">
                  <a:alpha val="70000"/>
                </a:srgbClr>
              </a:gs>
            </a:gsLst>
            <a:lin ang="0" scaled="1"/>
            <a:tileRect/>
          </a:gradFill>
          <a:prstDash val="solid"/>
          <a:tailEnd type="triangle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0.05801</cdr:x>
      <cdr:y>0.89629</cdr:y>
    </cdr:from>
    <cdr:to>
      <cdr:x>0.09707</cdr:x>
      <cdr:y>0.95411</cdr:y>
    </cdr:to>
    <cdr:sp macro="" textlink="">
      <cdr:nvSpPr>
        <cdr:cNvPr id="74" name="フリーフォーム 73"/>
        <cdr:cNvSpPr/>
      </cdr:nvSpPr>
      <cdr:spPr>
        <a:xfrm xmlns:a="http://schemas.openxmlformats.org/drawingml/2006/main" flipV="1">
          <a:off x="539869" y="5451184"/>
          <a:ext cx="363507" cy="351658"/>
        </a:xfrm>
        <a:custGeom xmlns:a="http://schemas.openxmlformats.org/drawingml/2006/main">
          <a:avLst/>
          <a:gdLst>
            <a:gd name="connsiteX0" fmla="*/ 0 w 1525549"/>
            <a:gd name="connsiteY0" fmla="*/ 0 h 247804"/>
            <a:gd name="connsiteX1" fmla="*/ 747290 w 1525549"/>
            <a:gd name="connsiteY1" fmla="*/ 123902 h 247804"/>
            <a:gd name="connsiteX2" fmla="*/ 1525549 w 1525549"/>
            <a:gd name="connsiteY2" fmla="*/ 247804 h 247804"/>
            <a:gd name="connsiteX0" fmla="*/ 0 w 1525549"/>
            <a:gd name="connsiteY0" fmla="*/ 240061 h 487865"/>
            <a:gd name="connsiteX1" fmla="*/ 352351 w 1525549"/>
            <a:gd name="connsiteY1" fmla="*/ 61951 h 487865"/>
            <a:gd name="connsiteX2" fmla="*/ 1525549 w 1525549"/>
            <a:gd name="connsiteY2" fmla="*/ 487865 h 487865"/>
            <a:gd name="connsiteX0" fmla="*/ 0 w 828598"/>
            <a:gd name="connsiteY0" fmla="*/ 241352 h 620803"/>
            <a:gd name="connsiteX1" fmla="*/ 352351 w 828598"/>
            <a:gd name="connsiteY1" fmla="*/ 63242 h 620803"/>
            <a:gd name="connsiteX2" fmla="*/ 828598 w 828598"/>
            <a:gd name="connsiteY2" fmla="*/ 620803 h 620803"/>
            <a:gd name="connsiteX0" fmla="*/ 0 w 828598"/>
            <a:gd name="connsiteY0" fmla="*/ 481413 h 860864"/>
            <a:gd name="connsiteX1" fmla="*/ 236192 w 828598"/>
            <a:gd name="connsiteY1" fmla="*/ 63242 h 860864"/>
            <a:gd name="connsiteX2" fmla="*/ 828598 w 828598"/>
            <a:gd name="connsiteY2" fmla="*/ 860864 h 860864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418171 h 797622"/>
            <a:gd name="connsiteX1" fmla="*/ 236192 w 828598"/>
            <a:gd name="connsiteY1" fmla="*/ 0 h 797622"/>
            <a:gd name="connsiteX2" fmla="*/ 712440 w 828598"/>
            <a:gd name="connsiteY2" fmla="*/ 433659 h 797622"/>
            <a:gd name="connsiteX3" fmla="*/ 828598 w 828598"/>
            <a:gd name="connsiteY3" fmla="*/ 797622 h 797622"/>
            <a:gd name="connsiteX0" fmla="*/ 0 w 1239025"/>
            <a:gd name="connsiteY0" fmla="*/ 418171 h 513679"/>
            <a:gd name="connsiteX1" fmla="*/ 236192 w 1239025"/>
            <a:gd name="connsiteY1" fmla="*/ 0 h 513679"/>
            <a:gd name="connsiteX2" fmla="*/ 712440 w 1239025"/>
            <a:gd name="connsiteY2" fmla="*/ 433659 h 513679"/>
            <a:gd name="connsiteX3" fmla="*/ 1239025 w 1239025"/>
            <a:gd name="connsiteY3" fmla="*/ 480122 h 513679"/>
            <a:gd name="connsiteX0" fmla="*/ 0 w 1300976"/>
            <a:gd name="connsiteY0" fmla="*/ 472378 h 513679"/>
            <a:gd name="connsiteX1" fmla="*/ 298143 w 1300976"/>
            <a:gd name="connsiteY1" fmla="*/ 0 h 513679"/>
            <a:gd name="connsiteX2" fmla="*/ 774391 w 1300976"/>
            <a:gd name="connsiteY2" fmla="*/ 433659 h 513679"/>
            <a:gd name="connsiteX3" fmla="*/ 1300976 w 1300976"/>
            <a:gd name="connsiteY3" fmla="*/ 480122 h 513679"/>
            <a:gd name="connsiteX0" fmla="*/ 0 w 1300976"/>
            <a:gd name="connsiteY0" fmla="*/ 472378 h 970569"/>
            <a:gd name="connsiteX1" fmla="*/ 298143 w 1300976"/>
            <a:gd name="connsiteY1" fmla="*/ 0 h 970569"/>
            <a:gd name="connsiteX2" fmla="*/ 967988 w 1300976"/>
            <a:gd name="connsiteY2" fmla="*/ 890549 h 970569"/>
            <a:gd name="connsiteX3" fmla="*/ 1300976 w 1300976"/>
            <a:gd name="connsiteY3" fmla="*/ 480122 h 970569"/>
            <a:gd name="connsiteX0" fmla="*/ 0 w 1300976"/>
            <a:gd name="connsiteY0" fmla="*/ 185854 h 636291"/>
            <a:gd name="connsiteX1" fmla="*/ 422045 w 1300976"/>
            <a:gd name="connsiteY1" fmla="*/ 0 h 636291"/>
            <a:gd name="connsiteX2" fmla="*/ 967988 w 1300976"/>
            <a:gd name="connsiteY2" fmla="*/ 604025 h 636291"/>
            <a:gd name="connsiteX3" fmla="*/ 1300976 w 1300976"/>
            <a:gd name="connsiteY3" fmla="*/ 193598 h 636291"/>
            <a:gd name="connsiteX0" fmla="*/ 0 w 1300976"/>
            <a:gd name="connsiteY0" fmla="*/ 202633 h 653070"/>
            <a:gd name="connsiteX1" fmla="*/ 422045 w 1300976"/>
            <a:gd name="connsiteY1" fmla="*/ 16779 h 653070"/>
            <a:gd name="connsiteX2" fmla="*/ 967988 w 1300976"/>
            <a:gd name="connsiteY2" fmla="*/ 620804 h 653070"/>
            <a:gd name="connsiteX3" fmla="*/ 1300976 w 1300976"/>
            <a:gd name="connsiteY3" fmla="*/ 210377 h 653070"/>
            <a:gd name="connsiteX0" fmla="*/ 0 w 1300976"/>
            <a:gd name="connsiteY0" fmla="*/ 187145 h 637582"/>
            <a:gd name="connsiteX1" fmla="*/ 422045 w 1300976"/>
            <a:gd name="connsiteY1" fmla="*/ 1291 h 637582"/>
            <a:gd name="connsiteX2" fmla="*/ 967988 w 1300976"/>
            <a:gd name="connsiteY2" fmla="*/ 605316 h 637582"/>
            <a:gd name="connsiteX3" fmla="*/ 1300976 w 1300976"/>
            <a:gd name="connsiteY3" fmla="*/ 194889 h 637582"/>
            <a:gd name="connsiteX0" fmla="*/ 0 w 1300976"/>
            <a:gd name="connsiteY0" fmla="*/ 187145 h 413009"/>
            <a:gd name="connsiteX1" fmla="*/ 422045 w 1300976"/>
            <a:gd name="connsiteY1" fmla="*/ 1291 h 413009"/>
            <a:gd name="connsiteX2" fmla="*/ 921524 w 1300976"/>
            <a:gd name="connsiteY2" fmla="*/ 380743 h 413009"/>
            <a:gd name="connsiteX3" fmla="*/ 1300976 w 1300976"/>
            <a:gd name="connsiteY3" fmla="*/ 194889 h 413009"/>
            <a:gd name="connsiteX0" fmla="*/ 47109 w 1348085"/>
            <a:gd name="connsiteY0" fmla="*/ 220701 h 446565"/>
            <a:gd name="connsiteX1" fmla="*/ 70341 w 1348085"/>
            <a:gd name="connsiteY1" fmla="*/ 212959 h 446565"/>
            <a:gd name="connsiteX2" fmla="*/ 469154 w 1348085"/>
            <a:gd name="connsiteY2" fmla="*/ 34847 h 446565"/>
            <a:gd name="connsiteX3" fmla="*/ 968633 w 1348085"/>
            <a:gd name="connsiteY3" fmla="*/ 414299 h 446565"/>
            <a:gd name="connsiteX4" fmla="*/ 1348085 w 1348085"/>
            <a:gd name="connsiteY4" fmla="*/ 228445 h 446565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55600"/>
            <a:gd name="connsiteX1" fmla="*/ 70341 w 1348085"/>
            <a:gd name="connsiteY1" fmla="*/ 212959 h 455600"/>
            <a:gd name="connsiteX2" fmla="*/ 469154 w 1348085"/>
            <a:gd name="connsiteY2" fmla="*/ 34847 h 455600"/>
            <a:gd name="connsiteX3" fmla="*/ 929914 w 1348085"/>
            <a:gd name="connsiteY3" fmla="*/ 422043 h 455600"/>
            <a:gd name="connsiteX4" fmla="*/ 1348085 w 1348085"/>
            <a:gd name="connsiteY4" fmla="*/ 236189 h 455600"/>
            <a:gd name="connsiteX0" fmla="*/ 31076 w 1332052"/>
            <a:gd name="connsiteY0" fmla="*/ 220701 h 455600"/>
            <a:gd name="connsiteX1" fmla="*/ 70341 w 1332052"/>
            <a:gd name="connsiteY1" fmla="*/ 197471 h 455600"/>
            <a:gd name="connsiteX2" fmla="*/ 453121 w 1332052"/>
            <a:gd name="connsiteY2" fmla="*/ 34847 h 455600"/>
            <a:gd name="connsiteX3" fmla="*/ 913881 w 1332052"/>
            <a:gd name="connsiteY3" fmla="*/ 422043 h 455600"/>
            <a:gd name="connsiteX4" fmla="*/ 1332052 w 1332052"/>
            <a:gd name="connsiteY4" fmla="*/ 236189 h 455600"/>
            <a:gd name="connsiteX0" fmla="*/ 319664 w 1620640"/>
            <a:gd name="connsiteY0" fmla="*/ 220701 h 455600"/>
            <a:gd name="connsiteX1" fmla="*/ 358929 w 1620640"/>
            <a:gd name="connsiteY1" fmla="*/ 197471 h 455600"/>
            <a:gd name="connsiteX2" fmla="*/ 741709 w 1620640"/>
            <a:gd name="connsiteY2" fmla="*/ 34847 h 455600"/>
            <a:gd name="connsiteX3" fmla="*/ 1202469 w 1620640"/>
            <a:gd name="connsiteY3" fmla="*/ 422043 h 455600"/>
            <a:gd name="connsiteX4" fmla="*/ 1620640 w 1620640"/>
            <a:gd name="connsiteY4" fmla="*/ 236189 h 455600"/>
            <a:gd name="connsiteX0" fmla="*/ 319664 w 1620640"/>
            <a:gd name="connsiteY0" fmla="*/ 294267 h 529166"/>
            <a:gd name="connsiteX1" fmla="*/ 358929 w 1620640"/>
            <a:gd name="connsiteY1" fmla="*/ 271037 h 529166"/>
            <a:gd name="connsiteX2" fmla="*/ 741709 w 1620640"/>
            <a:gd name="connsiteY2" fmla="*/ 108413 h 529166"/>
            <a:gd name="connsiteX3" fmla="*/ 1202469 w 1620640"/>
            <a:gd name="connsiteY3" fmla="*/ 495609 h 529166"/>
            <a:gd name="connsiteX4" fmla="*/ 1620640 w 1620640"/>
            <a:gd name="connsiteY4" fmla="*/ 309755 h 529166"/>
            <a:gd name="connsiteX0" fmla="*/ 15043 w 1316019"/>
            <a:gd name="connsiteY0" fmla="*/ 294267 h 549818"/>
            <a:gd name="connsiteX1" fmla="*/ 54308 w 1316019"/>
            <a:gd name="connsiteY1" fmla="*/ 271037 h 549818"/>
            <a:gd name="connsiteX2" fmla="*/ 437088 w 1316019"/>
            <a:gd name="connsiteY2" fmla="*/ 108413 h 549818"/>
            <a:gd name="connsiteX3" fmla="*/ 897848 w 1316019"/>
            <a:gd name="connsiteY3" fmla="*/ 495609 h 549818"/>
            <a:gd name="connsiteX4" fmla="*/ 1316019 w 1316019"/>
            <a:gd name="connsiteY4" fmla="*/ 309755 h 549818"/>
            <a:gd name="connsiteX0" fmla="*/ 15043 w 3667875"/>
            <a:gd name="connsiteY0" fmla="*/ 332986 h 588537"/>
            <a:gd name="connsiteX1" fmla="*/ 54308 w 3667875"/>
            <a:gd name="connsiteY1" fmla="*/ 309756 h 588537"/>
            <a:gd name="connsiteX2" fmla="*/ 437088 w 3667875"/>
            <a:gd name="connsiteY2" fmla="*/ 147132 h 588537"/>
            <a:gd name="connsiteX3" fmla="*/ 897848 w 3667875"/>
            <a:gd name="connsiteY3" fmla="*/ 534328 h 588537"/>
            <a:gd name="connsiteX4" fmla="*/ 1316019 w 3667875"/>
            <a:gd name="connsiteY4" fmla="*/ 348474 h 588537"/>
            <a:gd name="connsiteX0" fmla="*/ 0 w 3652832"/>
            <a:gd name="connsiteY0" fmla="*/ 782132 h 1017031"/>
            <a:gd name="connsiteX1" fmla="*/ 39265 w 3652832"/>
            <a:gd name="connsiteY1" fmla="*/ 758902 h 1017031"/>
            <a:gd name="connsiteX2" fmla="*/ 422045 w 3652832"/>
            <a:gd name="connsiteY2" fmla="*/ 596278 h 1017031"/>
            <a:gd name="connsiteX3" fmla="*/ 882805 w 3652832"/>
            <a:gd name="connsiteY3" fmla="*/ 983474 h 1017031"/>
            <a:gd name="connsiteX4" fmla="*/ 1300976 w 3652832"/>
            <a:gd name="connsiteY4" fmla="*/ 797620 h 1017031"/>
            <a:gd name="connsiteX0" fmla="*/ 0 w 1300976"/>
            <a:gd name="connsiteY0" fmla="*/ 219411 h 454310"/>
            <a:gd name="connsiteX1" fmla="*/ 422045 w 1300976"/>
            <a:gd name="connsiteY1" fmla="*/ 33557 h 454310"/>
            <a:gd name="connsiteX2" fmla="*/ 882805 w 1300976"/>
            <a:gd name="connsiteY2" fmla="*/ 420753 h 454310"/>
            <a:gd name="connsiteX3" fmla="*/ 1300976 w 1300976"/>
            <a:gd name="connsiteY3" fmla="*/ 234899 h 454310"/>
            <a:gd name="connsiteX0" fmla="*/ 0 w 1300976"/>
            <a:gd name="connsiteY0" fmla="*/ 180691 h 409137"/>
            <a:gd name="connsiteX1" fmla="*/ 277752 w 1300976"/>
            <a:gd name="connsiteY1" fmla="*/ 33557 h 409137"/>
            <a:gd name="connsiteX2" fmla="*/ 882805 w 1300976"/>
            <a:gd name="connsiteY2" fmla="*/ 382033 h 409137"/>
            <a:gd name="connsiteX3" fmla="*/ 1300976 w 1300976"/>
            <a:gd name="connsiteY3" fmla="*/ 196179 h 409137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61776 w 1362752"/>
            <a:gd name="connsiteY0" fmla="*/ 183272 h 411718"/>
            <a:gd name="connsiteX1" fmla="*/ 339528 w 1362752"/>
            <a:gd name="connsiteY1" fmla="*/ 36138 h 411718"/>
            <a:gd name="connsiteX2" fmla="*/ 944581 w 1362752"/>
            <a:gd name="connsiteY2" fmla="*/ 384614 h 411718"/>
            <a:gd name="connsiteX3" fmla="*/ 1362752 w 1362752"/>
            <a:gd name="connsiteY3" fmla="*/ 198760 h 411718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61773 w 1362749"/>
            <a:gd name="connsiteY0" fmla="*/ 281362 h 508517"/>
            <a:gd name="connsiteX1" fmla="*/ 163165 w 1362749"/>
            <a:gd name="connsiteY1" fmla="*/ 141972 h 508517"/>
            <a:gd name="connsiteX2" fmla="*/ 944578 w 1362749"/>
            <a:gd name="connsiteY2" fmla="*/ 482704 h 508517"/>
            <a:gd name="connsiteX3" fmla="*/ 1362749 w 1362749"/>
            <a:gd name="connsiteY3" fmla="*/ 296850 h 508517"/>
            <a:gd name="connsiteX0" fmla="*/ 0 w 1300976"/>
            <a:gd name="connsiteY0" fmla="*/ 289106 h 517552"/>
            <a:gd name="connsiteX1" fmla="*/ 341884 w 1300976"/>
            <a:gd name="connsiteY1" fmla="*/ 141972 h 517552"/>
            <a:gd name="connsiteX2" fmla="*/ 882805 w 1300976"/>
            <a:gd name="connsiteY2" fmla="*/ 490448 h 517552"/>
            <a:gd name="connsiteX3" fmla="*/ 1300976 w 1300976"/>
            <a:gd name="connsiteY3" fmla="*/ 304594 h 517552"/>
            <a:gd name="connsiteX0" fmla="*/ 0 w 1300976"/>
            <a:gd name="connsiteY0" fmla="*/ 296850 h 526586"/>
            <a:gd name="connsiteX1" fmla="*/ 389982 w 1300976"/>
            <a:gd name="connsiteY1" fmla="*/ 141972 h 526586"/>
            <a:gd name="connsiteX2" fmla="*/ 882805 w 1300976"/>
            <a:gd name="connsiteY2" fmla="*/ 498192 h 526586"/>
            <a:gd name="connsiteX3" fmla="*/ 1300976 w 1300976"/>
            <a:gd name="connsiteY3" fmla="*/ 312338 h 526586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232317 h 474960"/>
            <a:gd name="connsiteX1" fmla="*/ 486180 w 1300976"/>
            <a:gd name="connsiteY1" fmla="*/ 0 h 474960"/>
            <a:gd name="connsiteX2" fmla="*/ 882805 w 1300976"/>
            <a:gd name="connsiteY2" fmla="*/ 433659 h 474960"/>
            <a:gd name="connsiteX3" fmla="*/ 1300976 w 1300976"/>
            <a:gd name="connsiteY3" fmla="*/ 247805 h 474960"/>
            <a:gd name="connsiteX0" fmla="*/ 0 w 1300976"/>
            <a:gd name="connsiteY0" fmla="*/ 0 h 242643"/>
            <a:gd name="connsiteX1" fmla="*/ 882805 w 1300976"/>
            <a:gd name="connsiteY1" fmla="*/ 201342 h 242643"/>
            <a:gd name="connsiteX2" fmla="*/ 1300976 w 1300976"/>
            <a:gd name="connsiteY2" fmla="*/ 15488 h 242643"/>
            <a:gd name="connsiteX0" fmla="*/ 0 w 1300976"/>
            <a:gd name="connsiteY0" fmla="*/ 0 h 15488"/>
            <a:gd name="connsiteX1" fmla="*/ 1300976 w 1300976"/>
            <a:gd name="connsiteY1" fmla="*/ 15488 h 15488"/>
            <a:gd name="connsiteX0" fmla="*/ 0 w 1300976"/>
            <a:gd name="connsiteY0" fmla="*/ 193596 h 209084"/>
            <a:gd name="connsiteX1" fmla="*/ 322979 w 1300976"/>
            <a:gd name="connsiteY1" fmla="*/ 0 h 209084"/>
            <a:gd name="connsiteX2" fmla="*/ 1300976 w 1300976"/>
            <a:gd name="connsiteY2" fmla="*/ 209084 h 209084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193596 h 429786"/>
            <a:gd name="connsiteX1" fmla="*/ 322979 w 1300976"/>
            <a:gd name="connsiteY1" fmla="*/ 0 h 429786"/>
            <a:gd name="connsiteX2" fmla="*/ 819991 w 1300976"/>
            <a:gd name="connsiteY2" fmla="*/ 394939 h 429786"/>
            <a:gd name="connsiteX3" fmla="*/ 1300976 w 1300976"/>
            <a:gd name="connsiteY3" fmla="*/ 209084 h 429786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493369"/>
            <a:gd name="connsiteY0" fmla="*/ 325243 h 548527"/>
            <a:gd name="connsiteX1" fmla="*/ 322979 w 1493369"/>
            <a:gd name="connsiteY1" fmla="*/ 131647 h 548527"/>
            <a:gd name="connsiteX2" fmla="*/ 819991 w 1493369"/>
            <a:gd name="connsiteY2" fmla="*/ 526586 h 548527"/>
            <a:gd name="connsiteX3" fmla="*/ 1493369 w 1493369"/>
            <a:gd name="connsiteY3" fmla="*/ 0 h 548527"/>
            <a:gd name="connsiteX0" fmla="*/ 0 w 1493369"/>
            <a:gd name="connsiteY0" fmla="*/ 325243 h 566596"/>
            <a:gd name="connsiteX1" fmla="*/ 322979 w 1493369"/>
            <a:gd name="connsiteY1" fmla="*/ 240062 h 566596"/>
            <a:gd name="connsiteX2" fmla="*/ 819991 w 1493369"/>
            <a:gd name="connsiteY2" fmla="*/ 526586 h 566596"/>
            <a:gd name="connsiteX3" fmla="*/ 1493369 w 1493369"/>
            <a:gd name="connsiteY3" fmla="*/ 0 h 566596"/>
            <a:gd name="connsiteX0" fmla="*/ 0 w 1300978"/>
            <a:gd name="connsiteY0" fmla="*/ 90344 h 311047"/>
            <a:gd name="connsiteX1" fmla="*/ 322979 w 1300978"/>
            <a:gd name="connsiteY1" fmla="*/ 5163 h 311047"/>
            <a:gd name="connsiteX2" fmla="*/ 819991 w 1300978"/>
            <a:gd name="connsiteY2" fmla="*/ 291687 h 311047"/>
            <a:gd name="connsiteX3" fmla="*/ 1300978 w 1300978"/>
            <a:gd name="connsiteY3" fmla="*/ 121321 h 311047"/>
            <a:gd name="connsiteX0" fmla="*/ 0 w 1300978"/>
            <a:gd name="connsiteY0" fmla="*/ 90344 h 303303"/>
            <a:gd name="connsiteX1" fmla="*/ 322979 w 1300978"/>
            <a:gd name="connsiteY1" fmla="*/ 5163 h 303303"/>
            <a:gd name="connsiteX2" fmla="*/ 707763 w 1300978"/>
            <a:gd name="connsiteY2" fmla="*/ 283943 h 303303"/>
            <a:gd name="connsiteX3" fmla="*/ 1300978 w 1300978"/>
            <a:gd name="connsiteY3" fmla="*/ 121321 h 303303"/>
            <a:gd name="connsiteX0" fmla="*/ 0 w 1300978"/>
            <a:gd name="connsiteY0" fmla="*/ 95155 h 294571"/>
            <a:gd name="connsiteX1" fmla="*/ 322979 w 1300978"/>
            <a:gd name="connsiteY1" fmla="*/ 9974 h 294571"/>
            <a:gd name="connsiteX2" fmla="*/ 510101 w 1300978"/>
            <a:gd name="connsiteY2" fmla="*/ 91227 h 294571"/>
            <a:gd name="connsiteX3" fmla="*/ 707763 w 1300978"/>
            <a:gd name="connsiteY3" fmla="*/ 288754 h 294571"/>
            <a:gd name="connsiteX4" fmla="*/ 1300978 w 1300978"/>
            <a:gd name="connsiteY4" fmla="*/ 126132 h 294571"/>
            <a:gd name="connsiteX0" fmla="*/ 0 w 1300978"/>
            <a:gd name="connsiteY0" fmla="*/ 90344 h 289760"/>
            <a:gd name="connsiteX1" fmla="*/ 322979 w 1300978"/>
            <a:gd name="connsiteY1" fmla="*/ 5163 h 289760"/>
            <a:gd name="connsiteX2" fmla="*/ 707763 w 1300978"/>
            <a:gd name="connsiteY2" fmla="*/ 283943 h 289760"/>
            <a:gd name="connsiteX3" fmla="*/ 1300978 w 1300978"/>
            <a:gd name="connsiteY3" fmla="*/ 121321 h 289760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2125 h 301541"/>
            <a:gd name="connsiteX1" fmla="*/ 214600 w 1300978"/>
            <a:gd name="connsiteY1" fmla="*/ 0 h 301541"/>
            <a:gd name="connsiteX2" fmla="*/ 707763 w 1300978"/>
            <a:gd name="connsiteY2" fmla="*/ 295724 h 301541"/>
            <a:gd name="connsiteX3" fmla="*/ 1300978 w 1300978"/>
            <a:gd name="connsiteY3" fmla="*/ 133102 h 301541"/>
            <a:gd name="connsiteX0" fmla="*/ 0 w 1300978"/>
            <a:gd name="connsiteY0" fmla="*/ 102125 h 274430"/>
            <a:gd name="connsiteX1" fmla="*/ 214600 w 1300978"/>
            <a:gd name="connsiteY1" fmla="*/ 0 h 274430"/>
            <a:gd name="connsiteX2" fmla="*/ 645280 w 1300978"/>
            <a:gd name="connsiteY2" fmla="*/ 268613 h 274430"/>
            <a:gd name="connsiteX3" fmla="*/ 1300978 w 1300978"/>
            <a:gd name="connsiteY3" fmla="*/ 133102 h 274430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68382"/>
            <a:gd name="connsiteX1" fmla="*/ 214600 w 1300978"/>
            <a:gd name="connsiteY1" fmla="*/ 9903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68382"/>
            <a:gd name="connsiteX1" fmla="*/ 316134 w 1300978"/>
            <a:gd name="connsiteY1" fmla="*/ 8378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27716"/>
            <a:gd name="connsiteX1" fmla="*/ 316134 w 1300978"/>
            <a:gd name="connsiteY1" fmla="*/ 83785 h 327716"/>
            <a:gd name="connsiteX2" fmla="*/ 949881 w 1300978"/>
            <a:gd name="connsiteY2" fmla="*/ 326982 h 327716"/>
            <a:gd name="connsiteX3" fmla="*/ 1300978 w 1300978"/>
            <a:gd name="connsiteY3" fmla="*/ 0 h 327716"/>
            <a:gd name="connsiteX0" fmla="*/ 0 w 1300978"/>
            <a:gd name="connsiteY0" fmla="*/ 201160 h 326022"/>
            <a:gd name="connsiteX1" fmla="*/ 316134 w 1300978"/>
            <a:gd name="connsiteY1" fmla="*/ 83785 h 326022"/>
            <a:gd name="connsiteX2" fmla="*/ 668711 w 1300978"/>
            <a:gd name="connsiteY2" fmla="*/ 325288 h 326022"/>
            <a:gd name="connsiteX3" fmla="*/ 1300978 w 1300978"/>
            <a:gd name="connsiteY3" fmla="*/ 0 h 326022"/>
            <a:gd name="connsiteX0" fmla="*/ 0 w 1300978"/>
            <a:gd name="connsiteY0" fmla="*/ 201160 h 324328"/>
            <a:gd name="connsiteX1" fmla="*/ 316134 w 1300978"/>
            <a:gd name="connsiteY1" fmla="*/ 83785 h 324328"/>
            <a:gd name="connsiteX2" fmla="*/ 649185 w 1300978"/>
            <a:gd name="connsiteY2" fmla="*/ 323594 h 324328"/>
            <a:gd name="connsiteX3" fmla="*/ 1300978 w 1300978"/>
            <a:gd name="connsiteY3" fmla="*/ 0 h 324328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261462 w 1136962"/>
            <a:gd name="connsiteY1" fmla="*/ 88869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265832"/>
            <a:gd name="connsiteY0" fmla="*/ 331631 h 331631"/>
            <a:gd name="connsiteX1" fmla="*/ 390332 w 1265832"/>
            <a:gd name="connsiteY1" fmla="*/ 88869 h 331631"/>
            <a:gd name="connsiteX2" fmla="*/ 778055 w 1265832"/>
            <a:gd name="connsiteY2" fmla="*/ 326983 h 331631"/>
            <a:gd name="connsiteX3" fmla="*/ 1265832 w 1265832"/>
            <a:gd name="connsiteY3" fmla="*/ 0 h 331631"/>
            <a:gd name="connsiteX0" fmla="*/ 0 w 1199445"/>
            <a:gd name="connsiteY0" fmla="*/ 287576 h 327717"/>
            <a:gd name="connsiteX1" fmla="*/ 323945 w 1199445"/>
            <a:gd name="connsiteY1" fmla="*/ 88869 h 327717"/>
            <a:gd name="connsiteX2" fmla="*/ 711668 w 1199445"/>
            <a:gd name="connsiteY2" fmla="*/ 326983 h 327717"/>
            <a:gd name="connsiteX3" fmla="*/ 1199445 w 1199445"/>
            <a:gd name="connsiteY3" fmla="*/ 0 h 327717"/>
            <a:gd name="connsiteX0" fmla="*/ 0 w 1199445"/>
            <a:gd name="connsiteY0" fmla="*/ 287576 h 331106"/>
            <a:gd name="connsiteX1" fmla="*/ 323945 w 1199445"/>
            <a:gd name="connsiteY1" fmla="*/ 88869 h 331106"/>
            <a:gd name="connsiteX2" fmla="*/ 656996 w 1199445"/>
            <a:gd name="connsiteY2" fmla="*/ 330372 h 331106"/>
            <a:gd name="connsiteX3" fmla="*/ 1199445 w 1199445"/>
            <a:gd name="connsiteY3" fmla="*/ 0 h 331106"/>
            <a:gd name="connsiteX0" fmla="*/ 0 w 1164298"/>
            <a:gd name="connsiteY0" fmla="*/ 328242 h 371772"/>
            <a:gd name="connsiteX1" fmla="*/ 323945 w 1164298"/>
            <a:gd name="connsiteY1" fmla="*/ 129535 h 371772"/>
            <a:gd name="connsiteX2" fmla="*/ 656996 w 1164298"/>
            <a:gd name="connsiteY2" fmla="*/ 371038 h 371772"/>
            <a:gd name="connsiteX3" fmla="*/ 1164298 w 1164298"/>
            <a:gd name="connsiteY3" fmla="*/ 0 h 371772"/>
            <a:gd name="connsiteX0" fmla="*/ 0 w 1062764"/>
            <a:gd name="connsiteY0" fmla="*/ 245215 h 371772"/>
            <a:gd name="connsiteX1" fmla="*/ 222411 w 1062764"/>
            <a:gd name="connsiteY1" fmla="*/ 129535 h 371772"/>
            <a:gd name="connsiteX2" fmla="*/ 555462 w 1062764"/>
            <a:gd name="connsiteY2" fmla="*/ 371038 h 371772"/>
            <a:gd name="connsiteX3" fmla="*/ 1062764 w 1062764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1008092"/>
            <a:gd name="connsiteY0" fmla="*/ 245215 h 371772"/>
            <a:gd name="connsiteX1" fmla="*/ 167739 w 1008092"/>
            <a:gd name="connsiteY1" fmla="*/ 129535 h 371772"/>
            <a:gd name="connsiteX2" fmla="*/ 500790 w 1008092"/>
            <a:gd name="connsiteY2" fmla="*/ 371038 h 371772"/>
            <a:gd name="connsiteX3" fmla="*/ 1008092 w 1008092"/>
            <a:gd name="connsiteY3" fmla="*/ 0 h 371772"/>
            <a:gd name="connsiteX0" fmla="*/ 0 w 1008092"/>
            <a:gd name="connsiteY0" fmla="*/ 245215 h 364994"/>
            <a:gd name="connsiteX1" fmla="*/ 167739 w 1008092"/>
            <a:gd name="connsiteY1" fmla="*/ 129535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976039"/>
            <a:gd name="connsiteY0" fmla="*/ 211229 h 364994"/>
            <a:gd name="connsiteX1" fmla="*/ 139591 w 976039"/>
            <a:gd name="connsiteY1" fmla="*/ 134618 h 364994"/>
            <a:gd name="connsiteX2" fmla="*/ 468737 w 976039"/>
            <a:gd name="connsiteY2" fmla="*/ 364260 h 364994"/>
            <a:gd name="connsiteX3" fmla="*/ 976039 w 976039"/>
            <a:gd name="connsiteY3" fmla="*/ 0 h 364994"/>
            <a:gd name="connsiteX0" fmla="*/ 0 w 976039"/>
            <a:gd name="connsiteY0" fmla="*/ 211229 h 364994"/>
            <a:gd name="connsiteX1" fmla="*/ 30477 w 976039"/>
            <a:gd name="connsiteY1" fmla="*/ 203559 h 364994"/>
            <a:gd name="connsiteX2" fmla="*/ 139591 w 976039"/>
            <a:gd name="connsiteY2" fmla="*/ 134618 h 364994"/>
            <a:gd name="connsiteX3" fmla="*/ 468737 w 976039"/>
            <a:gd name="connsiteY3" fmla="*/ 364260 h 364994"/>
            <a:gd name="connsiteX4" fmla="*/ 976039 w 976039"/>
            <a:gd name="connsiteY4" fmla="*/ 0 h 364994"/>
            <a:gd name="connsiteX0" fmla="*/ 0 w 976039"/>
            <a:gd name="connsiteY0" fmla="*/ 211229 h 364994"/>
            <a:gd name="connsiteX1" fmla="*/ 139591 w 976039"/>
            <a:gd name="connsiteY1" fmla="*/ 134618 h 364994"/>
            <a:gd name="connsiteX2" fmla="*/ 468737 w 976039"/>
            <a:gd name="connsiteY2" fmla="*/ 364260 h 364994"/>
            <a:gd name="connsiteX3" fmla="*/ 976039 w 976039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5518 w 935973"/>
            <a:gd name="connsiteY1" fmla="*/ 112527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5518 w 935973"/>
            <a:gd name="connsiteY1" fmla="*/ 112527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52000"/>
            <a:gd name="connsiteY0" fmla="*/ 207831 h 364994"/>
            <a:gd name="connsiteX1" fmla="*/ 111545 w 952000"/>
            <a:gd name="connsiteY1" fmla="*/ 112527 h 364994"/>
            <a:gd name="connsiteX2" fmla="*/ 444698 w 952000"/>
            <a:gd name="connsiteY2" fmla="*/ 364260 h 364994"/>
            <a:gd name="connsiteX3" fmla="*/ 952000 w 952000"/>
            <a:gd name="connsiteY3" fmla="*/ 0 h 364994"/>
            <a:gd name="connsiteX0" fmla="*/ 0 w 952000"/>
            <a:gd name="connsiteY0" fmla="*/ 207831 h 364994"/>
            <a:gd name="connsiteX1" fmla="*/ 123565 w 952000"/>
            <a:gd name="connsiteY1" fmla="*/ 110828 h 364994"/>
            <a:gd name="connsiteX2" fmla="*/ 444698 w 952000"/>
            <a:gd name="connsiteY2" fmla="*/ 364260 h 364994"/>
            <a:gd name="connsiteX3" fmla="*/ 952000 w 952000"/>
            <a:gd name="connsiteY3" fmla="*/ 0 h 364994"/>
            <a:gd name="connsiteX0" fmla="*/ 0 w 952000"/>
            <a:gd name="connsiteY0" fmla="*/ 207831 h 375190"/>
            <a:gd name="connsiteX1" fmla="*/ 123565 w 952000"/>
            <a:gd name="connsiteY1" fmla="*/ 110828 h 375190"/>
            <a:gd name="connsiteX2" fmla="*/ 472745 w 952000"/>
            <a:gd name="connsiteY2" fmla="*/ 374456 h 375190"/>
            <a:gd name="connsiteX3" fmla="*/ 952000 w 952000"/>
            <a:gd name="connsiteY3" fmla="*/ 0 h 375190"/>
            <a:gd name="connsiteX0" fmla="*/ 0 w 952000"/>
            <a:gd name="connsiteY0" fmla="*/ 207831 h 368393"/>
            <a:gd name="connsiteX1" fmla="*/ 123565 w 952000"/>
            <a:gd name="connsiteY1" fmla="*/ 110828 h 368393"/>
            <a:gd name="connsiteX2" fmla="*/ 472745 w 952000"/>
            <a:gd name="connsiteY2" fmla="*/ 367659 h 368393"/>
            <a:gd name="connsiteX3" fmla="*/ 952000 w 952000"/>
            <a:gd name="connsiteY3" fmla="*/ 0 h 368393"/>
            <a:gd name="connsiteX0" fmla="*/ 0 w 895907"/>
            <a:gd name="connsiteY0" fmla="*/ 163649 h 324211"/>
            <a:gd name="connsiteX1" fmla="*/ 123565 w 895907"/>
            <a:gd name="connsiteY1" fmla="*/ 66646 h 324211"/>
            <a:gd name="connsiteX2" fmla="*/ 472745 w 895907"/>
            <a:gd name="connsiteY2" fmla="*/ 323477 h 324211"/>
            <a:gd name="connsiteX3" fmla="*/ 895907 w 895907"/>
            <a:gd name="connsiteY3" fmla="*/ 0 h 324211"/>
            <a:gd name="connsiteX0" fmla="*/ 0 w 895907"/>
            <a:gd name="connsiteY0" fmla="*/ 163649 h 324211"/>
            <a:gd name="connsiteX1" fmla="*/ 123565 w 895907"/>
            <a:gd name="connsiteY1" fmla="*/ 66646 h 324211"/>
            <a:gd name="connsiteX2" fmla="*/ 472745 w 895907"/>
            <a:gd name="connsiteY2" fmla="*/ 323477 h 324211"/>
            <a:gd name="connsiteX3" fmla="*/ 895907 w 895907"/>
            <a:gd name="connsiteY3" fmla="*/ 0 h 324211"/>
            <a:gd name="connsiteX0" fmla="*/ 0 w 863855"/>
            <a:gd name="connsiteY0" fmla="*/ 125013 h 324211"/>
            <a:gd name="connsiteX1" fmla="*/ 91513 w 863855"/>
            <a:gd name="connsiteY1" fmla="*/ 66646 h 324211"/>
            <a:gd name="connsiteX2" fmla="*/ 440693 w 863855"/>
            <a:gd name="connsiteY2" fmla="*/ 323477 h 324211"/>
            <a:gd name="connsiteX3" fmla="*/ 863855 w 863855"/>
            <a:gd name="connsiteY3" fmla="*/ 0 h 324211"/>
            <a:gd name="connsiteX0" fmla="*/ 0 w 863855"/>
            <a:gd name="connsiteY0" fmla="*/ 125013 h 324211"/>
            <a:gd name="connsiteX1" fmla="*/ 91513 w 863855"/>
            <a:gd name="connsiteY1" fmla="*/ 66646 h 324211"/>
            <a:gd name="connsiteX2" fmla="*/ 440693 w 863855"/>
            <a:gd name="connsiteY2" fmla="*/ 323477 h 324211"/>
            <a:gd name="connsiteX3" fmla="*/ 863855 w 863855"/>
            <a:gd name="connsiteY3" fmla="*/ 0 h 324211"/>
            <a:gd name="connsiteX0" fmla="*/ 0 w 851836"/>
            <a:gd name="connsiteY0" fmla="*/ 125013 h 324211"/>
            <a:gd name="connsiteX1" fmla="*/ 79494 w 851836"/>
            <a:gd name="connsiteY1" fmla="*/ 66646 h 324211"/>
            <a:gd name="connsiteX2" fmla="*/ 428674 w 851836"/>
            <a:gd name="connsiteY2" fmla="*/ 323477 h 324211"/>
            <a:gd name="connsiteX3" fmla="*/ 851836 w 851836"/>
            <a:gd name="connsiteY3" fmla="*/ 0 h 324211"/>
            <a:gd name="connsiteX0" fmla="*/ 0 w 851836"/>
            <a:gd name="connsiteY0" fmla="*/ 125013 h 324211"/>
            <a:gd name="connsiteX1" fmla="*/ 79494 w 851836"/>
            <a:gd name="connsiteY1" fmla="*/ 66646 h 324211"/>
            <a:gd name="connsiteX2" fmla="*/ 428674 w 851836"/>
            <a:gd name="connsiteY2" fmla="*/ 323477 h 324211"/>
            <a:gd name="connsiteX3" fmla="*/ 851836 w 851836"/>
            <a:gd name="connsiteY3" fmla="*/ 0 h 324211"/>
            <a:gd name="connsiteX0" fmla="*/ 0 w 851836"/>
            <a:gd name="connsiteY0" fmla="*/ 125013 h 324211"/>
            <a:gd name="connsiteX1" fmla="*/ 87507 w 851836"/>
            <a:gd name="connsiteY1" fmla="*/ 76725 h 324211"/>
            <a:gd name="connsiteX2" fmla="*/ 428674 w 851836"/>
            <a:gd name="connsiteY2" fmla="*/ 323477 h 324211"/>
            <a:gd name="connsiteX3" fmla="*/ 851836 w 851836"/>
            <a:gd name="connsiteY3" fmla="*/ 0 h 32421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851836" h="324211" fill="none">
              <a:moveTo>
                <a:pt x="0" y="125013"/>
              </a:moveTo>
              <a:cubicBezTo>
                <a:pt x="13056" y="103974"/>
                <a:pt x="33424" y="76710"/>
                <a:pt x="87507" y="76725"/>
              </a:cubicBezTo>
              <a:cubicBezTo>
                <a:pt x="178970" y="76797"/>
                <a:pt x="253959" y="322756"/>
                <a:pt x="428674" y="323477"/>
              </a:cubicBezTo>
              <a:cubicBezTo>
                <a:pt x="619065" y="324211"/>
                <a:pt x="746273" y="127946"/>
                <a:pt x="851836" y="0"/>
              </a:cubicBezTo>
            </a:path>
          </a:pathLst>
        </a:custGeom>
        <a:noFill xmlns:a="http://schemas.openxmlformats.org/drawingml/2006/main"/>
        <a:ln xmlns:a="http://schemas.openxmlformats.org/drawingml/2006/main" w="66675" cap="rnd" cmpd="sng" algn="ctr">
          <a:gradFill flip="none" rotWithShape="1">
            <a:gsLst>
              <a:gs pos="14000">
                <a:srgbClr val="00B050">
                  <a:alpha val="50000"/>
                </a:srgbClr>
              </a:gs>
              <a:gs pos="31000">
                <a:srgbClr val="FF0000">
                  <a:alpha val="50000"/>
                </a:srgbClr>
              </a:gs>
              <a:gs pos="59000">
                <a:srgbClr val="00B050">
                  <a:alpha val="70000"/>
                </a:srgbClr>
              </a:gs>
            </a:gsLst>
            <a:lin ang="0" scaled="1"/>
            <a:tileRect/>
          </a:gradFill>
          <a:prstDash val="solid"/>
          <a:tailEnd type="triangle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0.14562</cdr:x>
      <cdr:y>0.90656</cdr:y>
    </cdr:from>
    <cdr:to>
      <cdr:x>0.22045</cdr:x>
      <cdr:y>0.94231</cdr:y>
    </cdr:to>
    <cdr:sp macro="" textlink="">
      <cdr:nvSpPr>
        <cdr:cNvPr id="63" name="正方形/長方形 62"/>
        <cdr:cNvSpPr/>
      </cdr:nvSpPr>
      <cdr:spPr>
        <a:xfrm xmlns:a="http://schemas.openxmlformats.org/drawingml/2006/main">
          <a:off x="1355183" y="5513658"/>
          <a:ext cx="696397" cy="217430"/>
        </a:xfrm>
        <a:prstGeom xmlns:a="http://schemas.openxmlformats.org/drawingml/2006/main" prst="rect">
          <a:avLst/>
        </a:prstGeom>
        <a:solidFill xmlns:a="http://schemas.openxmlformats.org/drawingml/2006/main">
          <a:srgbClr val="9BBB59">
            <a:alpha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4">
            <a:shade val="50000"/>
          </a:schemeClr>
        </a:lnRef>
        <a:fillRef xmlns:a="http://schemas.openxmlformats.org/drawingml/2006/main" idx="1">
          <a:schemeClr val="accent4"/>
        </a:fillRef>
        <a:effectRef xmlns:a="http://schemas.openxmlformats.org/drawingml/2006/main" idx="0">
          <a:schemeClr val="accent4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0.00682</cdr:x>
      <cdr:y>0.37703</cdr:y>
    </cdr:from>
    <cdr:to>
      <cdr:x>0.0155</cdr:x>
      <cdr:y>0.41045</cdr:y>
    </cdr:to>
    <cdr:grpSp>
      <cdr:nvGrpSpPr>
        <cdr:cNvPr id="64" name="グループ化 63"/>
        <cdr:cNvGrpSpPr/>
      </cdr:nvGrpSpPr>
      <cdr:grpSpPr>
        <a:xfrm xmlns:a="http://schemas.openxmlformats.org/drawingml/2006/main">
          <a:off x="63455" y="2290492"/>
          <a:ext cx="80762" cy="203029"/>
          <a:chOff x="9207" y="1578075"/>
          <a:chExt cx="80817" cy="202989"/>
        </a:xfrm>
      </cdr:grpSpPr>
      <cdr:sp macro="" textlink="">
        <cdr:nvSpPr>
          <cdr:cNvPr id="93" name="直線コネクタ 92"/>
          <cdr:cNvSpPr/>
        </cdr:nvSpPr>
        <cdr:spPr>
          <a:xfrm xmlns:a="http://schemas.openxmlformats.org/drawingml/2006/main" flipH="1" flipV="1">
            <a:off x="50102" y="1602472"/>
            <a:ext cx="39922" cy="178100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FF0000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  <cdr:sp macro="" textlink="">
        <cdr:nvSpPr>
          <cdr:cNvPr id="94" name="直線コネクタ 93"/>
          <cdr:cNvSpPr/>
        </cdr:nvSpPr>
        <cdr:spPr>
          <a:xfrm xmlns:a="http://schemas.openxmlformats.org/drawingml/2006/main" flipV="1">
            <a:off x="9207" y="1602472"/>
            <a:ext cx="39435" cy="178592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003CB4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  <cdr:sp macro="" textlink="">
        <cdr:nvSpPr>
          <cdr:cNvPr id="95" name="円/楕円 94"/>
          <cdr:cNvSpPr/>
        </cdr:nvSpPr>
        <cdr:spPr>
          <a:xfrm xmlns:a="http://schemas.openxmlformats.org/drawingml/2006/main">
            <a:off x="21108" y="1578075"/>
            <a:ext cx="51574" cy="54651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0.01572</cdr:x>
      <cdr:y>0.16188</cdr:y>
    </cdr:from>
    <cdr:to>
      <cdr:x>0.02263</cdr:x>
      <cdr:y>0.19509</cdr:y>
    </cdr:to>
    <cdr:grpSp>
      <cdr:nvGrpSpPr>
        <cdr:cNvPr id="65" name="グループ化 64"/>
        <cdr:cNvGrpSpPr/>
      </cdr:nvGrpSpPr>
      <cdr:grpSpPr>
        <a:xfrm xmlns:a="http://schemas.openxmlformats.org/drawingml/2006/main">
          <a:off x="146264" y="983436"/>
          <a:ext cx="64292" cy="201754"/>
          <a:chOff x="92085" y="271017"/>
          <a:chExt cx="64276" cy="201680"/>
        </a:xfrm>
      </cdr:grpSpPr>
      <cdr:sp macro="" textlink="">
        <cdr:nvSpPr>
          <cdr:cNvPr id="91" name="直線コネクタ 90"/>
          <cdr:cNvSpPr/>
        </cdr:nvSpPr>
        <cdr:spPr>
          <a:xfrm xmlns:a="http://schemas.openxmlformats.org/drawingml/2006/main" flipH="1">
            <a:off x="117872" y="271017"/>
            <a:ext cx="38489" cy="177601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38100" cap="flat" cmpd="dbl" algn="ctr">
            <a:solidFill>
              <a:srgbClr val="FA8606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pPr marL="0" indent="0"/>
            <a:endParaRPr lang="ja-JP" sz="1100">
              <a:solidFill>
                <a:sysClr val="windowText" lastClr="000000"/>
              </a:solidFill>
              <a:latin typeface="Calibri"/>
              <a:ea typeface="ＭＳ Ｐゴシック"/>
            </a:endParaRPr>
          </a:p>
        </cdr:txBody>
      </cdr:sp>
      <cdr:sp macro="" textlink="">
        <cdr:nvSpPr>
          <cdr:cNvPr id="92" name="円/楕円 91"/>
          <cdr:cNvSpPr/>
        </cdr:nvSpPr>
        <cdr:spPr>
          <a:xfrm xmlns:a="http://schemas.openxmlformats.org/drawingml/2006/main" flipH="1" flipV="1">
            <a:off x="92085" y="418533"/>
            <a:ext cx="48851" cy="54164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0.02557</cdr:x>
      <cdr:y>0.37831</cdr:y>
    </cdr:from>
    <cdr:to>
      <cdr:x>0.03297</cdr:x>
      <cdr:y>0.41165</cdr:y>
    </cdr:to>
    <cdr:grpSp>
      <cdr:nvGrpSpPr>
        <cdr:cNvPr id="66" name="グループ化 65"/>
        <cdr:cNvGrpSpPr/>
      </cdr:nvGrpSpPr>
      <cdr:grpSpPr>
        <a:xfrm xmlns:a="http://schemas.openxmlformats.org/drawingml/2006/main">
          <a:off x="237911" y="2298268"/>
          <a:ext cx="68852" cy="202543"/>
          <a:chOff x="183702" y="1585846"/>
          <a:chExt cx="68841" cy="202551"/>
        </a:xfrm>
      </cdr:grpSpPr>
      <cdr:sp macro="" textlink="">
        <cdr:nvSpPr>
          <cdr:cNvPr id="89" name="直線コネクタ 88"/>
          <cdr:cNvSpPr/>
        </cdr:nvSpPr>
        <cdr:spPr>
          <a:xfrm xmlns:a="http://schemas.openxmlformats.org/drawingml/2006/main" flipH="1" flipV="1">
            <a:off x="212665" y="1610250"/>
            <a:ext cx="39878" cy="178147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FF0000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  <cdr:sp macro="" textlink="">
        <cdr:nvSpPr>
          <cdr:cNvPr id="90" name="円/楕円 89"/>
          <cdr:cNvSpPr/>
        </cdr:nvSpPr>
        <cdr:spPr>
          <a:xfrm xmlns:a="http://schemas.openxmlformats.org/drawingml/2006/main">
            <a:off x="183702" y="1585846"/>
            <a:ext cx="51517" cy="54666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0.0143</cdr:x>
      <cdr:y>0.2075</cdr:y>
    </cdr:from>
    <cdr:to>
      <cdr:x>0.02112</cdr:x>
      <cdr:y>0.24092</cdr:y>
    </cdr:to>
    <cdr:grpSp>
      <cdr:nvGrpSpPr>
        <cdr:cNvPr id="67" name="グループ化 66"/>
        <cdr:cNvGrpSpPr/>
      </cdr:nvGrpSpPr>
      <cdr:grpSpPr>
        <a:xfrm xmlns:a="http://schemas.openxmlformats.org/drawingml/2006/main">
          <a:off x="133051" y="1260581"/>
          <a:ext cx="63456" cy="203030"/>
          <a:chOff x="78873" y="548162"/>
          <a:chExt cx="63449" cy="203049"/>
        </a:xfrm>
      </cdr:grpSpPr>
      <cdr:sp macro="" textlink="">
        <cdr:nvSpPr>
          <cdr:cNvPr id="87" name="直線コネクタ 86"/>
          <cdr:cNvSpPr/>
        </cdr:nvSpPr>
        <cdr:spPr>
          <a:xfrm xmlns:a="http://schemas.openxmlformats.org/drawingml/2006/main" flipV="1">
            <a:off x="78873" y="572566"/>
            <a:ext cx="39419" cy="178645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003CB4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  <cdr:sp macro="" textlink="">
        <cdr:nvSpPr>
          <cdr:cNvPr id="88" name="円/楕円 87"/>
          <cdr:cNvSpPr/>
        </cdr:nvSpPr>
        <cdr:spPr>
          <a:xfrm xmlns:a="http://schemas.openxmlformats.org/drawingml/2006/main">
            <a:off x="90769" y="548162"/>
            <a:ext cx="51553" cy="54667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0.01641</cdr:x>
      <cdr:y>0.33114</cdr:y>
    </cdr:from>
    <cdr:to>
      <cdr:x>0.02382</cdr:x>
      <cdr:y>0.36448</cdr:y>
    </cdr:to>
    <cdr:grpSp>
      <cdr:nvGrpSpPr>
        <cdr:cNvPr id="68" name="グループ化 67"/>
        <cdr:cNvGrpSpPr/>
      </cdr:nvGrpSpPr>
      <cdr:grpSpPr>
        <a:xfrm xmlns:a="http://schemas.openxmlformats.org/drawingml/2006/main">
          <a:off x="152684" y="2011706"/>
          <a:ext cx="68944" cy="202543"/>
          <a:chOff x="98501" y="1299294"/>
          <a:chExt cx="68841" cy="202492"/>
        </a:xfrm>
      </cdr:grpSpPr>
      <cdr:sp macro="" textlink="">
        <cdr:nvSpPr>
          <cdr:cNvPr id="85" name="直線コネクタ 84"/>
          <cdr:cNvSpPr/>
        </cdr:nvSpPr>
        <cdr:spPr>
          <a:xfrm xmlns:a="http://schemas.openxmlformats.org/drawingml/2006/main" flipH="1" flipV="1">
            <a:off x="127464" y="1323691"/>
            <a:ext cx="39878" cy="178095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38100" cap="flat" cmpd="dbl" algn="ctr">
            <a:solidFill>
              <a:srgbClr val="FA8606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pPr marL="0" indent="0"/>
            <a:endParaRPr lang="ja-JP" sz="1100">
              <a:solidFill>
                <a:sysClr val="windowText" lastClr="000000"/>
              </a:solidFill>
              <a:latin typeface="Calibri"/>
              <a:ea typeface="ＭＳ Ｐゴシック"/>
            </a:endParaRPr>
          </a:p>
        </cdr:txBody>
      </cdr:sp>
      <cdr:sp macro="" textlink="">
        <cdr:nvSpPr>
          <cdr:cNvPr id="86" name="円/楕円 85"/>
          <cdr:cNvSpPr/>
        </cdr:nvSpPr>
        <cdr:spPr>
          <a:xfrm xmlns:a="http://schemas.openxmlformats.org/drawingml/2006/main">
            <a:off x="98501" y="1299294"/>
            <a:ext cx="51517" cy="54650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0.00583</cdr:x>
      <cdr:y>0.11727</cdr:y>
    </cdr:from>
    <cdr:to>
      <cdr:x>0.0143</cdr:x>
      <cdr:y>0.15048</cdr:y>
    </cdr:to>
    <cdr:grpSp>
      <cdr:nvGrpSpPr>
        <cdr:cNvPr id="75" name="グループ化 74"/>
        <cdr:cNvGrpSpPr/>
      </cdr:nvGrpSpPr>
      <cdr:grpSpPr>
        <a:xfrm xmlns:a="http://schemas.openxmlformats.org/drawingml/2006/main">
          <a:off x="54244" y="712426"/>
          <a:ext cx="78807" cy="201754"/>
          <a:chOff x="0" y="0"/>
          <a:chExt cx="78879" cy="201740"/>
        </a:xfrm>
      </cdr:grpSpPr>
      <cdr:sp macro="" textlink="">
        <cdr:nvSpPr>
          <cdr:cNvPr id="82" name="直線コネクタ 81"/>
          <cdr:cNvSpPr/>
        </cdr:nvSpPr>
        <cdr:spPr>
          <a:xfrm xmlns:a="http://schemas.openxmlformats.org/drawingml/2006/main" flipH="1">
            <a:off x="40390" y="0"/>
            <a:ext cx="38489" cy="177654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FF0000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pPr marL="0" indent="0"/>
            <a:endParaRPr lang="ja-JP" sz="1100">
              <a:solidFill>
                <a:sysClr val="windowText" lastClr="000000"/>
              </a:solidFill>
              <a:latin typeface="Calibri"/>
              <a:ea typeface="ＭＳ Ｐゴシック"/>
            </a:endParaRPr>
          </a:p>
        </cdr:txBody>
      </cdr:sp>
      <cdr:sp macro="" textlink="">
        <cdr:nvSpPr>
          <cdr:cNvPr id="83" name="直線コネクタ 82"/>
          <cdr:cNvSpPr/>
        </cdr:nvSpPr>
        <cdr:spPr>
          <a:xfrm xmlns:a="http://schemas.openxmlformats.org/drawingml/2006/main">
            <a:off x="0" y="490"/>
            <a:ext cx="38964" cy="177164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003CB4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pPr marL="0" indent="0"/>
            <a:endParaRPr lang="ja-JP" sz="1100">
              <a:solidFill>
                <a:sysClr val="windowText" lastClr="000000"/>
              </a:solidFill>
              <a:latin typeface="Calibri"/>
              <a:ea typeface="ＭＳ Ｐゴシック"/>
            </a:endParaRPr>
          </a:p>
        </cdr:txBody>
      </cdr:sp>
      <cdr:sp macro="" textlink="">
        <cdr:nvSpPr>
          <cdr:cNvPr id="84" name="円/楕円 83"/>
          <cdr:cNvSpPr/>
        </cdr:nvSpPr>
        <cdr:spPr>
          <a:xfrm xmlns:a="http://schemas.openxmlformats.org/drawingml/2006/main" flipH="1" flipV="1">
            <a:off x="14603" y="147559"/>
            <a:ext cx="48850" cy="54181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0.02488</cdr:x>
      <cdr:y>0.11727</cdr:y>
    </cdr:from>
    <cdr:to>
      <cdr:x>0.03179</cdr:x>
      <cdr:y>0.15048</cdr:y>
    </cdr:to>
    <cdr:grpSp>
      <cdr:nvGrpSpPr>
        <cdr:cNvPr id="76" name="グループ化 75"/>
        <cdr:cNvGrpSpPr/>
      </cdr:nvGrpSpPr>
      <cdr:grpSpPr>
        <a:xfrm xmlns:a="http://schemas.openxmlformats.org/drawingml/2006/main">
          <a:off x="231491" y="712426"/>
          <a:ext cx="64293" cy="201754"/>
          <a:chOff x="177284" y="0"/>
          <a:chExt cx="64276" cy="201740"/>
        </a:xfrm>
      </cdr:grpSpPr>
      <cdr:sp macro="" textlink="">
        <cdr:nvSpPr>
          <cdr:cNvPr id="80" name="直線コネクタ 79"/>
          <cdr:cNvSpPr/>
        </cdr:nvSpPr>
        <cdr:spPr>
          <a:xfrm xmlns:a="http://schemas.openxmlformats.org/drawingml/2006/main" flipH="1">
            <a:off x="203071" y="0"/>
            <a:ext cx="38489" cy="177654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FF0000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pPr marL="0" indent="0"/>
            <a:endParaRPr lang="ja-JP" sz="1100">
              <a:solidFill>
                <a:sysClr val="windowText" lastClr="000000"/>
              </a:solidFill>
              <a:latin typeface="Calibri"/>
              <a:ea typeface="ＭＳ Ｐゴシック"/>
            </a:endParaRPr>
          </a:p>
        </cdr:txBody>
      </cdr:sp>
      <cdr:sp macro="" textlink="">
        <cdr:nvSpPr>
          <cdr:cNvPr id="81" name="円/楕円 80"/>
          <cdr:cNvSpPr/>
        </cdr:nvSpPr>
        <cdr:spPr>
          <a:xfrm xmlns:a="http://schemas.openxmlformats.org/drawingml/2006/main" flipH="1" flipV="1">
            <a:off x="177284" y="147559"/>
            <a:ext cx="48851" cy="54181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0.01498</cdr:x>
      <cdr:y>0.28561</cdr:y>
    </cdr:from>
    <cdr:to>
      <cdr:x>0.0218</cdr:x>
      <cdr:y>0.31874</cdr:y>
    </cdr:to>
    <cdr:grpSp>
      <cdr:nvGrpSpPr>
        <cdr:cNvPr id="77" name="グループ化 76"/>
        <cdr:cNvGrpSpPr/>
      </cdr:nvGrpSpPr>
      <cdr:grpSpPr>
        <a:xfrm xmlns:a="http://schemas.openxmlformats.org/drawingml/2006/main">
          <a:off x="139378" y="1735107"/>
          <a:ext cx="63456" cy="201268"/>
          <a:chOff x="85200" y="1022686"/>
          <a:chExt cx="63468" cy="201246"/>
        </a:xfrm>
      </cdr:grpSpPr>
      <cdr:sp macro="" textlink="">
        <cdr:nvSpPr>
          <cdr:cNvPr id="78" name="直線コネクタ 77"/>
          <cdr:cNvSpPr/>
        </cdr:nvSpPr>
        <cdr:spPr>
          <a:xfrm xmlns:a="http://schemas.openxmlformats.org/drawingml/2006/main">
            <a:off x="85200" y="1022686"/>
            <a:ext cx="38973" cy="177160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003CB4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pPr marL="0" indent="0"/>
            <a:endParaRPr lang="ja-JP" sz="1100">
              <a:solidFill>
                <a:sysClr val="windowText" lastClr="000000"/>
              </a:solidFill>
              <a:latin typeface="Calibri"/>
              <a:ea typeface="ＭＳ Ｐゴシック"/>
            </a:endParaRPr>
          </a:p>
        </cdr:txBody>
      </cdr:sp>
      <cdr:sp macro="" textlink="">
        <cdr:nvSpPr>
          <cdr:cNvPr id="79" name="円/楕円 78"/>
          <cdr:cNvSpPr/>
        </cdr:nvSpPr>
        <cdr:spPr>
          <a:xfrm xmlns:a="http://schemas.openxmlformats.org/drawingml/2006/main" flipH="1" flipV="1">
            <a:off x="99807" y="1169753"/>
            <a:ext cx="48861" cy="54179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75091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0.26448</cdr:x>
      <cdr:y>0.08183</cdr:y>
    </cdr:to>
    <cdr:sp macro="" textlink="">
      <cdr:nvSpPr>
        <cdr:cNvPr id="25" name="テキスト ボックス 1"/>
        <cdr:cNvSpPr txBox="1"/>
      </cdr:nvSpPr>
      <cdr:spPr>
        <a:xfrm xmlns:a="http://schemas.openxmlformats.org/drawingml/2006/main">
          <a:off x="0" y="0"/>
          <a:ext cx="2461355" cy="497686"/>
        </a:xfrm>
        <a:prstGeom xmlns:a="http://schemas.openxmlformats.org/drawingml/2006/main" prst="rect">
          <a:avLst/>
        </a:prstGeom>
        <a:solidFill xmlns:a="http://schemas.openxmlformats.org/drawingml/2006/main">
          <a:srgbClr val="F79646">
            <a:lumMod val="20000"/>
            <a:lumOff val="80000"/>
          </a:srgb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ja-JP" altLang="en-US" sz="2800">
              <a:solidFill>
                <a:srgbClr val="7030A0"/>
              </a:solidFill>
              <a:latin typeface="HG創英角ﾎﾟｯﾌﾟ体" pitchFamily="49" charset="-128"/>
              <a:ea typeface="HG創英角ﾎﾟｯﾌﾟ体" pitchFamily="49" charset="-128"/>
            </a:rPr>
            <a:t>練りの用心棒</a:t>
          </a:r>
        </a:p>
      </cdr:txBody>
    </cdr:sp>
  </cdr:relSizeAnchor>
  <cdr:relSizeAnchor xmlns:cdr="http://schemas.openxmlformats.org/drawingml/2006/chartDrawing">
    <cdr:from>
      <cdr:x>0.01597</cdr:x>
      <cdr:y>0.50445</cdr:y>
    </cdr:from>
    <cdr:to>
      <cdr:x>0.04064</cdr:x>
      <cdr:y>0.86941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148611" y="3064575"/>
          <a:ext cx="229537" cy="22171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t" anchorCtr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ja-JP" altLang="en-US" sz="800"/>
            <a:t>ｸﾛｽ</a:t>
          </a:r>
          <a:endParaRPr lang="en-US" altLang="ja-JP" sz="800"/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r>
            <a:rPr lang="ja-JP" altLang="en-US" sz="800"/>
            <a:t>ﾀｯﾁ</a:t>
          </a:r>
          <a:endParaRPr lang="en-US" altLang="ja-JP" sz="800"/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r>
            <a:rPr lang="en-US" altLang="ja-JP" sz="800"/>
            <a:t>200</a:t>
          </a:r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r>
            <a:rPr lang="en-US" altLang="ja-JP" sz="800"/>
            <a:t>100</a:t>
          </a:r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r>
            <a:rPr lang="en-US" altLang="ja-JP" sz="800"/>
            <a:t>60</a:t>
          </a:r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r>
            <a:rPr lang="en-US" altLang="ja-JP" sz="800"/>
            <a:t>20</a:t>
          </a:r>
          <a:endParaRPr lang="ja-JP" altLang="en-US" sz="800"/>
        </a:p>
      </cdr:txBody>
    </cdr:sp>
  </cdr:relSizeAnchor>
  <cdr:relSizeAnchor xmlns:cdr="http://schemas.openxmlformats.org/drawingml/2006/chartDrawing">
    <cdr:from>
      <cdr:x>0.22441</cdr:x>
      <cdr:y>0.90249</cdr:y>
    </cdr:from>
    <cdr:to>
      <cdr:x>0.32506</cdr:x>
      <cdr:y>0.93873</cdr:y>
    </cdr:to>
    <cdr:sp macro="" textlink="">
      <cdr:nvSpPr>
        <cdr:cNvPr id="27" name="四角形吹き出し 26"/>
        <cdr:cNvSpPr/>
      </cdr:nvSpPr>
      <cdr:spPr>
        <a:xfrm xmlns:a="http://schemas.openxmlformats.org/drawingml/2006/main">
          <a:off x="2088448" y="5488896"/>
          <a:ext cx="936688" cy="220410"/>
        </a:xfrm>
        <a:prstGeom xmlns:a="http://schemas.openxmlformats.org/drawingml/2006/main" prst="wedgeRectCallout">
          <a:avLst>
            <a:gd name="adj1" fmla="val 30148"/>
            <a:gd name="adj2" fmla="val -107738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rgbClr val="FF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ja-JP" sz="1000"/>
            <a:t>XX</a:t>
          </a:r>
          <a:r>
            <a:rPr lang="ja-JP" altLang="en-US" sz="1000"/>
            <a:t>を越えた</a:t>
          </a:r>
          <a:endParaRPr lang="ja-JP" sz="1000"/>
        </a:p>
      </cdr:txBody>
    </cdr:sp>
  </cdr:relSizeAnchor>
  <cdr:relSizeAnchor xmlns:cdr="http://schemas.openxmlformats.org/drawingml/2006/chartDrawing">
    <cdr:from>
      <cdr:x>0.32858</cdr:x>
      <cdr:y>0.90285</cdr:y>
    </cdr:from>
    <cdr:to>
      <cdr:x>0.42923</cdr:x>
      <cdr:y>0.93909</cdr:y>
    </cdr:to>
    <cdr:sp macro="" textlink="">
      <cdr:nvSpPr>
        <cdr:cNvPr id="28" name="四角形吹き出し 27"/>
        <cdr:cNvSpPr/>
      </cdr:nvSpPr>
      <cdr:spPr>
        <a:xfrm xmlns:a="http://schemas.openxmlformats.org/drawingml/2006/main">
          <a:off x="3057895" y="5491086"/>
          <a:ext cx="936688" cy="220410"/>
        </a:xfrm>
        <a:prstGeom xmlns:a="http://schemas.openxmlformats.org/drawingml/2006/main" prst="wedgeRectCallout">
          <a:avLst>
            <a:gd name="adj1" fmla="val 25946"/>
            <a:gd name="adj2" fmla="val -104168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rgbClr val="F79646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ja-JP" altLang="en-US" sz="1000"/>
            <a:t>節目を抜けた</a:t>
          </a:r>
          <a:endParaRPr lang="ja-JP" sz="1000"/>
        </a:p>
      </cdr:txBody>
    </cdr:sp>
  </cdr:relSizeAnchor>
  <cdr:relSizeAnchor xmlns:cdr="http://schemas.openxmlformats.org/drawingml/2006/chartDrawing">
    <cdr:from>
      <cdr:x>0.43276</cdr:x>
      <cdr:y>0.90218</cdr:y>
    </cdr:from>
    <cdr:to>
      <cdr:x>0.53341</cdr:x>
      <cdr:y>0.93842</cdr:y>
    </cdr:to>
    <cdr:sp macro="" textlink="">
      <cdr:nvSpPr>
        <cdr:cNvPr id="29" name="四角形吹き出し 28"/>
        <cdr:cNvSpPr/>
      </cdr:nvSpPr>
      <cdr:spPr>
        <a:xfrm xmlns:a="http://schemas.openxmlformats.org/drawingml/2006/main">
          <a:off x="4027435" y="5487011"/>
          <a:ext cx="936688" cy="220410"/>
        </a:xfrm>
        <a:prstGeom xmlns:a="http://schemas.openxmlformats.org/drawingml/2006/main" prst="wedgeRectCallout">
          <a:avLst>
            <a:gd name="adj1" fmla="val 25946"/>
            <a:gd name="adj2" fmla="val -104168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rgbClr val="305EF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ja-JP" sz="1000"/>
            <a:t>XX</a:t>
          </a:r>
          <a:r>
            <a:rPr lang="ja-JP" altLang="en-US" sz="1000"/>
            <a:t>新値●本</a:t>
          </a:r>
          <a:endParaRPr lang="ja-JP" sz="1000"/>
        </a:p>
      </cdr:txBody>
    </cdr:sp>
  </cdr:relSizeAnchor>
  <cdr:relSizeAnchor xmlns:cdr="http://schemas.openxmlformats.org/drawingml/2006/chartDrawing">
    <cdr:from>
      <cdr:x>0.47624</cdr:x>
      <cdr:y>0.00554</cdr:y>
    </cdr:from>
    <cdr:to>
      <cdr:x>0.5769</cdr:x>
      <cdr:y>0.04178</cdr:y>
    </cdr:to>
    <cdr:sp macro="" textlink="">
      <cdr:nvSpPr>
        <cdr:cNvPr id="30" name="四角形吹き出し 29"/>
        <cdr:cNvSpPr/>
      </cdr:nvSpPr>
      <cdr:spPr>
        <a:xfrm xmlns:a="http://schemas.openxmlformats.org/drawingml/2006/main">
          <a:off x="4432077" y="33694"/>
          <a:ext cx="936781" cy="220410"/>
        </a:xfrm>
        <a:prstGeom xmlns:a="http://schemas.openxmlformats.org/drawingml/2006/main" prst="wedgeRectCallout">
          <a:avLst>
            <a:gd name="adj1" fmla="val 33509"/>
            <a:gd name="adj2" fmla="val 102976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rgbClr val="305EF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ja-JP" sz="1000"/>
            <a:t>XX</a:t>
          </a:r>
          <a:r>
            <a:rPr lang="ja-JP" altLang="en-US" sz="1000"/>
            <a:t>を越えた</a:t>
          </a:r>
          <a:endParaRPr lang="ja-JP" sz="1000"/>
        </a:p>
      </cdr:txBody>
    </cdr:sp>
  </cdr:relSizeAnchor>
  <cdr:relSizeAnchor xmlns:cdr="http://schemas.openxmlformats.org/drawingml/2006/chartDrawing">
    <cdr:from>
      <cdr:x>0.37207</cdr:x>
      <cdr:y>0.00554</cdr:y>
    </cdr:from>
    <cdr:to>
      <cdr:x>0.47273</cdr:x>
      <cdr:y>0.04178</cdr:y>
    </cdr:to>
    <cdr:sp macro="" textlink="">
      <cdr:nvSpPr>
        <cdr:cNvPr id="31" name="四角形吹き出し 30"/>
        <cdr:cNvSpPr/>
      </cdr:nvSpPr>
      <cdr:spPr>
        <a:xfrm xmlns:a="http://schemas.openxmlformats.org/drawingml/2006/main">
          <a:off x="3462630" y="33694"/>
          <a:ext cx="936781" cy="220410"/>
        </a:xfrm>
        <a:prstGeom xmlns:a="http://schemas.openxmlformats.org/drawingml/2006/main" prst="wedgeRectCallout">
          <a:avLst>
            <a:gd name="adj1" fmla="val 33509"/>
            <a:gd name="adj2" fmla="val 106547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rgbClr val="F79646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ja-JP" altLang="en-US" sz="1000"/>
            <a:t>窓開けた</a:t>
          </a:r>
          <a:endParaRPr lang="ja-JP" sz="1000"/>
        </a:p>
      </cdr:txBody>
    </cdr:sp>
  </cdr:relSizeAnchor>
  <cdr:relSizeAnchor xmlns:cdr="http://schemas.openxmlformats.org/drawingml/2006/chartDrawing">
    <cdr:from>
      <cdr:x>0.26789</cdr:x>
      <cdr:y>0.00554</cdr:y>
    </cdr:from>
    <cdr:to>
      <cdr:x>0.36855</cdr:x>
      <cdr:y>0.04178</cdr:y>
    </cdr:to>
    <cdr:sp macro="" textlink="">
      <cdr:nvSpPr>
        <cdr:cNvPr id="32" name="四角形吹き出し 31"/>
        <cdr:cNvSpPr/>
      </cdr:nvSpPr>
      <cdr:spPr>
        <a:xfrm xmlns:a="http://schemas.openxmlformats.org/drawingml/2006/main">
          <a:off x="2493090" y="33694"/>
          <a:ext cx="936781" cy="220410"/>
        </a:xfrm>
        <a:prstGeom xmlns:a="http://schemas.openxmlformats.org/drawingml/2006/main" prst="wedgeRectCallout">
          <a:avLst>
            <a:gd name="adj1" fmla="val 32669"/>
            <a:gd name="adj2" fmla="val 106548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rgbClr val="FF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ja-JP" sz="1000"/>
            <a:t>XX</a:t>
          </a:r>
          <a:r>
            <a:rPr lang="ja-JP" altLang="en-US" sz="1000"/>
            <a:t>新値●本</a:t>
          </a:r>
          <a:endParaRPr lang="ja-JP" sz="1000"/>
        </a:p>
      </cdr:txBody>
    </cdr:sp>
  </cdr:relSizeAnchor>
  <cdr:relSizeAnchor xmlns:cdr="http://schemas.openxmlformats.org/drawingml/2006/chartDrawing">
    <cdr:from>
      <cdr:x>0.58692</cdr:x>
      <cdr:y>0.01525</cdr:y>
    </cdr:from>
    <cdr:to>
      <cdr:x>0.73705</cdr:x>
      <cdr:y>0.01572</cdr:y>
    </cdr:to>
    <cdr:sp macro="" textlink="">
      <cdr:nvSpPr>
        <cdr:cNvPr id="33" name="直線コネクタ 32"/>
        <cdr:cNvSpPr/>
      </cdr:nvSpPr>
      <cdr:spPr>
        <a:xfrm xmlns:a="http://schemas.openxmlformats.org/drawingml/2006/main">
          <a:off x="5462108" y="92750"/>
          <a:ext cx="1397169" cy="285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0.74529</cdr:x>
      <cdr:y>0.93624</cdr:y>
    </cdr:from>
    <cdr:to>
      <cdr:x>0.84679</cdr:x>
      <cdr:y>0.93624</cdr:y>
    </cdr:to>
    <cdr:sp macro="" textlink="">
      <cdr:nvSpPr>
        <cdr:cNvPr id="34" name="直線コネクタ 33"/>
        <cdr:cNvSpPr/>
      </cdr:nvSpPr>
      <cdr:spPr>
        <a:xfrm xmlns:a="http://schemas.openxmlformats.org/drawingml/2006/main">
          <a:off x="6935962" y="5694162"/>
          <a:ext cx="944599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0.74529</cdr:x>
      <cdr:y>0.92836</cdr:y>
    </cdr:from>
    <cdr:to>
      <cdr:x>0.8468</cdr:x>
      <cdr:y>0.92836</cdr:y>
    </cdr:to>
    <cdr:sp macro="" textlink="">
      <cdr:nvSpPr>
        <cdr:cNvPr id="35" name="直線コネクタ 34"/>
        <cdr:cNvSpPr/>
      </cdr:nvSpPr>
      <cdr:spPr>
        <a:xfrm xmlns:a="http://schemas.openxmlformats.org/drawingml/2006/main">
          <a:off x="6935962" y="5646236"/>
          <a:ext cx="944692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0.5842</cdr:x>
      <cdr:y>0.00693</cdr:y>
    </cdr:from>
    <cdr:to>
      <cdr:x>0.73705</cdr:x>
      <cdr:y>0.00741</cdr:y>
    </cdr:to>
    <cdr:sp macro="" textlink="">
      <cdr:nvSpPr>
        <cdr:cNvPr id="48" name="直線コネクタ 47"/>
        <cdr:cNvSpPr/>
      </cdr:nvSpPr>
      <cdr:spPr>
        <a:xfrm xmlns:a="http://schemas.openxmlformats.org/drawingml/2006/main">
          <a:off x="5436795" y="42148"/>
          <a:ext cx="1422482" cy="291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0.85405</cdr:x>
      <cdr:y>0.00637</cdr:y>
    </cdr:from>
    <cdr:to>
      <cdr:x>0.90367</cdr:x>
      <cdr:y>0.02165</cdr:y>
    </cdr:to>
    <cdr:sp macro="" textlink="">
      <cdr:nvSpPr>
        <cdr:cNvPr id="49" name="正方形/長方形 48"/>
        <cdr:cNvSpPr/>
      </cdr:nvSpPr>
      <cdr:spPr>
        <a:xfrm xmlns:a="http://schemas.openxmlformats.org/drawingml/2006/main">
          <a:off x="7948125" y="38720"/>
          <a:ext cx="461753" cy="92926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>
            <a:alpha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4">
            <a:shade val="50000"/>
          </a:schemeClr>
        </a:lnRef>
        <a:fillRef xmlns:a="http://schemas.openxmlformats.org/drawingml/2006/main" idx="1">
          <a:schemeClr val="accent4"/>
        </a:fillRef>
        <a:effectRef xmlns:a="http://schemas.openxmlformats.org/drawingml/2006/main" idx="0">
          <a:schemeClr val="accent4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0.01605</cdr:x>
      <cdr:y>0.50152</cdr:y>
    </cdr:from>
    <cdr:to>
      <cdr:x>0.0389</cdr:x>
      <cdr:y>0.53368</cdr:y>
    </cdr:to>
    <cdr:sp macro="" textlink="">
      <cdr:nvSpPr>
        <cdr:cNvPr id="50" name="円/楕円 49"/>
        <cdr:cNvSpPr/>
      </cdr:nvSpPr>
      <cdr:spPr>
        <a:xfrm xmlns:a="http://schemas.openxmlformats.org/drawingml/2006/main">
          <a:off x="149334" y="3046804"/>
          <a:ext cx="212603" cy="195374"/>
        </a:xfrm>
        <a:prstGeom xmlns:a="http://schemas.openxmlformats.org/drawingml/2006/main" prst="ellipse">
          <a:avLst/>
        </a:prstGeom>
        <a:solidFill xmlns:a="http://schemas.openxmlformats.org/drawingml/2006/main">
          <a:srgbClr val="FA8606">
            <a:alpha val="5000"/>
          </a:srgbClr>
        </a:solidFill>
        <a:ln xmlns:a="http://schemas.openxmlformats.org/drawingml/2006/main" w="19050" cap="flat" cmpd="sng" algn="ctr">
          <a:solidFill>
            <a:srgbClr val="FF66FF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0.01514</cdr:x>
      <cdr:y>0.59769</cdr:y>
    </cdr:from>
    <cdr:to>
      <cdr:x>0.03798</cdr:x>
      <cdr:y>0.62985</cdr:y>
    </cdr:to>
    <cdr:sp macro="" textlink="">
      <cdr:nvSpPr>
        <cdr:cNvPr id="51" name="円/楕円 50"/>
        <cdr:cNvSpPr/>
      </cdr:nvSpPr>
      <cdr:spPr>
        <a:xfrm xmlns:a="http://schemas.openxmlformats.org/drawingml/2006/main">
          <a:off x="140899" y="3635119"/>
          <a:ext cx="212558" cy="195595"/>
        </a:xfrm>
        <a:prstGeom xmlns:a="http://schemas.openxmlformats.org/drawingml/2006/main" prst="ellipse">
          <a:avLst/>
        </a:prstGeom>
        <a:solidFill xmlns:a="http://schemas.openxmlformats.org/drawingml/2006/main">
          <a:srgbClr val="FA8606">
            <a:alpha val="5000"/>
          </a:srgbClr>
        </a:solidFill>
        <a:ln xmlns:a="http://schemas.openxmlformats.org/drawingml/2006/main" w="19050" cap="flat" cmpd="sng" algn="ctr">
          <a:solidFill>
            <a:srgbClr val="FA8606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0.01597</cdr:x>
      <cdr:y>0.72723</cdr:y>
    </cdr:from>
    <cdr:to>
      <cdr:x>0.03881</cdr:x>
      <cdr:y>0.7594</cdr:y>
    </cdr:to>
    <cdr:sp macro="" textlink="">
      <cdr:nvSpPr>
        <cdr:cNvPr id="52" name="円/楕円 51"/>
        <cdr:cNvSpPr/>
      </cdr:nvSpPr>
      <cdr:spPr>
        <a:xfrm xmlns:a="http://schemas.openxmlformats.org/drawingml/2006/main">
          <a:off x="148611" y="4417980"/>
          <a:ext cx="212510" cy="195436"/>
        </a:xfrm>
        <a:prstGeom xmlns:a="http://schemas.openxmlformats.org/drawingml/2006/main" prst="ellipse">
          <a:avLst/>
        </a:prstGeom>
        <a:solidFill xmlns:a="http://schemas.openxmlformats.org/drawingml/2006/main">
          <a:srgbClr val="FA8606">
            <a:alpha val="5000"/>
          </a:srgbClr>
        </a:solidFill>
        <a:ln xmlns:a="http://schemas.openxmlformats.org/drawingml/2006/main" w="19050" cap="flat" cmpd="sng" algn="ctr">
          <a:solidFill>
            <a:srgbClr val="305EF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0.01605</cdr:x>
      <cdr:y>0.65921</cdr:y>
    </cdr:from>
    <cdr:to>
      <cdr:x>0.0389</cdr:x>
      <cdr:y>0.69137</cdr:y>
    </cdr:to>
    <cdr:sp macro="" textlink="">
      <cdr:nvSpPr>
        <cdr:cNvPr id="53" name="円/楕円 52"/>
        <cdr:cNvSpPr/>
      </cdr:nvSpPr>
      <cdr:spPr>
        <a:xfrm xmlns:a="http://schemas.openxmlformats.org/drawingml/2006/main">
          <a:off x="149368" y="4009280"/>
          <a:ext cx="212651" cy="195596"/>
        </a:xfrm>
        <a:prstGeom xmlns:a="http://schemas.openxmlformats.org/drawingml/2006/main" prst="ellipse">
          <a:avLst/>
        </a:prstGeom>
        <a:solidFill xmlns:a="http://schemas.openxmlformats.org/drawingml/2006/main">
          <a:srgbClr val="FA8606">
            <a:alpha val="5000"/>
          </a:srgbClr>
        </a:solidFill>
        <a:ln xmlns:a="http://schemas.openxmlformats.org/drawingml/2006/main" w="19050" cap="flat" cmpd="sng" algn="ctr">
          <a:solidFill>
            <a:srgbClr val="7030A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0.85043</cdr:x>
      <cdr:y>0.92566</cdr:y>
    </cdr:from>
    <cdr:to>
      <cdr:x>0.90034</cdr:x>
      <cdr:y>0.94349</cdr:y>
    </cdr:to>
    <cdr:sp macro="" textlink="">
      <cdr:nvSpPr>
        <cdr:cNvPr id="54" name="正方形/長方形 53"/>
        <cdr:cNvSpPr/>
      </cdr:nvSpPr>
      <cdr:spPr>
        <a:xfrm xmlns:a="http://schemas.openxmlformats.org/drawingml/2006/main">
          <a:off x="7914436" y="5629817"/>
          <a:ext cx="464466" cy="108415"/>
        </a:xfrm>
        <a:prstGeom xmlns:a="http://schemas.openxmlformats.org/drawingml/2006/main" prst="rect">
          <a:avLst/>
        </a:prstGeom>
        <a:solidFill xmlns:a="http://schemas.openxmlformats.org/drawingml/2006/main">
          <a:srgbClr val="CB0571">
            <a:alpha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4">
            <a:shade val="50000"/>
          </a:schemeClr>
        </a:lnRef>
        <a:fillRef xmlns:a="http://schemas.openxmlformats.org/drawingml/2006/main" idx="1">
          <a:schemeClr val="accent4"/>
        </a:fillRef>
        <a:effectRef xmlns:a="http://schemas.openxmlformats.org/drawingml/2006/main" idx="0">
          <a:schemeClr val="accent4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0.01057</cdr:x>
      <cdr:y>0.45226</cdr:y>
    </cdr:from>
    <cdr:to>
      <cdr:x>0.01148</cdr:x>
      <cdr:y>0.82281</cdr:y>
    </cdr:to>
    <cdr:sp macro="" textlink="">
      <cdr:nvSpPr>
        <cdr:cNvPr id="55" name="直線コネクタ 54"/>
        <cdr:cNvSpPr/>
      </cdr:nvSpPr>
      <cdr:spPr>
        <a:xfrm xmlns:a="http://schemas.openxmlformats.org/drawingml/2006/main">
          <a:off x="98369" y="2750621"/>
          <a:ext cx="8468" cy="22536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FF66FF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0.01514</cdr:x>
      <cdr:y>0.78226</cdr:y>
    </cdr:from>
    <cdr:to>
      <cdr:x>0.03798</cdr:x>
      <cdr:y>0.81442</cdr:y>
    </cdr:to>
    <cdr:sp macro="" textlink="">
      <cdr:nvSpPr>
        <cdr:cNvPr id="56" name="円/楕円 55"/>
        <cdr:cNvSpPr/>
      </cdr:nvSpPr>
      <cdr:spPr>
        <a:xfrm xmlns:a="http://schemas.openxmlformats.org/drawingml/2006/main">
          <a:off x="140899" y="4757664"/>
          <a:ext cx="212558" cy="195595"/>
        </a:xfrm>
        <a:prstGeom xmlns:a="http://schemas.openxmlformats.org/drawingml/2006/main" prst="ellipse">
          <a:avLst/>
        </a:prstGeom>
        <a:solidFill xmlns:a="http://schemas.openxmlformats.org/drawingml/2006/main">
          <a:srgbClr val="FA8606">
            <a:alpha val="5000"/>
          </a:srgbClr>
        </a:solidFill>
        <a:ln xmlns:a="http://schemas.openxmlformats.org/drawingml/2006/main" w="19050" cap="flat" cmpd="sng" algn="ctr">
          <a:solidFill>
            <a:srgbClr val="77933C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0.54516</cdr:x>
      <cdr:y>0.93464</cdr:y>
    </cdr:from>
    <cdr:to>
      <cdr:x>0.73886</cdr:x>
      <cdr:y>0.93594</cdr:y>
    </cdr:to>
    <cdr:sp macro="" textlink="">
      <cdr:nvSpPr>
        <cdr:cNvPr id="57" name="直線コネクタ 56"/>
        <cdr:cNvSpPr/>
      </cdr:nvSpPr>
      <cdr:spPr>
        <a:xfrm xmlns:a="http://schemas.openxmlformats.org/drawingml/2006/main">
          <a:off x="5073473" y="5684431"/>
          <a:ext cx="1802649" cy="79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0.54516</cdr:x>
      <cdr:y>0.92633</cdr:y>
    </cdr:from>
    <cdr:to>
      <cdr:x>0.73886</cdr:x>
      <cdr:y>0.92763</cdr:y>
    </cdr:to>
    <cdr:sp macro="" textlink="">
      <cdr:nvSpPr>
        <cdr:cNvPr id="58" name="直線コネクタ 57"/>
        <cdr:cNvSpPr/>
      </cdr:nvSpPr>
      <cdr:spPr>
        <a:xfrm xmlns:a="http://schemas.openxmlformats.org/drawingml/2006/main">
          <a:off x="5073473" y="5633890"/>
          <a:ext cx="1802649" cy="79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0.74439</cdr:x>
      <cdr:y>0.01602</cdr:y>
    </cdr:from>
    <cdr:to>
      <cdr:x>0.84589</cdr:x>
      <cdr:y>0.01602</cdr:y>
    </cdr:to>
    <cdr:sp macro="" textlink="">
      <cdr:nvSpPr>
        <cdr:cNvPr id="59" name="直線コネクタ 58"/>
        <cdr:cNvSpPr/>
      </cdr:nvSpPr>
      <cdr:spPr>
        <a:xfrm xmlns:a="http://schemas.openxmlformats.org/drawingml/2006/main">
          <a:off x="6927586" y="97433"/>
          <a:ext cx="944599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0.74439</cdr:x>
      <cdr:y>0.00814</cdr:y>
    </cdr:from>
    <cdr:to>
      <cdr:x>0.8459</cdr:x>
      <cdr:y>0.00814</cdr:y>
    </cdr:to>
    <cdr:sp macro="" textlink="">
      <cdr:nvSpPr>
        <cdr:cNvPr id="60" name="直線コネクタ 59"/>
        <cdr:cNvSpPr/>
      </cdr:nvSpPr>
      <cdr:spPr>
        <a:xfrm xmlns:a="http://schemas.openxmlformats.org/drawingml/2006/main">
          <a:off x="6927586" y="49507"/>
          <a:ext cx="944692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0.00417</cdr:x>
      <cdr:y>0.45226</cdr:y>
    </cdr:from>
    <cdr:to>
      <cdr:x>0.00509</cdr:x>
      <cdr:y>0.82281</cdr:y>
    </cdr:to>
    <cdr:sp macro="" textlink="">
      <cdr:nvSpPr>
        <cdr:cNvPr id="61" name="直線コネクタ 60"/>
        <cdr:cNvSpPr/>
      </cdr:nvSpPr>
      <cdr:spPr>
        <a:xfrm xmlns:a="http://schemas.openxmlformats.org/drawingml/2006/main">
          <a:off x="38808" y="2750621"/>
          <a:ext cx="8562" cy="22536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FF66FF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0.81155</cdr:x>
      <cdr:y>0.7886</cdr:y>
    </cdr:from>
    <cdr:to>
      <cdr:x>0.94329</cdr:x>
      <cdr:y>0.91495</cdr:y>
    </cdr:to>
    <cdr:sp macro="" textlink="">
      <cdr:nvSpPr>
        <cdr:cNvPr id="62" name="角丸四角形吹き出し 61"/>
        <cdr:cNvSpPr/>
      </cdr:nvSpPr>
      <cdr:spPr>
        <a:xfrm xmlns:a="http://schemas.openxmlformats.org/drawingml/2006/main">
          <a:off x="7552566" y="4796217"/>
          <a:ext cx="1226019" cy="768437"/>
        </a:xfrm>
        <a:prstGeom xmlns:a="http://schemas.openxmlformats.org/drawingml/2006/main" prst="wedgeRoundRectCallout">
          <a:avLst>
            <a:gd name="adj1" fmla="val -25434"/>
            <a:gd name="adj2" fmla="val -61453"/>
            <a:gd name="adj3" fmla="val 16667"/>
          </a:avLst>
        </a:prstGeom>
        <a:solidFill xmlns:a="http://schemas.openxmlformats.org/drawingml/2006/main">
          <a:srgbClr val="CCFF33"/>
        </a:solidFill>
        <a:ln xmlns:a="http://schemas.openxmlformats.org/drawingml/2006/main" w="25400" cap="flat" cmpd="sng" algn="ctr">
          <a:solidFill>
            <a:srgbClr val="C50BB3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3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3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lIns="0" tIns="0" rIns="0" bIns="0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marL="0" indent="0" algn="l"/>
          <a:r>
            <a:rPr lang="ja-JP" altLang="ja-JP" sz="1000" b="1">
              <a:solidFill>
                <a:srgbClr val="FF0000"/>
              </a:solidFill>
              <a:latin typeface="Calibri"/>
              <a:ea typeface="ＭＳ Ｐゴシック"/>
            </a:rPr>
            <a:t>★建玉操作</a:t>
          </a:r>
          <a:r>
            <a:rPr lang="ja-JP" altLang="en-US" sz="1000" b="1">
              <a:solidFill>
                <a:srgbClr val="FF0000"/>
              </a:solidFill>
              <a:latin typeface="Calibri"/>
              <a:ea typeface="ＭＳ Ｐゴシック"/>
            </a:rPr>
            <a:t>の戦略</a:t>
          </a:r>
          <a:r>
            <a:rPr lang="ja-JP" altLang="ja-JP" sz="1000" b="1">
              <a:solidFill>
                <a:srgbClr val="FF0000"/>
              </a:solidFill>
              <a:latin typeface="Calibri"/>
              <a:ea typeface="ＭＳ Ｐゴシック"/>
            </a:rPr>
            <a:t>★</a:t>
          </a:r>
          <a:endParaRPr lang="en-US" altLang="ja-JP" sz="1000" b="1">
            <a:solidFill>
              <a:srgbClr val="FF0000"/>
            </a:solidFill>
            <a:latin typeface="Calibri"/>
            <a:ea typeface="ＭＳ Ｐゴシック"/>
          </a:endParaRPr>
        </a:p>
        <a:p xmlns:a="http://schemas.openxmlformats.org/drawingml/2006/main">
          <a:pPr marL="0" indent="0" algn="l"/>
          <a:r>
            <a:rPr lang="en-US" altLang="ja-JP" sz="1100" b="0">
              <a:solidFill>
                <a:sysClr val="windowText" lastClr="000000"/>
              </a:solidFill>
              <a:latin typeface="Calibri"/>
              <a:ea typeface="ＭＳ Ｐゴシック"/>
            </a:rPr>
            <a:t>PlanA</a:t>
          </a:r>
          <a:r>
            <a:rPr lang="ja-JP" altLang="ja-JP" sz="1100" b="0">
              <a:solidFill>
                <a:sysClr val="windowText" lastClr="000000"/>
              </a:solidFill>
              <a:latin typeface="Calibri"/>
              <a:ea typeface="ＭＳ Ｐゴシック"/>
            </a:rPr>
            <a:t>：</a:t>
          </a:r>
          <a:endParaRPr lang="en-US" altLang="ja-JP" sz="1100" b="0">
            <a:solidFill>
              <a:sysClr val="windowText" lastClr="000000"/>
            </a:solidFill>
            <a:latin typeface="Calibri"/>
            <a:ea typeface="ＭＳ Ｐゴシック"/>
          </a:endParaRPr>
        </a:p>
        <a:p xmlns:a="http://schemas.openxmlformats.org/drawingml/2006/main">
          <a:pPr marL="0" indent="0" algn="l"/>
          <a:r>
            <a:rPr lang="en-US" altLang="ja-JP" sz="1100" b="0">
              <a:solidFill>
                <a:sysClr val="windowText" lastClr="000000"/>
              </a:solidFill>
              <a:latin typeface="Calibri"/>
              <a:ea typeface="ＭＳ Ｐゴシック"/>
            </a:rPr>
            <a:t>PlanB:</a:t>
          </a:r>
          <a:endParaRPr lang="ja-JP" altLang="ja-JP" sz="1100" b="0">
            <a:solidFill>
              <a:sysClr val="windowText" lastClr="000000"/>
            </a:solidFill>
            <a:latin typeface="Calibri"/>
            <a:ea typeface="ＭＳ Ｐゴシック"/>
          </a:endParaRPr>
        </a:p>
        <a:p xmlns:a="http://schemas.openxmlformats.org/drawingml/2006/main">
          <a:pPr marL="0" indent="0" algn="l"/>
          <a:r>
            <a:rPr lang="en-US" altLang="ja-JP" sz="1100" b="0">
              <a:solidFill>
                <a:sysClr val="windowText" lastClr="000000"/>
              </a:solidFill>
              <a:latin typeface="Calibri"/>
              <a:ea typeface="ＭＳ Ｐゴシック"/>
            </a:rPr>
            <a:t>PlanC:</a:t>
          </a:r>
          <a:endParaRPr lang="ja-JP" altLang="en-US" sz="1100" b="1">
            <a:solidFill>
              <a:srgbClr val="FF0000"/>
            </a:solidFill>
            <a:latin typeface="Calibri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0.10265</cdr:x>
      <cdr:y>0.82762</cdr:y>
    </cdr:from>
    <cdr:to>
      <cdr:x>0.138</cdr:x>
      <cdr:y>0.88433</cdr:y>
    </cdr:to>
    <cdr:sp macro="" textlink="">
      <cdr:nvSpPr>
        <cdr:cNvPr id="69" name="フリーフォーム 68"/>
        <cdr:cNvSpPr/>
      </cdr:nvSpPr>
      <cdr:spPr>
        <a:xfrm xmlns:a="http://schemas.openxmlformats.org/drawingml/2006/main">
          <a:off x="955306" y="5033537"/>
          <a:ext cx="328981" cy="344907"/>
        </a:xfrm>
        <a:custGeom xmlns:a="http://schemas.openxmlformats.org/drawingml/2006/main">
          <a:avLst/>
          <a:gdLst>
            <a:gd name="connsiteX0" fmla="*/ 0 w 1525549"/>
            <a:gd name="connsiteY0" fmla="*/ 0 h 247804"/>
            <a:gd name="connsiteX1" fmla="*/ 747290 w 1525549"/>
            <a:gd name="connsiteY1" fmla="*/ 123902 h 247804"/>
            <a:gd name="connsiteX2" fmla="*/ 1525549 w 1525549"/>
            <a:gd name="connsiteY2" fmla="*/ 247804 h 247804"/>
            <a:gd name="connsiteX0" fmla="*/ 0 w 1525549"/>
            <a:gd name="connsiteY0" fmla="*/ 240061 h 487865"/>
            <a:gd name="connsiteX1" fmla="*/ 352351 w 1525549"/>
            <a:gd name="connsiteY1" fmla="*/ 61951 h 487865"/>
            <a:gd name="connsiteX2" fmla="*/ 1525549 w 1525549"/>
            <a:gd name="connsiteY2" fmla="*/ 487865 h 487865"/>
            <a:gd name="connsiteX0" fmla="*/ 0 w 828598"/>
            <a:gd name="connsiteY0" fmla="*/ 241352 h 620803"/>
            <a:gd name="connsiteX1" fmla="*/ 352351 w 828598"/>
            <a:gd name="connsiteY1" fmla="*/ 63242 h 620803"/>
            <a:gd name="connsiteX2" fmla="*/ 828598 w 828598"/>
            <a:gd name="connsiteY2" fmla="*/ 620803 h 620803"/>
            <a:gd name="connsiteX0" fmla="*/ 0 w 828598"/>
            <a:gd name="connsiteY0" fmla="*/ 481413 h 860864"/>
            <a:gd name="connsiteX1" fmla="*/ 236192 w 828598"/>
            <a:gd name="connsiteY1" fmla="*/ 63242 h 860864"/>
            <a:gd name="connsiteX2" fmla="*/ 828598 w 828598"/>
            <a:gd name="connsiteY2" fmla="*/ 860864 h 860864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418171 h 797622"/>
            <a:gd name="connsiteX1" fmla="*/ 236192 w 828598"/>
            <a:gd name="connsiteY1" fmla="*/ 0 h 797622"/>
            <a:gd name="connsiteX2" fmla="*/ 712440 w 828598"/>
            <a:gd name="connsiteY2" fmla="*/ 433659 h 797622"/>
            <a:gd name="connsiteX3" fmla="*/ 828598 w 828598"/>
            <a:gd name="connsiteY3" fmla="*/ 797622 h 797622"/>
            <a:gd name="connsiteX0" fmla="*/ 0 w 1239025"/>
            <a:gd name="connsiteY0" fmla="*/ 418171 h 513679"/>
            <a:gd name="connsiteX1" fmla="*/ 236192 w 1239025"/>
            <a:gd name="connsiteY1" fmla="*/ 0 h 513679"/>
            <a:gd name="connsiteX2" fmla="*/ 712440 w 1239025"/>
            <a:gd name="connsiteY2" fmla="*/ 433659 h 513679"/>
            <a:gd name="connsiteX3" fmla="*/ 1239025 w 1239025"/>
            <a:gd name="connsiteY3" fmla="*/ 480122 h 513679"/>
            <a:gd name="connsiteX0" fmla="*/ 0 w 1300976"/>
            <a:gd name="connsiteY0" fmla="*/ 472378 h 513679"/>
            <a:gd name="connsiteX1" fmla="*/ 298143 w 1300976"/>
            <a:gd name="connsiteY1" fmla="*/ 0 h 513679"/>
            <a:gd name="connsiteX2" fmla="*/ 774391 w 1300976"/>
            <a:gd name="connsiteY2" fmla="*/ 433659 h 513679"/>
            <a:gd name="connsiteX3" fmla="*/ 1300976 w 1300976"/>
            <a:gd name="connsiteY3" fmla="*/ 480122 h 513679"/>
            <a:gd name="connsiteX0" fmla="*/ 0 w 1300976"/>
            <a:gd name="connsiteY0" fmla="*/ 472378 h 970569"/>
            <a:gd name="connsiteX1" fmla="*/ 298143 w 1300976"/>
            <a:gd name="connsiteY1" fmla="*/ 0 h 970569"/>
            <a:gd name="connsiteX2" fmla="*/ 967988 w 1300976"/>
            <a:gd name="connsiteY2" fmla="*/ 890549 h 970569"/>
            <a:gd name="connsiteX3" fmla="*/ 1300976 w 1300976"/>
            <a:gd name="connsiteY3" fmla="*/ 480122 h 970569"/>
            <a:gd name="connsiteX0" fmla="*/ 0 w 1300976"/>
            <a:gd name="connsiteY0" fmla="*/ 185854 h 636291"/>
            <a:gd name="connsiteX1" fmla="*/ 422045 w 1300976"/>
            <a:gd name="connsiteY1" fmla="*/ 0 h 636291"/>
            <a:gd name="connsiteX2" fmla="*/ 967988 w 1300976"/>
            <a:gd name="connsiteY2" fmla="*/ 604025 h 636291"/>
            <a:gd name="connsiteX3" fmla="*/ 1300976 w 1300976"/>
            <a:gd name="connsiteY3" fmla="*/ 193598 h 636291"/>
            <a:gd name="connsiteX0" fmla="*/ 0 w 1300976"/>
            <a:gd name="connsiteY0" fmla="*/ 202633 h 653070"/>
            <a:gd name="connsiteX1" fmla="*/ 422045 w 1300976"/>
            <a:gd name="connsiteY1" fmla="*/ 16779 h 653070"/>
            <a:gd name="connsiteX2" fmla="*/ 967988 w 1300976"/>
            <a:gd name="connsiteY2" fmla="*/ 620804 h 653070"/>
            <a:gd name="connsiteX3" fmla="*/ 1300976 w 1300976"/>
            <a:gd name="connsiteY3" fmla="*/ 210377 h 653070"/>
            <a:gd name="connsiteX0" fmla="*/ 0 w 1300976"/>
            <a:gd name="connsiteY0" fmla="*/ 187145 h 637582"/>
            <a:gd name="connsiteX1" fmla="*/ 422045 w 1300976"/>
            <a:gd name="connsiteY1" fmla="*/ 1291 h 637582"/>
            <a:gd name="connsiteX2" fmla="*/ 967988 w 1300976"/>
            <a:gd name="connsiteY2" fmla="*/ 605316 h 637582"/>
            <a:gd name="connsiteX3" fmla="*/ 1300976 w 1300976"/>
            <a:gd name="connsiteY3" fmla="*/ 194889 h 637582"/>
            <a:gd name="connsiteX0" fmla="*/ 0 w 1300976"/>
            <a:gd name="connsiteY0" fmla="*/ 187145 h 413009"/>
            <a:gd name="connsiteX1" fmla="*/ 422045 w 1300976"/>
            <a:gd name="connsiteY1" fmla="*/ 1291 h 413009"/>
            <a:gd name="connsiteX2" fmla="*/ 921524 w 1300976"/>
            <a:gd name="connsiteY2" fmla="*/ 380743 h 413009"/>
            <a:gd name="connsiteX3" fmla="*/ 1300976 w 1300976"/>
            <a:gd name="connsiteY3" fmla="*/ 194889 h 413009"/>
            <a:gd name="connsiteX0" fmla="*/ 47109 w 1348085"/>
            <a:gd name="connsiteY0" fmla="*/ 220701 h 446565"/>
            <a:gd name="connsiteX1" fmla="*/ 70341 w 1348085"/>
            <a:gd name="connsiteY1" fmla="*/ 212959 h 446565"/>
            <a:gd name="connsiteX2" fmla="*/ 469154 w 1348085"/>
            <a:gd name="connsiteY2" fmla="*/ 34847 h 446565"/>
            <a:gd name="connsiteX3" fmla="*/ 968633 w 1348085"/>
            <a:gd name="connsiteY3" fmla="*/ 414299 h 446565"/>
            <a:gd name="connsiteX4" fmla="*/ 1348085 w 1348085"/>
            <a:gd name="connsiteY4" fmla="*/ 228445 h 446565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55600"/>
            <a:gd name="connsiteX1" fmla="*/ 70341 w 1348085"/>
            <a:gd name="connsiteY1" fmla="*/ 212959 h 455600"/>
            <a:gd name="connsiteX2" fmla="*/ 469154 w 1348085"/>
            <a:gd name="connsiteY2" fmla="*/ 34847 h 455600"/>
            <a:gd name="connsiteX3" fmla="*/ 929914 w 1348085"/>
            <a:gd name="connsiteY3" fmla="*/ 422043 h 455600"/>
            <a:gd name="connsiteX4" fmla="*/ 1348085 w 1348085"/>
            <a:gd name="connsiteY4" fmla="*/ 236189 h 455600"/>
            <a:gd name="connsiteX0" fmla="*/ 31076 w 1332052"/>
            <a:gd name="connsiteY0" fmla="*/ 220701 h 455600"/>
            <a:gd name="connsiteX1" fmla="*/ 70341 w 1332052"/>
            <a:gd name="connsiteY1" fmla="*/ 197471 h 455600"/>
            <a:gd name="connsiteX2" fmla="*/ 453121 w 1332052"/>
            <a:gd name="connsiteY2" fmla="*/ 34847 h 455600"/>
            <a:gd name="connsiteX3" fmla="*/ 913881 w 1332052"/>
            <a:gd name="connsiteY3" fmla="*/ 422043 h 455600"/>
            <a:gd name="connsiteX4" fmla="*/ 1332052 w 1332052"/>
            <a:gd name="connsiteY4" fmla="*/ 236189 h 455600"/>
            <a:gd name="connsiteX0" fmla="*/ 319664 w 1620640"/>
            <a:gd name="connsiteY0" fmla="*/ 220701 h 455600"/>
            <a:gd name="connsiteX1" fmla="*/ 358929 w 1620640"/>
            <a:gd name="connsiteY1" fmla="*/ 197471 h 455600"/>
            <a:gd name="connsiteX2" fmla="*/ 741709 w 1620640"/>
            <a:gd name="connsiteY2" fmla="*/ 34847 h 455600"/>
            <a:gd name="connsiteX3" fmla="*/ 1202469 w 1620640"/>
            <a:gd name="connsiteY3" fmla="*/ 422043 h 455600"/>
            <a:gd name="connsiteX4" fmla="*/ 1620640 w 1620640"/>
            <a:gd name="connsiteY4" fmla="*/ 236189 h 455600"/>
            <a:gd name="connsiteX0" fmla="*/ 319664 w 1620640"/>
            <a:gd name="connsiteY0" fmla="*/ 294267 h 529166"/>
            <a:gd name="connsiteX1" fmla="*/ 358929 w 1620640"/>
            <a:gd name="connsiteY1" fmla="*/ 271037 h 529166"/>
            <a:gd name="connsiteX2" fmla="*/ 741709 w 1620640"/>
            <a:gd name="connsiteY2" fmla="*/ 108413 h 529166"/>
            <a:gd name="connsiteX3" fmla="*/ 1202469 w 1620640"/>
            <a:gd name="connsiteY3" fmla="*/ 495609 h 529166"/>
            <a:gd name="connsiteX4" fmla="*/ 1620640 w 1620640"/>
            <a:gd name="connsiteY4" fmla="*/ 309755 h 529166"/>
            <a:gd name="connsiteX0" fmla="*/ 15043 w 1316019"/>
            <a:gd name="connsiteY0" fmla="*/ 294267 h 549818"/>
            <a:gd name="connsiteX1" fmla="*/ 54308 w 1316019"/>
            <a:gd name="connsiteY1" fmla="*/ 271037 h 549818"/>
            <a:gd name="connsiteX2" fmla="*/ 437088 w 1316019"/>
            <a:gd name="connsiteY2" fmla="*/ 108413 h 549818"/>
            <a:gd name="connsiteX3" fmla="*/ 897848 w 1316019"/>
            <a:gd name="connsiteY3" fmla="*/ 495609 h 549818"/>
            <a:gd name="connsiteX4" fmla="*/ 1316019 w 1316019"/>
            <a:gd name="connsiteY4" fmla="*/ 309755 h 549818"/>
            <a:gd name="connsiteX0" fmla="*/ 15043 w 3667875"/>
            <a:gd name="connsiteY0" fmla="*/ 332986 h 588537"/>
            <a:gd name="connsiteX1" fmla="*/ 54308 w 3667875"/>
            <a:gd name="connsiteY1" fmla="*/ 309756 h 588537"/>
            <a:gd name="connsiteX2" fmla="*/ 437088 w 3667875"/>
            <a:gd name="connsiteY2" fmla="*/ 147132 h 588537"/>
            <a:gd name="connsiteX3" fmla="*/ 897848 w 3667875"/>
            <a:gd name="connsiteY3" fmla="*/ 534328 h 588537"/>
            <a:gd name="connsiteX4" fmla="*/ 1316019 w 3667875"/>
            <a:gd name="connsiteY4" fmla="*/ 348474 h 588537"/>
            <a:gd name="connsiteX0" fmla="*/ 0 w 3652832"/>
            <a:gd name="connsiteY0" fmla="*/ 782132 h 1017031"/>
            <a:gd name="connsiteX1" fmla="*/ 39265 w 3652832"/>
            <a:gd name="connsiteY1" fmla="*/ 758902 h 1017031"/>
            <a:gd name="connsiteX2" fmla="*/ 422045 w 3652832"/>
            <a:gd name="connsiteY2" fmla="*/ 596278 h 1017031"/>
            <a:gd name="connsiteX3" fmla="*/ 882805 w 3652832"/>
            <a:gd name="connsiteY3" fmla="*/ 983474 h 1017031"/>
            <a:gd name="connsiteX4" fmla="*/ 1300976 w 3652832"/>
            <a:gd name="connsiteY4" fmla="*/ 797620 h 1017031"/>
            <a:gd name="connsiteX0" fmla="*/ 0 w 1300976"/>
            <a:gd name="connsiteY0" fmla="*/ 219411 h 454310"/>
            <a:gd name="connsiteX1" fmla="*/ 422045 w 1300976"/>
            <a:gd name="connsiteY1" fmla="*/ 33557 h 454310"/>
            <a:gd name="connsiteX2" fmla="*/ 882805 w 1300976"/>
            <a:gd name="connsiteY2" fmla="*/ 420753 h 454310"/>
            <a:gd name="connsiteX3" fmla="*/ 1300976 w 1300976"/>
            <a:gd name="connsiteY3" fmla="*/ 234899 h 454310"/>
            <a:gd name="connsiteX0" fmla="*/ 0 w 1300976"/>
            <a:gd name="connsiteY0" fmla="*/ 180691 h 409137"/>
            <a:gd name="connsiteX1" fmla="*/ 277752 w 1300976"/>
            <a:gd name="connsiteY1" fmla="*/ 33557 h 409137"/>
            <a:gd name="connsiteX2" fmla="*/ 882805 w 1300976"/>
            <a:gd name="connsiteY2" fmla="*/ 382033 h 409137"/>
            <a:gd name="connsiteX3" fmla="*/ 1300976 w 1300976"/>
            <a:gd name="connsiteY3" fmla="*/ 196179 h 409137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61776 w 1362752"/>
            <a:gd name="connsiteY0" fmla="*/ 183272 h 411718"/>
            <a:gd name="connsiteX1" fmla="*/ 339528 w 1362752"/>
            <a:gd name="connsiteY1" fmla="*/ 36138 h 411718"/>
            <a:gd name="connsiteX2" fmla="*/ 944581 w 1362752"/>
            <a:gd name="connsiteY2" fmla="*/ 384614 h 411718"/>
            <a:gd name="connsiteX3" fmla="*/ 1362752 w 1362752"/>
            <a:gd name="connsiteY3" fmla="*/ 198760 h 411718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61773 w 1362749"/>
            <a:gd name="connsiteY0" fmla="*/ 281362 h 508517"/>
            <a:gd name="connsiteX1" fmla="*/ 163165 w 1362749"/>
            <a:gd name="connsiteY1" fmla="*/ 141972 h 508517"/>
            <a:gd name="connsiteX2" fmla="*/ 944578 w 1362749"/>
            <a:gd name="connsiteY2" fmla="*/ 482704 h 508517"/>
            <a:gd name="connsiteX3" fmla="*/ 1362749 w 1362749"/>
            <a:gd name="connsiteY3" fmla="*/ 296850 h 508517"/>
            <a:gd name="connsiteX0" fmla="*/ 0 w 1300976"/>
            <a:gd name="connsiteY0" fmla="*/ 289106 h 517552"/>
            <a:gd name="connsiteX1" fmla="*/ 341884 w 1300976"/>
            <a:gd name="connsiteY1" fmla="*/ 141972 h 517552"/>
            <a:gd name="connsiteX2" fmla="*/ 882805 w 1300976"/>
            <a:gd name="connsiteY2" fmla="*/ 490448 h 517552"/>
            <a:gd name="connsiteX3" fmla="*/ 1300976 w 1300976"/>
            <a:gd name="connsiteY3" fmla="*/ 304594 h 517552"/>
            <a:gd name="connsiteX0" fmla="*/ 0 w 1300976"/>
            <a:gd name="connsiteY0" fmla="*/ 296850 h 526586"/>
            <a:gd name="connsiteX1" fmla="*/ 389982 w 1300976"/>
            <a:gd name="connsiteY1" fmla="*/ 141972 h 526586"/>
            <a:gd name="connsiteX2" fmla="*/ 882805 w 1300976"/>
            <a:gd name="connsiteY2" fmla="*/ 498192 h 526586"/>
            <a:gd name="connsiteX3" fmla="*/ 1300976 w 1300976"/>
            <a:gd name="connsiteY3" fmla="*/ 312338 h 526586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232317 h 474960"/>
            <a:gd name="connsiteX1" fmla="*/ 486180 w 1300976"/>
            <a:gd name="connsiteY1" fmla="*/ 0 h 474960"/>
            <a:gd name="connsiteX2" fmla="*/ 882805 w 1300976"/>
            <a:gd name="connsiteY2" fmla="*/ 433659 h 474960"/>
            <a:gd name="connsiteX3" fmla="*/ 1300976 w 1300976"/>
            <a:gd name="connsiteY3" fmla="*/ 247805 h 474960"/>
            <a:gd name="connsiteX0" fmla="*/ 0 w 1300976"/>
            <a:gd name="connsiteY0" fmla="*/ 0 h 242643"/>
            <a:gd name="connsiteX1" fmla="*/ 882805 w 1300976"/>
            <a:gd name="connsiteY1" fmla="*/ 201342 h 242643"/>
            <a:gd name="connsiteX2" fmla="*/ 1300976 w 1300976"/>
            <a:gd name="connsiteY2" fmla="*/ 15488 h 242643"/>
            <a:gd name="connsiteX0" fmla="*/ 0 w 1300976"/>
            <a:gd name="connsiteY0" fmla="*/ 0 h 15488"/>
            <a:gd name="connsiteX1" fmla="*/ 1300976 w 1300976"/>
            <a:gd name="connsiteY1" fmla="*/ 15488 h 15488"/>
            <a:gd name="connsiteX0" fmla="*/ 0 w 1300976"/>
            <a:gd name="connsiteY0" fmla="*/ 193596 h 209084"/>
            <a:gd name="connsiteX1" fmla="*/ 322979 w 1300976"/>
            <a:gd name="connsiteY1" fmla="*/ 0 h 209084"/>
            <a:gd name="connsiteX2" fmla="*/ 1300976 w 1300976"/>
            <a:gd name="connsiteY2" fmla="*/ 209084 h 209084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193596 h 429786"/>
            <a:gd name="connsiteX1" fmla="*/ 322979 w 1300976"/>
            <a:gd name="connsiteY1" fmla="*/ 0 h 429786"/>
            <a:gd name="connsiteX2" fmla="*/ 819991 w 1300976"/>
            <a:gd name="connsiteY2" fmla="*/ 394939 h 429786"/>
            <a:gd name="connsiteX3" fmla="*/ 1300976 w 1300976"/>
            <a:gd name="connsiteY3" fmla="*/ 209084 h 429786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493369"/>
            <a:gd name="connsiteY0" fmla="*/ 325243 h 548527"/>
            <a:gd name="connsiteX1" fmla="*/ 322979 w 1493369"/>
            <a:gd name="connsiteY1" fmla="*/ 131647 h 548527"/>
            <a:gd name="connsiteX2" fmla="*/ 819991 w 1493369"/>
            <a:gd name="connsiteY2" fmla="*/ 526586 h 548527"/>
            <a:gd name="connsiteX3" fmla="*/ 1493369 w 1493369"/>
            <a:gd name="connsiteY3" fmla="*/ 0 h 548527"/>
            <a:gd name="connsiteX0" fmla="*/ 0 w 1493369"/>
            <a:gd name="connsiteY0" fmla="*/ 325243 h 566596"/>
            <a:gd name="connsiteX1" fmla="*/ 322979 w 1493369"/>
            <a:gd name="connsiteY1" fmla="*/ 240062 h 566596"/>
            <a:gd name="connsiteX2" fmla="*/ 819991 w 1493369"/>
            <a:gd name="connsiteY2" fmla="*/ 526586 h 566596"/>
            <a:gd name="connsiteX3" fmla="*/ 1493369 w 1493369"/>
            <a:gd name="connsiteY3" fmla="*/ 0 h 566596"/>
            <a:gd name="connsiteX0" fmla="*/ 0 w 1300978"/>
            <a:gd name="connsiteY0" fmla="*/ 90344 h 311047"/>
            <a:gd name="connsiteX1" fmla="*/ 322979 w 1300978"/>
            <a:gd name="connsiteY1" fmla="*/ 5163 h 311047"/>
            <a:gd name="connsiteX2" fmla="*/ 819991 w 1300978"/>
            <a:gd name="connsiteY2" fmla="*/ 291687 h 311047"/>
            <a:gd name="connsiteX3" fmla="*/ 1300978 w 1300978"/>
            <a:gd name="connsiteY3" fmla="*/ 121321 h 311047"/>
            <a:gd name="connsiteX0" fmla="*/ 0 w 1300978"/>
            <a:gd name="connsiteY0" fmla="*/ 90344 h 303303"/>
            <a:gd name="connsiteX1" fmla="*/ 322979 w 1300978"/>
            <a:gd name="connsiteY1" fmla="*/ 5163 h 303303"/>
            <a:gd name="connsiteX2" fmla="*/ 707763 w 1300978"/>
            <a:gd name="connsiteY2" fmla="*/ 283943 h 303303"/>
            <a:gd name="connsiteX3" fmla="*/ 1300978 w 1300978"/>
            <a:gd name="connsiteY3" fmla="*/ 121321 h 303303"/>
            <a:gd name="connsiteX0" fmla="*/ 0 w 1300978"/>
            <a:gd name="connsiteY0" fmla="*/ 95155 h 294571"/>
            <a:gd name="connsiteX1" fmla="*/ 322979 w 1300978"/>
            <a:gd name="connsiteY1" fmla="*/ 9974 h 294571"/>
            <a:gd name="connsiteX2" fmla="*/ 510101 w 1300978"/>
            <a:gd name="connsiteY2" fmla="*/ 91227 h 294571"/>
            <a:gd name="connsiteX3" fmla="*/ 707763 w 1300978"/>
            <a:gd name="connsiteY3" fmla="*/ 288754 h 294571"/>
            <a:gd name="connsiteX4" fmla="*/ 1300978 w 1300978"/>
            <a:gd name="connsiteY4" fmla="*/ 126132 h 294571"/>
            <a:gd name="connsiteX0" fmla="*/ 0 w 1300978"/>
            <a:gd name="connsiteY0" fmla="*/ 90344 h 289760"/>
            <a:gd name="connsiteX1" fmla="*/ 322979 w 1300978"/>
            <a:gd name="connsiteY1" fmla="*/ 5163 h 289760"/>
            <a:gd name="connsiteX2" fmla="*/ 707763 w 1300978"/>
            <a:gd name="connsiteY2" fmla="*/ 283943 h 289760"/>
            <a:gd name="connsiteX3" fmla="*/ 1300978 w 1300978"/>
            <a:gd name="connsiteY3" fmla="*/ 121321 h 289760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2125 h 301541"/>
            <a:gd name="connsiteX1" fmla="*/ 214600 w 1300978"/>
            <a:gd name="connsiteY1" fmla="*/ 0 h 301541"/>
            <a:gd name="connsiteX2" fmla="*/ 707763 w 1300978"/>
            <a:gd name="connsiteY2" fmla="*/ 295724 h 301541"/>
            <a:gd name="connsiteX3" fmla="*/ 1300978 w 1300978"/>
            <a:gd name="connsiteY3" fmla="*/ 133102 h 301541"/>
            <a:gd name="connsiteX0" fmla="*/ 0 w 1300978"/>
            <a:gd name="connsiteY0" fmla="*/ 102125 h 274430"/>
            <a:gd name="connsiteX1" fmla="*/ 214600 w 1300978"/>
            <a:gd name="connsiteY1" fmla="*/ 0 h 274430"/>
            <a:gd name="connsiteX2" fmla="*/ 645280 w 1300978"/>
            <a:gd name="connsiteY2" fmla="*/ 268613 h 274430"/>
            <a:gd name="connsiteX3" fmla="*/ 1300978 w 1300978"/>
            <a:gd name="connsiteY3" fmla="*/ 133102 h 274430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68382"/>
            <a:gd name="connsiteX1" fmla="*/ 214600 w 1300978"/>
            <a:gd name="connsiteY1" fmla="*/ 9903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68382"/>
            <a:gd name="connsiteX1" fmla="*/ 316134 w 1300978"/>
            <a:gd name="connsiteY1" fmla="*/ 8378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27716"/>
            <a:gd name="connsiteX1" fmla="*/ 316134 w 1300978"/>
            <a:gd name="connsiteY1" fmla="*/ 83785 h 327716"/>
            <a:gd name="connsiteX2" fmla="*/ 949881 w 1300978"/>
            <a:gd name="connsiteY2" fmla="*/ 326982 h 327716"/>
            <a:gd name="connsiteX3" fmla="*/ 1300978 w 1300978"/>
            <a:gd name="connsiteY3" fmla="*/ 0 h 327716"/>
            <a:gd name="connsiteX0" fmla="*/ 0 w 1300978"/>
            <a:gd name="connsiteY0" fmla="*/ 201160 h 326022"/>
            <a:gd name="connsiteX1" fmla="*/ 316134 w 1300978"/>
            <a:gd name="connsiteY1" fmla="*/ 83785 h 326022"/>
            <a:gd name="connsiteX2" fmla="*/ 668711 w 1300978"/>
            <a:gd name="connsiteY2" fmla="*/ 325288 h 326022"/>
            <a:gd name="connsiteX3" fmla="*/ 1300978 w 1300978"/>
            <a:gd name="connsiteY3" fmla="*/ 0 h 326022"/>
            <a:gd name="connsiteX0" fmla="*/ 0 w 1300978"/>
            <a:gd name="connsiteY0" fmla="*/ 201160 h 324328"/>
            <a:gd name="connsiteX1" fmla="*/ 316134 w 1300978"/>
            <a:gd name="connsiteY1" fmla="*/ 83785 h 324328"/>
            <a:gd name="connsiteX2" fmla="*/ 649185 w 1300978"/>
            <a:gd name="connsiteY2" fmla="*/ 323594 h 324328"/>
            <a:gd name="connsiteX3" fmla="*/ 1300978 w 1300978"/>
            <a:gd name="connsiteY3" fmla="*/ 0 h 324328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261462 w 1136962"/>
            <a:gd name="connsiteY1" fmla="*/ 88869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265832"/>
            <a:gd name="connsiteY0" fmla="*/ 331631 h 331631"/>
            <a:gd name="connsiteX1" fmla="*/ 390332 w 1265832"/>
            <a:gd name="connsiteY1" fmla="*/ 88869 h 331631"/>
            <a:gd name="connsiteX2" fmla="*/ 778055 w 1265832"/>
            <a:gd name="connsiteY2" fmla="*/ 326983 h 331631"/>
            <a:gd name="connsiteX3" fmla="*/ 1265832 w 1265832"/>
            <a:gd name="connsiteY3" fmla="*/ 0 h 331631"/>
            <a:gd name="connsiteX0" fmla="*/ 0 w 1199445"/>
            <a:gd name="connsiteY0" fmla="*/ 287576 h 327717"/>
            <a:gd name="connsiteX1" fmla="*/ 323945 w 1199445"/>
            <a:gd name="connsiteY1" fmla="*/ 88869 h 327717"/>
            <a:gd name="connsiteX2" fmla="*/ 711668 w 1199445"/>
            <a:gd name="connsiteY2" fmla="*/ 326983 h 327717"/>
            <a:gd name="connsiteX3" fmla="*/ 1199445 w 1199445"/>
            <a:gd name="connsiteY3" fmla="*/ 0 h 327717"/>
            <a:gd name="connsiteX0" fmla="*/ 0 w 1199445"/>
            <a:gd name="connsiteY0" fmla="*/ 287576 h 331106"/>
            <a:gd name="connsiteX1" fmla="*/ 323945 w 1199445"/>
            <a:gd name="connsiteY1" fmla="*/ 88869 h 331106"/>
            <a:gd name="connsiteX2" fmla="*/ 656996 w 1199445"/>
            <a:gd name="connsiteY2" fmla="*/ 330372 h 331106"/>
            <a:gd name="connsiteX3" fmla="*/ 1199445 w 1199445"/>
            <a:gd name="connsiteY3" fmla="*/ 0 h 331106"/>
            <a:gd name="connsiteX0" fmla="*/ 0 w 1164298"/>
            <a:gd name="connsiteY0" fmla="*/ 328242 h 371772"/>
            <a:gd name="connsiteX1" fmla="*/ 323945 w 1164298"/>
            <a:gd name="connsiteY1" fmla="*/ 129535 h 371772"/>
            <a:gd name="connsiteX2" fmla="*/ 656996 w 1164298"/>
            <a:gd name="connsiteY2" fmla="*/ 371038 h 371772"/>
            <a:gd name="connsiteX3" fmla="*/ 1164298 w 1164298"/>
            <a:gd name="connsiteY3" fmla="*/ 0 h 371772"/>
            <a:gd name="connsiteX0" fmla="*/ 0 w 1062764"/>
            <a:gd name="connsiteY0" fmla="*/ 245215 h 371772"/>
            <a:gd name="connsiteX1" fmla="*/ 222411 w 1062764"/>
            <a:gd name="connsiteY1" fmla="*/ 129535 h 371772"/>
            <a:gd name="connsiteX2" fmla="*/ 555462 w 1062764"/>
            <a:gd name="connsiteY2" fmla="*/ 371038 h 371772"/>
            <a:gd name="connsiteX3" fmla="*/ 1062764 w 1062764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1008092"/>
            <a:gd name="connsiteY0" fmla="*/ 245215 h 371772"/>
            <a:gd name="connsiteX1" fmla="*/ 167739 w 1008092"/>
            <a:gd name="connsiteY1" fmla="*/ 129535 h 371772"/>
            <a:gd name="connsiteX2" fmla="*/ 500790 w 1008092"/>
            <a:gd name="connsiteY2" fmla="*/ 371038 h 371772"/>
            <a:gd name="connsiteX3" fmla="*/ 1008092 w 1008092"/>
            <a:gd name="connsiteY3" fmla="*/ 0 h 371772"/>
            <a:gd name="connsiteX0" fmla="*/ 0 w 1008092"/>
            <a:gd name="connsiteY0" fmla="*/ 245215 h 364994"/>
            <a:gd name="connsiteX1" fmla="*/ 167739 w 1008092"/>
            <a:gd name="connsiteY1" fmla="*/ 129535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836448"/>
            <a:gd name="connsiteY0" fmla="*/ 134618 h 364994"/>
            <a:gd name="connsiteX1" fmla="*/ 329146 w 836448"/>
            <a:gd name="connsiteY1" fmla="*/ 364260 h 364994"/>
            <a:gd name="connsiteX2" fmla="*/ 836448 w 836448"/>
            <a:gd name="connsiteY2" fmla="*/ 0 h 364994"/>
            <a:gd name="connsiteX0" fmla="*/ 0 w 836448"/>
            <a:gd name="connsiteY0" fmla="*/ 134618 h 386683"/>
            <a:gd name="connsiteX1" fmla="*/ 153049 w 836448"/>
            <a:gd name="connsiteY1" fmla="*/ 253149 h 386683"/>
            <a:gd name="connsiteX2" fmla="*/ 329146 w 836448"/>
            <a:gd name="connsiteY2" fmla="*/ 364260 h 386683"/>
            <a:gd name="connsiteX3" fmla="*/ 836448 w 836448"/>
            <a:gd name="connsiteY3" fmla="*/ 0 h 386683"/>
            <a:gd name="connsiteX0" fmla="*/ 0 w 683399"/>
            <a:gd name="connsiteY0" fmla="*/ 253149 h 386683"/>
            <a:gd name="connsiteX1" fmla="*/ 176097 w 683399"/>
            <a:gd name="connsiteY1" fmla="*/ 364260 h 386683"/>
            <a:gd name="connsiteX2" fmla="*/ 683399 w 683399"/>
            <a:gd name="connsiteY2" fmla="*/ 0 h 386683"/>
            <a:gd name="connsiteX0" fmla="*/ 25443 w 708842"/>
            <a:gd name="connsiteY0" fmla="*/ 253149 h 406734"/>
            <a:gd name="connsiteX1" fmla="*/ 29349 w 708842"/>
            <a:gd name="connsiteY1" fmla="*/ 254843 h 406734"/>
            <a:gd name="connsiteX2" fmla="*/ 201540 w 708842"/>
            <a:gd name="connsiteY2" fmla="*/ 364260 h 406734"/>
            <a:gd name="connsiteX3" fmla="*/ 708842 w 708842"/>
            <a:gd name="connsiteY3" fmla="*/ 0 h 406734"/>
            <a:gd name="connsiteX0" fmla="*/ 25443 w 708842"/>
            <a:gd name="connsiteY0" fmla="*/ 253149 h 406734"/>
            <a:gd name="connsiteX1" fmla="*/ 29349 w 708842"/>
            <a:gd name="connsiteY1" fmla="*/ 254843 h 406734"/>
            <a:gd name="connsiteX2" fmla="*/ 201540 w 708842"/>
            <a:gd name="connsiteY2" fmla="*/ 364260 h 406734"/>
            <a:gd name="connsiteX3" fmla="*/ 708842 w 708842"/>
            <a:gd name="connsiteY3" fmla="*/ 0 h 406734"/>
            <a:gd name="connsiteX0" fmla="*/ 25443 w 708842"/>
            <a:gd name="connsiteY0" fmla="*/ 253149 h 406734"/>
            <a:gd name="connsiteX1" fmla="*/ 29349 w 708842"/>
            <a:gd name="connsiteY1" fmla="*/ 254843 h 406734"/>
            <a:gd name="connsiteX2" fmla="*/ 201540 w 708842"/>
            <a:gd name="connsiteY2" fmla="*/ 364260 h 406734"/>
            <a:gd name="connsiteX3" fmla="*/ 708842 w 708842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366068"/>
            <a:gd name="connsiteX1" fmla="*/ 3906 w 683399"/>
            <a:gd name="connsiteY1" fmla="*/ 254843 h 366068"/>
            <a:gd name="connsiteX2" fmla="*/ 176097 w 683399"/>
            <a:gd name="connsiteY2" fmla="*/ 364260 h 366068"/>
            <a:gd name="connsiteX3" fmla="*/ 683399 w 683399"/>
            <a:gd name="connsiteY3" fmla="*/ 0 h 366068"/>
            <a:gd name="connsiteX0" fmla="*/ 0 w 683399"/>
            <a:gd name="connsiteY0" fmla="*/ 253149 h 366068"/>
            <a:gd name="connsiteX1" fmla="*/ 3906 w 683399"/>
            <a:gd name="connsiteY1" fmla="*/ 254843 h 366068"/>
            <a:gd name="connsiteX2" fmla="*/ 176097 w 683399"/>
            <a:gd name="connsiteY2" fmla="*/ 364260 h 366068"/>
            <a:gd name="connsiteX3" fmla="*/ 683399 w 683399"/>
            <a:gd name="connsiteY3" fmla="*/ 0 h 366068"/>
            <a:gd name="connsiteX0" fmla="*/ 0 w 683399"/>
            <a:gd name="connsiteY0" fmla="*/ 253149 h 364260"/>
            <a:gd name="connsiteX1" fmla="*/ 3906 w 683399"/>
            <a:gd name="connsiteY1" fmla="*/ 254843 h 364260"/>
            <a:gd name="connsiteX2" fmla="*/ 176097 w 683399"/>
            <a:gd name="connsiteY2" fmla="*/ 364260 h 364260"/>
            <a:gd name="connsiteX3" fmla="*/ 683399 w 683399"/>
            <a:gd name="connsiteY3" fmla="*/ 0 h 364260"/>
            <a:gd name="connsiteX0" fmla="*/ 0 w 683399"/>
            <a:gd name="connsiteY0" fmla="*/ 253149 h 364260"/>
            <a:gd name="connsiteX1" fmla="*/ 3906 w 683399"/>
            <a:gd name="connsiteY1" fmla="*/ 268193 h 364260"/>
            <a:gd name="connsiteX2" fmla="*/ 176097 w 683399"/>
            <a:gd name="connsiteY2" fmla="*/ 364260 h 364260"/>
            <a:gd name="connsiteX3" fmla="*/ 683399 w 683399"/>
            <a:gd name="connsiteY3" fmla="*/ 0 h 364260"/>
            <a:gd name="connsiteX0" fmla="*/ 7405 w 690804"/>
            <a:gd name="connsiteY0" fmla="*/ 253149 h 364260"/>
            <a:gd name="connsiteX1" fmla="*/ 11311 w 690804"/>
            <a:gd name="connsiteY1" fmla="*/ 268193 h 364260"/>
            <a:gd name="connsiteX2" fmla="*/ 183502 w 690804"/>
            <a:gd name="connsiteY2" fmla="*/ 364260 h 364260"/>
            <a:gd name="connsiteX3" fmla="*/ 690804 w 690804"/>
            <a:gd name="connsiteY3" fmla="*/ 0 h 364260"/>
            <a:gd name="connsiteX0" fmla="*/ 7405 w 690804"/>
            <a:gd name="connsiteY0" fmla="*/ 253149 h 364260"/>
            <a:gd name="connsiteX1" fmla="*/ 11311 w 690804"/>
            <a:gd name="connsiteY1" fmla="*/ 268193 h 364260"/>
            <a:gd name="connsiteX2" fmla="*/ 183502 w 690804"/>
            <a:gd name="connsiteY2" fmla="*/ 364260 h 364260"/>
            <a:gd name="connsiteX3" fmla="*/ 690804 w 690804"/>
            <a:gd name="connsiteY3" fmla="*/ 0 h 364260"/>
            <a:gd name="connsiteX0" fmla="*/ 0 w 679493"/>
            <a:gd name="connsiteY0" fmla="*/ 268193 h 364260"/>
            <a:gd name="connsiteX1" fmla="*/ 172191 w 679493"/>
            <a:gd name="connsiteY1" fmla="*/ 364260 h 364260"/>
            <a:gd name="connsiteX2" fmla="*/ 679493 w 679493"/>
            <a:gd name="connsiteY2" fmla="*/ 0 h 364260"/>
            <a:gd name="connsiteX0" fmla="*/ 9359 w 688852"/>
            <a:gd name="connsiteY0" fmla="*/ 268193 h 409077"/>
            <a:gd name="connsiteX1" fmla="*/ 28698 w 688852"/>
            <a:gd name="connsiteY1" fmla="*/ 266997 h 409077"/>
            <a:gd name="connsiteX2" fmla="*/ 181550 w 688852"/>
            <a:gd name="connsiteY2" fmla="*/ 364260 h 409077"/>
            <a:gd name="connsiteX3" fmla="*/ 688852 w 688852"/>
            <a:gd name="connsiteY3" fmla="*/ 0 h 409077"/>
            <a:gd name="connsiteX0" fmla="*/ 0 w 679493"/>
            <a:gd name="connsiteY0" fmla="*/ 268193 h 408959"/>
            <a:gd name="connsiteX1" fmla="*/ 172191 w 679493"/>
            <a:gd name="connsiteY1" fmla="*/ 364260 h 408959"/>
            <a:gd name="connsiteX2" fmla="*/ 679493 w 679493"/>
            <a:gd name="connsiteY2" fmla="*/ 0 h 408959"/>
            <a:gd name="connsiteX0" fmla="*/ 0 w 679493"/>
            <a:gd name="connsiteY0" fmla="*/ 268193 h 364260"/>
            <a:gd name="connsiteX1" fmla="*/ 172191 w 679493"/>
            <a:gd name="connsiteY1" fmla="*/ 364260 h 364260"/>
            <a:gd name="connsiteX2" fmla="*/ 679493 w 679493"/>
            <a:gd name="connsiteY2" fmla="*/ 0 h 364260"/>
            <a:gd name="connsiteX0" fmla="*/ 0 w 679493"/>
            <a:gd name="connsiteY0" fmla="*/ 268193 h 361984"/>
            <a:gd name="connsiteX1" fmla="*/ 212210 w 679493"/>
            <a:gd name="connsiteY1" fmla="*/ 361984 h 361984"/>
            <a:gd name="connsiteX2" fmla="*/ 679493 w 679493"/>
            <a:gd name="connsiteY2" fmla="*/ 0 h 36198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679493" h="361984" fill="none">
              <a:moveTo>
                <a:pt x="0" y="268193"/>
              </a:moveTo>
              <a:cubicBezTo>
                <a:pt x="35873" y="288207"/>
                <a:pt x="94312" y="360912"/>
                <a:pt x="212210" y="361984"/>
              </a:cubicBezTo>
              <a:cubicBezTo>
                <a:pt x="414317" y="361024"/>
                <a:pt x="553897" y="126247"/>
                <a:pt x="679493" y="0"/>
              </a:cubicBezTo>
            </a:path>
          </a:pathLst>
        </a:custGeom>
        <a:noFill xmlns:a="http://schemas.openxmlformats.org/drawingml/2006/main"/>
        <a:ln xmlns:a="http://schemas.openxmlformats.org/drawingml/2006/main" w="66675" cap="rnd" cmpd="sng" algn="ctr">
          <a:gradFill flip="none" rotWithShape="1">
            <a:gsLst>
              <a:gs pos="10000">
                <a:srgbClr val="0070C0">
                  <a:alpha val="50000"/>
                </a:srgbClr>
              </a:gs>
              <a:gs pos="56000">
                <a:srgbClr val="C50BB3">
                  <a:alpha val="70000"/>
                </a:srgbClr>
              </a:gs>
            </a:gsLst>
            <a:lin ang="0" scaled="1"/>
            <a:tileRect/>
          </a:gradFill>
          <a:prstDash val="solid"/>
          <a:tailEnd type="triangle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0.10337</cdr:x>
      <cdr:y>0.8962</cdr:y>
    </cdr:from>
    <cdr:to>
      <cdr:x>0.13879</cdr:x>
      <cdr:y>0.9505</cdr:y>
    </cdr:to>
    <cdr:sp macro="" textlink="">
      <cdr:nvSpPr>
        <cdr:cNvPr id="70" name="フリーフォーム 69"/>
        <cdr:cNvSpPr/>
      </cdr:nvSpPr>
      <cdr:spPr>
        <a:xfrm xmlns:a="http://schemas.openxmlformats.org/drawingml/2006/main" flipV="1">
          <a:off x="962007" y="5450637"/>
          <a:ext cx="329632" cy="330249"/>
        </a:xfrm>
        <a:custGeom xmlns:a="http://schemas.openxmlformats.org/drawingml/2006/main">
          <a:avLst/>
          <a:gdLst>
            <a:gd name="connsiteX0" fmla="*/ 0 w 1525549"/>
            <a:gd name="connsiteY0" fmla="*/ 0 h 247804"/>
            <a:gd name="connsiteX1" fmla="*/ 747290 w 1525549"/>
            <a:gd name="connsiteY1" fmla="*/ 123902 h 247804"/>
            <a:gd name="connsiteX2" fmla="*/ 1525549 w 1525549"/>
            <a:gd name="connsiteY2" fmla="*/ 247804 h 247804"/>
            <a:gd name="connsiteX0" fmla="*/ 0 w 1525549"/>
            <a:gd name="connsiteY0" fmla="*/ 240061 h 487865"/>
            <a:gd name="connsiteX1" fmla="*/ 352351 w 1525549"/>
            <a:gd name="connsiteY1" fmla="*/ 61951 h 487865"/>
            <a:gd name="connsiteX2" fmla="*/ 1525549 w 1525549"/>
            <a:gd name="connsiteY2" fmla="*/ 487865 h 487865"/>
            <a:gd name="connsiteX0" fmla="*/ 0 w 828598"/>
            <a:gd name="connsiteY0" fmla="*/ 241352 h 620803"/>
            <a:gd name="connsiteX1" fmla="*/ 352351 w 828598"/>
            <a:gd name="connsiteY1" fmla="*/ 63242 h 620803"/>
            <a:gd name="connsiteX2" fmla="*/ 828598 w 828598"/>
            <a:gd name="connsiteY2" fmla="*/ 620803 h 620803"/>
            <a:gd name="connsiteX0" fmla="*/ 0 w 828598"/>
            <a:gd name="connsiteY0" fmla="*/ 481413 h 860864"/>
            <a:gd name="connsiteX1" fmla="*/ 236192 w 828598"/>
            <a:gd name="connsiteY1" fmla="*/ 63242 h 860864"/>
            <a:gd name="connsiteX2" fmla="*/ 828598 w 828598"/>
            <a:gd name="connsiteY2" fmla="*/ 860864 h 860864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418171 h 797622"/>
            <a:gd name="connsiteX1" fmla="*/ 236192 w 828598"/>
            <a:gd name="connsiteY1" fmla="*/ 0 h 797622"/>
            <a:gd name="connsiteX2" fmla="*/ 712440 w 828598"/>
            <a:gd name="connsiteY2" fmla="*/ 433659 h 797622"/>
            <a:gd name="connsiteX3" fmla="*/ 828598 w 828598"/>
            <a:gd name="connsiteY3" fmla="*/ 797622 h 797622"/>
            <a:gd name="connsiteX0" fmla="*/ 0 w 1239025"/>
            <a:gd name="connsiteY0" fmla="*/ 418171 h 513679"/>
            <a:gd name="connsiteX1" fmla="*/ 236192 w 1239025"/>
            <a:gd name="connsiteY1" fmla="*/ 0 h 513679"/>
            <a:gd name="connsiteX2" fmla="*/ 712440 w 1239025"/>
            <a:gd name="connsiteY2" fmla="*/ 433659 h 513679"/>
            <a:gd name="connsiteX3" fmla="*/ 1239025 w 1239025"/>
            <a:gd name="connsiteY3" fmla="*/ 480122 h 513679"/>
            <a:gd name="connsiteX0" fmla="*/ 0 w 1300976"/>
            <a:gd name="connsiteY0" fmla="*/ 472378 h 513679"/>
            <a:gd name="connsiteX1" fmla="*/ 298143 w 1300976"/>
            <a:gd name="connsiteY1" fmla="*/ 0 h 513679"/>
            <a:gd name="connsiteX2" fmla="*/ 774391 w 1300976"/>
            <a:gd name="connsiteY2" fmla="*/ 433659 h 513679"/>
            <a:gd name="connsiteX3" fmla="*/ 1300976 w 1300976"/>
            <a:gd name="connsiteY3" fmla="*/ 480122 h 513679"/>
            <a:gd name="connsiteX0" fmla="*/ 0 w 1300976"/>
            <a:gd name="connsiteY0" fmla="*/ 472378 h 970569"/>
            <a:gd name="connsiteX1" fmla="*/ 298143 w 1300976"/>
            <a:gd name="connsiteY1" fmla="*/ 0 h 970569"/>
            <a:gd name="connsiteX2" fmla="*/ 967988 w 1300976"/>
            <a:gd name="connsiteY2" fmla="*/ 890549 h 970569"/>
            <a:gd name="connsiteX3" fmla="*/ 1300976 w 1300976"/>
            <a:gd name="connsiteY3" fmla="*/ 480122 h 970569"/>
            <a:gd name="connsiteX0" fmla="*/ 0 w 1300976"/>
            <a:gd name="connsiteY0" fmla="*/ 185854 h 636291"/>
            <a:gd name="connsiteX1" fmla="*/ 422045 w 1300976"/>
            <a:gd name="connsiteY1" fmla="*/ 0 h 636291"/>
            <a:gd name="connsiteX2" fmla="*/ 967988 w 1300976"/>
            <a:gd name="connsiteY2" fmla="*/ 604025 h 636291"/>
            <a:gd name="connsiteX3" fmla="*/ 1300976 w 1300976"/>
            <a:gd name="connsiteY3" fmla="*/ 193598 h 636291"/>
            <a:gd name="connsiteX0" fmla="*/ 0 w 1300976"/>
            <a:gd name="connsiteY0" fmla="*/ 202633 h 653070"/>
            <a:gd name="connsiteX1" fmla="*/ 422045 w 1300976"/>
            <a:gd name="connsiteY1" fmla="*/ 16779 h 653070"/>
            <a:gd name="connsiteX2" fmla="*/ 967988 w 1300976"/>
            <a:gd name="connsiteY2" fmla="*/ 620804 h 653070"/>
            <a:gd name="connsiteX3" fmla="*/ 1300976 w 1300976"/>
            <a:gd name="connsiteY3" fmla="*/ 210377 h 653070"/>
            <a:gd name="connsiteX0" fmla="*/ 0 w 1300976"/>
            <a:gd name="connsiteY0" fmla="*/ 187145 h 637582"/>
            <a:gd name="connsiteX1" fmla="*/ 422045 w 1300976"/>
            <a:gd name="connsiteY1" fmla="*/ 1291 h 637582"/>
            <a:gd name="connsiteX2" fmla="*/ 967988 w 1300976"/>
            <a:gd name="connsiteY2" fmla="*/ 605316 h 637582"/>
            <a:gd name="connsiteX3" fmla="*/ 1300976 w 1300976"/>
            <a:gd name="connsiteY3" fmla="*/ 194889 h 637582"/>
            <a:gd name="connsiteX0" fmla="*/ 0 w 1300976"/>
            <a:gd name="connsiteY0" fmla="*/ 187145 h 413009"/>
            <a:gd name="connsiteX1" fmla="*/ 422045 w 1300976"/>
            <a:gd name="connsiteY1" fmla="*/ 1291 h 413009"/>
            <a:gd name="connsiteX2" fmla="*/ 921524 w 1300976"/>
            <a:gd name="connsiteY2" fmla="*/ 380743 h 413009"/>
            <a:gd name="connsiteX3" fmla="*/ 1300976 w 1300976"/>
            <a:gd name="connsiteY3" fmla="*/ 194889 h 413009"/>
            <a:gd name="connsiteX0" fmla="*/ 47109 w 1348085"/>
            <a:gd name="connsiteY0" fmla="*/ 220701 h 446565"/>
            <a:gd name="connsiteX1" fmla="*/ 70341 w 1348085"/>
            <a:gd name="connsiteY1" fmla="*/ 212959 h 446565"/>
            <a:gd name="connsiteX2" fmla="*/ 469154 w 1348085"/>
            <a:gd name="connsiteY2" fmla="*/ 34847 h 446565"/>
            <a:gd name="connsiteX3" fmla="*/ 968633 w 1348085"/>
            <a:gd name="connsiteY3" fmla="*/ 414299 h 446565"/>
            <a:gd name="connsiteX4" fmla="*/ 1348085 w 1348085"/>
            <a:gd name="connsiteY4" fmla="*/ 228445 h 446565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55600"/>
            <a:gd name="connsiteX1" fmla="*/ 70341 w 1348085"/>
            <a:gd name="connsiteY1" fmla="*/ 212959 h 455600"/>
            <a:gd name="connsiteX2" fmla="*/ 469154 w 1348085"/>
            <a:gd name="connsiteY2" fmla="*/ 34847 h 455600"/>
            <a:gd name="connsiteX3" fmla="*/ 929914 w 1348085"/>
            <a:gd name="connsiteY3" fmla="*/ 422043 h 455600"/>
            <a:gd name="connsiteX4" fmla="*/ 1348085 w 1348085"/>
            <a:gd name="connsiteY4" fmla="*/ 236189 h 455600"/>
            <a:gd name="connsiteX0" fmla="*/ 31076 w 1332052"/>
            <a:gd name="connsiteY0" fmla="*/ 220701 h 455600"/>
            <a:gd name="connsiteX1" fmla="*/ 70341 w 1332052"/>
            <a:gd name="connsiteY1" fmla="*/ 197471 h 455600"/>
            <a:gd name="connsiteX2" fmla="*/ 453121 w 1332052"/>
            <a:gd name="connsiteY2" fmla="*/ 34847 h 455600"/>
            <a:gd name="connsiteX3" fmla="*/ 913881 w 1332052"/>
            <a:gd name="connsiteY3" fmla="*/ 422043 h 455600"/>
            <a:gd name="connsiteX4" fmla="*/ 1332052 w 1332052"/>
            <a:gd name="connsiteY4" fmla="*/ 236189 h 455600"/>
            <a:gd name="connsiteX0" fmla="*/ 319664 w 1620640"/>
            <a:gd name="connsiteY0" fmla="*/ 220701 h 455600"/>
            <a:gd name="connsiteX1" fmla="*/ 358929 w 1620640"/>
            <a:gd name="connsiteY1" fmla="*/ 197471 h 455600"/>
            <a:gd name="connsiteX2" fmla="*/ 741709 w 1620640"/>
            <a:gd name="connsiteY2" fmla="*/ 34847 h 455600"/>
            <a:gd name="connsiteX3" fmla="*/ 1202469 w 1620640"/>
            <a:gd name="connsiteY3" fmla="*/ 422043 h 455600"/>
            <a:gd name="connsiteX4" fmla="*/ 1620640 w 1620640"/>
            <a:gd name="connsiteY4" fmla="*/ 236189 h 455600"/>
            <a:gd name="connsiteX0" fmla="*/ 319664 w 1620640"/>
            <a:gd name="connsiteY0" fmla="*/ 294267 h 529166"/>
            <a:gd name="connsiteX1" fmla="*/ 358929 w 1620640"/>
            <a:gd name="connsiteY1" fmla="*/ 271037 h 529166"/>
            <a:gd name="connsiteX2" fmla="*/ 741709 w 1620640"/>
            <a:gd name="connsiteY2" fmla="*/ 108413 h 529166"/>
            <a:gd name="connsiteX3" fmla="*/ 1202469 w 1620640"/>
            <a:gd name="connsiteY3" fmla="*/ 495609 h 529166"/>
            <a:gd name="connsiteX4" fmla="*/ 1620640 w 1620640"/>
            <a:gd name="connsiteY4" fmla="*/ 309755 h 529166"/>
            <a:gd name="connsiteX0" fmla="*/ 15043 w 1316019"/>
            <a:gd name="connsiteY0" fmla="*/ 294267 h 549818"/>
            <a:gd name="connsiteX1" fmla="*/ 54308 w 1316019"/>
            <a:gd name="connsiteY1" fmla="*/ 271037 h 549818"/>
            <a:gd name="connsiteX2" fmla="*/ 437088 w 1316019"/>
            <a:gd name="connsiteY2" fmla="*/ 108413 h 549818"/>
            <a:gd name="connsiteX3" fmla="*/ 897848 w 1316019"/>
            <a:gd name="connsiteY3" fmla="*/ 495609 h 549818"/>
            <a:gd name="connsiteX4" fmla="*/ 1316019 w 1316019"/>
            <a:gd name="connsiteY4" fmla="*/ 309755 h 549818"/>
            <a:gd name="connsiteX0" fmla="*/ 15043 w 3667875"/>
            <a:gd name="connsiteY0" fmla="*/ 332986 h 588537"/>
            <a:gd name="connsiteX1" fmla="*/ 54308 w 3667875"/>
            <a:gd name="connsiteY1" fmla="*/ 309756 h 588537"/>
            <a:gd name="connsiteX2" fmla="*/ 437088 w 3667875"/>
            <a:gd name="connsiteY2" fmla="*/ 147132 h 588537"/>
            <a:gd name="connsiteX3" fmla="*/ 897848 w 3667875"/>
            <a:gd name="connsiteY3" fmla="*/ 534328 h 588537"/>
            <a:gd name="connsiteX4" fmla="*/ 1316019 w 3667875"/>
            <a:gd name="connsiteY4" fmla="*/ 348474 h 588537"/>
            <a:gd name="connsiteX0" fmla="*/ 0 w 3652832"/>
            <a:gd name="connsiteY0" fmla="*/ 782132 h 1017031"/>
            <a:gd name="connsiteX1" fmla="*/ 39265 w 3652832"/>
            <a:gd name="connsiteY1" fmla="*/ 758902 h 1017031"/>
            <a:gd name="connsiteX2" fmla="*/ 422045 w 3652832"/>
            <a:gd name="connsiteY2" fmla="*/ 596278 h 1017031"/>
            <a:gd name="connsiteX3" fmla="*/ 882805 w 3652832"/>
            <a:gd name="connsiteY3" fmla="*/ 983474 h 1017031"/>
            <a:gd name="connsiteX4" fmla="*/ 1300976 w 3652832"/>
            <a:gd name="connsiteY4" fmla="*/ 797620 h 1017031"/>
            <a:gd name="connsiteX0" fmla="*/ 0 w 1300976"/>
            <a:gd name="connsiteY0" fmla="*/ 219411 h 454310"/>
            <a:gd name="connsiteX1" fmla="*/ 422045 w 1300976"/>
            <a:gd name="connsiteY1" fmla="*/ 33557 h 454310"/>
            <a:gd name="connsiteX2" fmla="*/ 882805 w 1300976"/>
            <a:gd name="connsiteY2" fmla="*/ 420753 h 454310"/>
            <a:gd name="connsiteX3" fmla="*/ 1300976 w 1300976"/>
            <a:gd name="connsiteY3" fmla="*/ 234899 h 454310"/>
            <a:gd name="connsiteX0" fmla="*/ 0 w 1300976"/>
            <a:gd name="connsiteY0" fmla="*/ 180691 h 409137"/>
            <a:gd name="connsiteX1" fmla="*/ 277752 w 1300976"/>
            <a:gd name="connsiteY1" fmla="*/ 33557 h 409137"/>
            <a:gd name="connsiteX2" fmla="*/ 882805 w 1300976"/>
            <a:gd name="connsiteY2" fmla="*/ 382033 h 409137"/>
            <a:gd name="connsiteX3" fmla="*/ 1300976 w 1300976"/>
            <a:gd name="connsiteY3" fmla="*/ 196179 h 409137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61776 w 1362752"/>
            <a:gd name="connsiteY0" fmla="*/ 183272 h 411718"/>
            <a:gd name="connsiteX1" fmla="*/ 339528 w 1362752"/>
            <a:gd name="connsiteY1" fmla="*/ 36138 h 411718"/>
            <a:gd name="connsiteX2" fmla="*/ 944581 w 1362752"/>
            <a:gd name="connsiteY2" fmla="*/ 384614 h 411718"/>
            <a:gd name="connsiteX3" fmla="*/ 1362752 w 1362752"/>
            <a:gd name="connsiteY3" fmla="*/ 198760 h 411718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61773 w 1362749"/>
            <a:gd name="connsiteY0" fmla="*/ 281362 h 508517"/>
            <a:gd name="connsiteX1" fmla="*/ 163165 w 1362749"/>
            <a:gd name="connsiteY1" fmla="*/ 141972 h 508517"/>
            <a:gd name="connsiteX2" fmla="*/ 944578 w 1362749"/>
            <a:gd name="connsiteY2" fmla="*/ 482704 h 508517"/>
            <a:gd name="connsiteX3" fmla="*/ 1362749 w 1362749"/>
            <a:gd name="connsiteY3" fmla="*/ 296850 h 508517"/>
            <a:gd name="connsiteX0" fmla="*/ 0 w 1300976"/>
            <a:gd name="connsiteY0" fmla="*/ 289106 h 517552"/>
            <a:gd name="connsiteX1" fmla="*/ 341884 w 1300976"/>
            <a:gd name="connsiteY1" fmla="*/ 141972 h 517552"/>
            <a:gd name="connsiteX2" fmla="*/ 882805 w 1300976"/>
            <a:gd name="connsiteY2" fmla="*/ 490448 h 517552"/>
            <a:gd name="connsiteX3" fmla="*/ 1300976 w 1300976"/>
            <a:gd name="connsiteY3" fmla="*/ 304594 h 517552"/>
            <a:gd name="connsiteX0" fmla="*/ 0 w 1300976"/>
            <a:gd name="connsiteY0" fmla="*/ 296850 h 526586"/>
            <a:gd name="connsiteX1" fmla="*/ 389982 w 1300976"/>
            <a:gd name="connsiteY1" fmla="*/ 141972 h 526586"/>
            <a:gd name="connsiteX2" fmla="*/ 882805 w 1300976"/>
            <a:gd name="connsiteY2" fmla="*/ 498192 h 526586"/>
            <a:gd name="connsiteX3" fmla="*/ 1300976 w 1300976"/>
            <a:gd name="connsiteY3" fmla="*/ 312338 h 526586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232317 h 474960"/>
            <a:gd name="connsiteX1" fmla="*/ 486180 w 1300976"/>
            <a:gd name="connsiteY1" fmla="*/ 0 h 474960"/>
            <a:gd name="connsiteX2" fmla="*/ 882805 w 1300976"/>
            <a:gd name="connsiteY2" fmla="*/ 433659 h 474960"/>
            <a:gd name="connsiteX3" fmla="*/ 1300976 w 1300976"/>
            <a:gd name="connsiteY3" fmla="*/ 247805 h 474960"/>
            <a:gd name="connsiteX0" fmla="*/ 0 w 1300976"/>
            <a:gd name="connsiteY0" fmla="*/ 0 h 242643"/>
            <a:gd name="connsiteX1" fmla="*/ 882805 w 1300976"/>
            <a:gd name="connsiteY1" fmla="*/ 201342 h 242643"/>
            <a:gd name="connsiteX2" fmla="*/ 1300976 w 1300976"/>
            <a:gd name="connsiteY2" fmla="*/ 15488 h 242643"/>
            <a:gd name="connsiteX0" fmla="*/ 0 w 1300976"/>
            <a:gd name="connsiteY0" fmla="*/ 0 h 15488"/>
            <a:gd name="connsiteX1" fmla="*/ 1300976 w 1300976"/>
            <a:gd name="connsiteY1" fmla="*/ 15488 h 15488"/>
            <a:gd name="connsiteX0" fmla="*/ 0 w 1300976"/>
            <a:gd name="connsiteY0" fmla="*/ 193596 h 209084"/>
            <a:gd name="connsiteX1" fmla="*/ 322979 w 1300976"/>
            <a:gd name="connsiteY1" fmla="*/ 0 h 209084"/>
            <a:gd name="connsiteX2" fmla="*/ 1300976 w 1300976"/>
            <a:gd name="connsiteY2" fmla="*/ 209084 h 209084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193596 h 429786"/>
            <a:gd name="connsiteX1" fmla="*/ 322979 w 1300976"/>
            <a:gd name="connsiteY1" fmla="*/ 0 h 429786"/>
            <a:gd name="connsiteX2" fmla="*/ 819991 w 1300976"/>
            <a:gd name="connsiteY2" fmla="*/ 394939 h 429786"/>
            <a:gd name="connsiteX3" fmla="*/ 1300976 w 1300976"/>
            <a:gd name="connsiteY3" fmla="*/ 209084 h 429786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493369"/>
            <a:gd name="connsiteY0" fmla="*/ 325243 h 548527"/>
            <a:gd name="connsiteX1" fmla="*/ 322979 w 1493369"/>
            <a:gd name="connsiteY1" fmla="*/ 131647 h 548527"/>
            <a:gd name="connsiteX2" fmla="*/ 819991 w 1493369"/>
            <a:gd name="connsiteY2" fmla="*/ 526586 h 548527"/>
            <a:gd name="connsiteX3" fmla="*/ 1493369 w 1493369"/>
            <a:gd name="connsiteY3" fmla="*/ 0 h 548527"/>
            <a:gd name="connsiteX0" fmla="*/ 0 w 1493369"/>
            <a:gd name="connsiteY0" fmla="*/ 325243 h 566596"/>
            <a:gd name="connsiteX1" fmla="*/ 322979 w 1493369"/>
            <a:gd name="connsiteY1" fmla="*/ 240062 h 566596"/>
            <a:gd name="connsiteX2" fmla="*/ 819991 w 1493369"/>
            <a:gd name="connsiteY2" fmla="*/ 526586 h 566596"/>
            <a:gd name="connsiteX3" fmla="*/ 1493369 w 1493369"/>
            <a:gd name="connsiteY3" fmla="*/ 0 h 566596"/>
            <a:gd name="connsiteX0" fmla="*/ 0 w 1300978"/>
            <a:gd name="connsiteY0" fmla="*/ 90344 h 311047"/>
            <a:gd name="connsiteX1" fmla="*/ 322979 w 1300978"/>
            <a:gd name="connsiteY1" fmla="*/ 5163 h 311047"/>
            <a:gd name="connsiteX2" fmla="*/ 819991 w 1300978"/>
            <a:gd name="connsiteY2" fmla="*/ 291687 h 311047"/>
            <a:gd name="connsiteX3" fmla="*/ 1300978 w 1300978"/>
            <a:gd name="connsiteY3" fmla="*/ 121321 h 311047"/>
            <a:gd name="connsiteX0" fmla="*/ 0 w 1300978"/>
            <a:gd name="connsiteY0" fmla="*/ 90344 h 303303"/>
            <a:gd name="connsiteX1" fmla="*/ 322979 w 1300978"/>
            <a:gd name="connsiteY1" fmla="*/ 5163 h 303303"/>
            <a:gd name="connsiteX2" fmla="*/ 707763 w 1300978"/>
            <a:gd name="connsiteY2" fmla="*/ 283943 h 303303"/>
            <a:gd name="connsiteX3" fmla="*/ 1300978 w 1300978"/>
            <a:gd name="connsiteY3" fmla="*/ 121321 h 303303"/>
            <a:gd name="connsiteX0" fmla="*/ 0 w 1300978"/>
            <a:gd name="connsiteY0" fmla="*/ 95155 h 294571"/>
            <a:gd name="connsiteX1" fmla="*/ 322979 w 1300978"/>
            <a:gd name="connsiteY1" fmla="*/ 9974 h 294571"/>
            <a:gd name="connsiteX2" fmla="*/ 510101 w 1300978"/>
            <a:gd name="connsiteY2" fmla="*/ 91227 h 294571"/>
            <a:gd name="connsiteX3" fmla="*/ 707763 w 1300978"/>
            <a:gd name="connsiteY3" fmla="*/ 288754 h 294571"/>
            <a:gd name="connsiteX4" fmla="*/ 1300978 w 1300978"/>
            <a:gd name="connsiteY4" fmla="*/ 126132 h 294571"/>
            <a:gd name="connsiteX0" fmla="*/ 0 w 1300978"/>
            <a:gd name="connsiteY0" fmla="*/ 90344 h 289760"/>
            <a:gd name="connsiteX1" fmla="*/ 322979 w 1300978"/>
            <a:gd name="connsiteY1" fmla="*/ 5163 h 289760"/>
            <a:gd name="connsiteX2" fmla="*/ 707763 w 1300978"/>
            <a:gd name="connsiteY2" fmla="*/ 283943 h 289760"/>
            <a:gd name="connsiteX3" fmla="*/ 1300978 w 1300978"/>
            <a:gd name="connsiteY3" fmla="*/ 121321 h 289760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2125 h 301541"/>
            <a:gd name="connsiteX1" fmla="*/ 214600 w 1300978"/>
            <a:gd name="connsiteY1" fmla="*/ 0 h 301541"/>
            <a:gd name="connsiteX2" fmla="*/ 707763 w 1300978"/>
            <a:gd name="connsiteY2" fmla="*/ 295724 h 301541"/>
            <a:gd name="connsiteX3" fmla="*/ 1300978 w 1300978"/>
            <a:gd name="connsiteY3" fmla="*/ 133102 h 301541"/>
            <a:gd name="connsiteX0" fmla="*/ 0 w 1300978"/>
            <a:gd name="connsiteY0" fmla="*/ 102125 h 274430"/>
            <a:gd name="connsiteX1" fmla="*/ 214600 w 1300978"/>
            <a:gd name="connsiteY1" fmla="*/ 0 h 274430"/>
            <a:gd name="connsiteX2" fmla="*/ 645280 w 1300978"/>
            <a:gd name="connsiteY2" fmla="*/ 268613 h 274430"/>
            <a:gd name="connsiteX3" fmla="*/ 1300978 w 1300978"/>
            <a:gd name="connsiteY3" fmla="*/ 133102 h 274430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68382"/>
            <a:gd name="connsiteX1" fmla="*/ 214600 w 1300978"/>
            <a:gd name="connsiteY1" fmla="*/ 9903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68382"/>
            <a:gd name="connsiteX1" fmla="*/ 316134 w 1300978"/>
            <a:gd name="connsiteY1" fmla="*/ 8378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27716"/>
            <a:gd name="connsiteX1" fmla="*/ 316134 w 1300978"/>
            <a:gd name="connsiteY1" fmla="*/ 83785 h 327716"/>
            <a:gd name="connsiteX2" fmla="*/ 949881 w 1300978"/>
            <a:gd name="connsiteY2" fmla="*/ 326982 h 327716"/>
            <a:gd name="connsiteX3" fmla="*/ 1300978 w 1300978"/>
            <a:gd name="connsiteY3" fmla="*/ 0 h 327716"/>
            <a:gd name="connsiteX0" fmla="*/ 0 w 1300978"/>
            <a:gd name="connsiteY0" fmla="*/ 201160 h 326022"/>
            <a:gd name="connsiteX1" fmla="*/ 316134 w 1300978"/>
            <a:gd name="connsiteY1" fmla="*/ 83785 h 326022"/>
            <a:gd name="connsiteX2" fmla="*/ 668711 w 1300978"/>
            <a:gd name="connsiteY2" fmla="*/ 325288 h 326022"/>
            <a:gd name="connsiteX3" fmla="*/ 1300978 w 1300978"/>
            <a:gd name="connsiteY3" fmla="*/ 0 h 326022"/>
            <a:gd name="connsiteX0" fmla="*/ 0 w 1300978"/>
            <a:gd name="connsiteY0" fmla="*/ 201160 h 324328"/>
            <a:gd name="connsiteX1" fmla="*/ 316134 w 1300978"/>
            <a:gd name="connsiteY1" fmla="*/ 83785 h 324328"/>
            <a:gd name="connsiteX2" fmla="*/ 649185 w 1300978"/>
            <a:gd name="connsiteY2" fmla="*/ 323594 h 324328"/>
            <a:gd name="connsiteX3" fmla="*/ 1300978 w 1300978"/>
            <a:gd name="connsiteY3" fmla="*/ 0 h 324328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261462 w 1136962"/>
            <a:gd name="connsiteY1" fmla="*/ 88869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265832"/>
            <a:gd name="connsiteY0" fmla="*/ 331631 h 331631"/>
            <a:gd name="connsiteX1" fmla="*/ 390332 w 1265832"/>
            <a:gd name="connsiteY1" fmla="*/ 88869 h 331631"/>
            <a:gd name="connsiteX2" fmla="*/ 778055 w 1265832"/>
            <a:gd name="connsiteY2" fmla="*/ 326983 h 331631"/>
            <a:gd name="connsiteX3" fmla="*/ 1265832 w 1265832"/>
            <a:gd name="connsiteY3" fmla="*/ 0 h 331631"/>
            <a:gd name="connsiteX0" fmla="*/ 0 w 1199445"/>
            <a:gd name="connsiteY0" fmla="*/ 287576 h 327717"/>
            <a:gd name="connsiteX1" fmla="*/ 323945 w 1199445"/>
            <a:gd name="connsiteY1" fmla="*/ 88869 h 327717"/>
            <a:gd name="connsiteX2" fmla="*/ 711668 w 1199445"/>
            <a:gd name="connsiteY2" fmla="*/ 326983 h 327717"/>
            <a:gd name="connsiteX3" fmla="*/ 1199445 w 1199445"/>
            <a:gd name="connsiteY3" fmla="*/ 0 h 327717"/>
            <a:gd name="connsiteX0" fmla="*/ 0 w 1199445"/>
            <a:gd name="connsiteY0" fmla="*/ 287576 h 331106"/>
            <a:gd name="connsiteX1" fmla="*/ 323945 w 1199445"/>
            <a:gd name="connsiteY1" fmla="*/ 88869 h 331106"/>
            <a:gd name="connsiteX2" fmla="*/ 656996 w 1199445"/>
            <a:gd name="connsiteY2" fmla="*/ 330372 h 331106"/>
            <a:gd name="connsiteX3" fmla="*/ 1199445 w 1199445"/>
            <a:gd name="connsiteY3" fmla="*/ 0 h 331106"/>
            <a:gd name="connsiteX0" fmla="*/ 0 w 1164298"/>
            <a:gd name="connsiteY0" fmla="*/ 328242 h 371772"/>
            <a:gd name="connsiteX1" fmla="*/ 323945 w 1164298"/>
            <a:gd name="connsiteY1" fmla="*/ 129535 h 371772"/>
            <a:gd name="connsiteX2" fmla="*/ 656996 w 1164298"/>
            <a:gd name="connsiteY2" fmla="*/ 371038 h 371772"/>
            <a:gd name="connsiteX3" fmla="*/ 1164298 w 1164298"/>
            <a:gd name="connsiteY3" fmla="*/ 0 h 371772"/>
            <a:gd name="connsiteX0" fmla="*/ 0 w 1062764"/>
            <a:gd name="connsiteY0" fmla="*/ 245215 h 371772"/>
            <a:gd name="connsiteX1" fmla="*/ 222411 w 1062764"/>
            <a:gd name="connsiteY1" fmla="*/ 129535 h 371772"/>
            <a:gd name="connsiteX2" fmla="*/ 555462 w 1062764"/>
            <a:gd name="connsiteY2" fmla="*/ 371038 h 371772"/>
            <a:gd name="connsiteX3" fmla="*/ 1062764 w 1062764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1008092"/>
            <a:gd name="connsiteY0" fmla="*/ 245215 h 371772"/>
            <a:gd name="connsiteX1" fmla="*/ 167739 w 1008092"/>
            <a:gd name="connsiteY1" fmla="*/ 129535 h 371772"/>
            <a:gd name="connsiteX2" fmla="*/ 500790 w 1008092"/>
            <a:gd name="connsiteY2" fmla="*/ 371038 h 371772"/>
            <a:gd name="connsiteX3" fmla="*/ 1008092 w 1008092"/>
            <a:gd name="connsiteY3" fmla="*/ 0 h 371772"/>
            <a:gd name="connsiteX0" fmla="*/ 0 w 1008092"/>
            <a:gd name="connsiteY0" fmla="*/ 245215 h 364994"/>
            <a:gd name="connsiteX1" fmla="*/ 167739 w 1008092"/>
            <a:gd name="connsiteY1" fmla="*/ 129535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836448"/>
            <a:gd name="connsiteY0" fmla="*/ 134618 h 364994"/>
            <a:gd name="connsiteX1" fmla="*/ 329146 w 836448"/>
            <a:gd name="connsiteY1" fmla="*/ 364260 h 364994"/>
            <a:gd name="connsiteX2" fmla="*/ 836448 w 836448"/>
            <a:gd name="connsiteY2" fmla="*/ 0 h 364994"/>
            <a:gd name="connsiteX0" fmla="*/ 0 w 836448"/>
            <a:gd name="connsiteY0" fmla="*/ 134618 h 386683"/>
            <a:gd name="connsiteX1" fmla="*/ 153049 w 836448"/>
            <a:gd name="connsiteY1" fmla="*/ 253149 h 386683"/>
            <a:gd name="connsiteX2" fmla="*/ 329146 w 836448"/>
            <a:gd name="connsiteY2" fmla="*/ 364260 h 386683"/>
            <a:gd name="connsiteX3" fmla="*/ 836448 w 836448"/>
            <a:gd name="connsiteY3" fmla="*/ 0 h 386683"/>
            <a:gd name="connsiteX0" fmla="*/ 0 w 683399"/>
            <a:gd name="connsiteY0" fmla="*/ 253149 h 386683"/>
            <a:gd name="connsiteX1" fmla="*/ 176097 w 683399"/>
            <a:gd name="connsiteY1" fmla="*/ 364260 h 386683"/>
            <a:gd name="connsiteX2" fmla="*/ 683399 w 683399"/>
            <a:gd name="connsiteY2" fmla="*/ 0 h 386683"/>
            <a:gd name="connsiteX0" fmla="*/ 25443 w 708842"/>
            <a:gd name="connsiteY0" fmla="*/ 253149 h 406734"/>
            <a:gd name="connsiteX1" fmla="*/ 29349 w 708842"/>
            <a:gd name="connsiteY1" fmla="*/ 254843 h 406734"/>
            <a:gd name="connsiteX2" fmla="*/ 201540 w 708842"/>
            <a:gd name="connsiteY2" fmla="*/ 364260 h 406734"/>
            <a:gd name="connsiteX3" fmla="*/ 708842 w 708842"/>
            <a:gd name="connsiteY3" fmla="*/ 0 h 406734"/>
            <a:gd name="connsiteX0" fmla="*/ 25443 w 708842"/>
            <a:gd name="connsiteY0" fmla="*/ 253149 h 406734"/>
            <a:gd name="connsiteX1" fmla="*/ 29349 w 708842"/>
            <a:gd name="connsiteY1" fmla="*/ 254843 h 406734"/>
            <a:gd name="connsiteX2" fmla="*/ 201540 w 708842"/>
            <a:gd name="connsiteY2" fmla="*/ 364260 h 406734"/>
            <a:gd name="connsiteX3" fmla="*/ 708842 w 708842"/>
            <a:gd name="connsiteY3" fmla="*/ 0 h 406734"/>
            <a:gd name="connsiteX0" fmla="*/ 25443 w 708842"/>
            <a:gd name="connsiteY0" fmla="*/ 253149 h 406734"/>
            <a:gd name="connsiteX1" fmla="*/ 29349 w 708842"/>
            <a:gd name="connsiteY1" fmla="*/ 254843 h 406734"/>
            <a:gd name="connsiteX2" fmla="*/ 201540 w 708842"/>
            <a:gd name="connsiteY2" fmla="*/ 364260 h 406734"/>
            <a:gd name="connsiteX3" fmla="*/ 708842 w 708842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366068"/>
            <a:gd name="connsiteX1" fmla="*/ 3906 w 683399"/>
            <a:gd name="connsiteY1" fmla="*/ 254843 h 366068"/>
            <a:gd name="connsiteX2" fmla="*/ 176097 w 683399"/>
            <a:gd name="connsiteY2" fmla="*/ 364260 h 366068"/>
            <a:gd name="connsiteX3" fmla="*/ 683399 w 683399"/>
            <a:gd name="connsiteY3" fmla="*/ 0 h 366068"/>
            <a:gd name="connsiteX0" fmla="*/ 0 w 683399"/>
            <a:gd name="connsiteY0" fmla="*/ 253149 h 366068"/>
            <a:gd name="connsiteX1" fmla="*/ 3906 w 683399"/>
            <a:gd name="connsiteY1" fmla="*/ 254843 h 366068"/>
            <a:gd name="connsiteX2" fmla="*/ 176097 w 683399"/>
            <a:gd name="connsiteY2" fmla="*/ 364260 h 366068"/>
            <a:gd name="connsiteX3" fmla="*/ 683399 w 683399"/>
            <a:gd name="connsiteY3" fmla="*/ 0 h 366068"/>
            <a:gd name="connsiteX0" fmla="*/ 0 w 683399"/>
            <a:gd name="connsiteY0" fmla="*/ 253149 h 364260"/>
            <a:gd name="connsiteX1" fmla="*/ 3906 w 683399"/>
            <a:gd name="connsiteY1" fmla="*/ 254843 h 364260"/>
            <a:gd name="connsiteX2" fmla="*/ 176097 w 683399"/>
            <a:gd name="connsiteY2" fmla="*/ 364260 h 364260"/>
            <a:gd name="connsiteX3" fmla="*/ 683399 w 683399"/>
            <a:gd name="connsiteY3" fmla="*/ 0 h 364260"/>
            <a:gd name="connsiteX0" fmla="*/ 0 w 683399"/>
            <a:gd name="connsiteY0" fmla="*/ 253149 h 364260"/>
            <a:gd name="connsiteX1" fmla="*/ 3906 w 683399"/>
            <a:gd name="connsiteY1" fmla="*/ 268193 h 364260"/>
            <a:gd name="connsiteX2" fmla="*/ 176097 w 683399"/>
            <a:gd name="connsiteY2" fmla="*/ 364260 h 364260"/>
            <a:gd name="connsiteX3" fmla="*/ 683399 w 683399"/>
            <a:gd name="connsiteY3" fmla="*/ 0 h 364260"/>
            <a:gd name="connsiteX0" fmla="*/ 7405 w 690804"/>
            <a:gd name="connsiteY0" fmla="*/ 253149 h 364260"/>
            <a:gd name="connsiteX1" fmla="*/ 11311 w 690804"/>
            <a:gd name="connsiteY1" fmla="*/ 268193 h 364260"/>
            <a:gd name="connsiteX2" fmla="*/ 183502 w 690804"/>
            <a:gd name="connsiteY2" fmla="*/ 364260 h 364260"/>
            <a:gd name="connsiteX3" fmla="*/ 690804 w 690804"/>
            <a:gd name="connsiteY3" fmla="*/ 0 h 364260"/>
            <a:gd name="connsiteX0" fmla="*/ 7405 w 690804"/>
            <a:gd name="connsiteY0" fmla="*/ 253149 h 364260"/>
            <a:gd name="connsiteX1" fmla="*/ 11311 w 690804"/>
            <a:gd name="connsiteY1" fmla="*/ 268193 h 364260"/>
            <a:gd name="connsiteX2" fmla="*/ 183502 w 690804"/>
            <a:gd name="connsiteY2" fmla="*/ 364260 h 364260"/>
            <a:gd name="connsiteX3" fmla="*/ 690804 w 690804"/>
            <a:gd name="connsiteY3" fmla="*/ 0 h 364260"/>
            <a:gd name="connsiteX0" fmla="*/ 0 w 679493"/>
            <a:gd name="connsiteY0" fmla="*/ 268193 h 364260"/>
            <a:gd name="connsiteX1" fmla="*/ 172191 w 679493"/>
            <a:gd name="connsiteY1" fmla="*/ 364260 h 364260"/>
            <a:gd name="connsiteX2" fmla="*/ 679493 w 679493"/>
            <a:gd name="connsiteY2" fmla="*/ 0 h 364260"/>
            <a:gd name="connsiteX0" fmla="*/ 9359 w 688852"/>
            <a:gd name="connsiteY0" fmla="*/ 268193 h 409077"/>
            <a:gd name="connsiteX1" fmla="*/ 28698 w 688852"/>
            <a:gd name="connsiteY1" fmla="*/ 266997 h 409077"/>
            <a:gd name="connsiteX2" fmla="*/ 181550 w 688852"/>
            <a:gd name="connsiteY2" fmla="*/ 364260 h 409077"/>
            <a:gd name="connsiteX3" fmla="*/ 688852 w 688852"/>
            <a:gd name="connsiteY3" fmla="*/ 0 h 409077"/>
            <a:gd name="connsiteX0" fmla="*/ 0 w 679493"/>
            <a:gd name="connsiteY0" fmla="*/ 268193 h 408959"/>
            <a:gd name="connsiteX1" fmla="*/ 172191 w 679493"/>
            <a:gd name="connsiteY1" fmla="*/ 364260 h 408959"/>
            <a:gd name="connsiteX2" fmla="*/ 679493 w 679493"/>
            <a:gd name="connsiteY2" fmla="*/ 0 h 408959"/>
            <a:gd name="connsiteX0" fmla="*/ 0 w 679493"/>
            <a:gd name="connsiteY0" fmla="*/ 268193 h 364260"/>
            <a:gd name="connsiteX1" fmla="*/ 172191 w 679493"/>
            <a:gd name="connsiteY1" fmla="*/ 364260 h 364260"/>
            <a:gd name="connsiteX2" fmla="*/ 679493 w 679493"/>
            <a:gd name="connsiteY2" fmla="*/ 0 h 364260"/>
            <a:gd name="connsiteX0" fmla="*/ 0 w 679493"/>
            <a:gd name="connsiteY0" fmla="*/ 268193 h 364260"/>
            <a:gd name="connsiteX1" fmla="*/ 172191 w 679493"/>
            <a:gd name="connsiteY1" fmla="*/ 364260 h 364260"/>
            <a:gd name="connsiteX2" fmla="*/ 679493 w 679493"/>
            <a:gd name="connsiteY2" fmla="*/ 0 h 364260"/>
            <a:gd name="connsiteX0" fmla="*/ 0 w 679493"/>
            <a:gd name="connsiteY0" fmla="*/ 268193 h 364260"/>
            <a:gd name="connsiteX1" fmla="*/ 218522 w 679493"/>
            <a:gd name="connsiteY1" fmla="*/ 364260 h 364260"/>
            <a:gd name="connsiteX2" fmla="*/ 679493 w 679493"/>
            <a:gd name="connsiteY2" fmla="*/ 0 h 36426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679493" h="364260" fill="none">
              <a:moveTo>
                <a:pt x="0" y="268193"/>
              </a:moveTo>
              <a:cubicBezTo>
                <a:pt x="4987" y="292998"/>
                <a:pt x="100624" y="363188"/>
                <a:pt x="218522" y="364260"/>
              </a:cubicBezTo>
              <a:cubicBezTo>
                <a:pt x="420629" y="363300"/>
                <a:pt x="553897" y="126247"/>
                <a:pt x="679493" y="0"/>
              </a:cubicBezTo>
            </a:path>
          </a:pathLst>
        </a:custGeom>
        <a:noFill xmlns:a="http://schemas.openxmlformats.org/drawingml/2006/main"/>
        <a:ln xmlns:a="http://schemas.openxmlformats.org/drawingml/2006/main" w="66675" cap="rnd" cmpd="sng" algn="ctr">
          <a:gradFill flip="none" rotWithShape="1">
            <a:gsLst>
              <a:gs pos="10000">
                <a:srgbClr val="C50BB3">
                  <a:alpha val="50000"/>
                </a:srgbClr>
              </a:gs>
              <a:gs pos="70000">
                <a:srgbClr val="0070C0">
                  <a:alpha val="70000"/>
                </a:srgbClr>
              </a:gs>
            </a:gsLst>
            <a:lin ang="0" scaled="1"/>
            <a:tileRect/>
          </a:gradFill>
          <a:prstDash val="solid"/>
          <a:tailEnd type="triangle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0.00419</cdr:x>
      <cdr:y>0.83003</cdr:y>
    </cdr:from>
    <cdr:to>
      <cdr:x>0.05061</cdr:x>
      <cdr:y>0.88513</cdr:y>
    </cdr:to>
    <cdr:sp macro="" textlink="">
      <cdr:nvSpPr>
        <cdr:cNvPr id="71" name="フリーフォーム 70"/>
        <cdr:cNvSpPr/>
      </cdr:nvSpPr>
      <cdr:spPr>
        <a:xfrm xmlns:a="http://schemas.openxmlformats.org/drawingml/2006/main">
          <a:off x="38998" y="5048194"/>
          <a:ext cx="432003" cy="335116"/>
        </a:xfrm>
        <a:custGeom xmlns:a="http://schemas.openxmlformats.org/drawingml/2006/main">
          <a:avLst/>
          <a:gdLst>
            <a:gd name="connsiteX0" fmla="*/ 0 w 1525549"/>
            <a:gd name="connsiteY0" fmla="*/ 0 h 247804"/>
            <a:gd name="connsiteX1" fmla="*/ 747290 w 1525549"/>
            <a:gd name="connsiteY1" fmla="*/ 123902 h 247804"/>
            <a:gd name="connsiteX2" fmla="*/ 1525549 w 1525549"/>
            <a:gd name="connsiteY2" fmla="*/ 247804 h 247804"/>
            <a:gd name="connsiteX0" fmla="*/ 0 w 1525549"/>
            <a:gd name="connsiteY0" fmla="*/ 240061 h 487865"/>
            <a:gd name="connsiteX1" fmla="*/ 352351 w 1525549"/>
            <a:gd name="connsiteY1" fmla="*/ 61951 h 487865"/>
            <a:gd name="connsiteX2" fmla="*/ 1525549 w 1525549"/>
            <a:gd name="connsiteY2" fmla="*/ 487865 h 487865"/>
            <a:gd name="connsiteX0" fmla="*/ 0 w 828598"/>
            <a:gd name="connsiteY0" fmla="*/ 241352 h 620803"/>
            <a:gd name="connsiteX1" fmla="*/ 352351 w 828598"/>
            <a:gd name="connsiteY1" fmla="*/ 63242 h 620803"/>
            <a:gd name="connsiteX2" fmla="*/ 828598 w 828598"/>
            <a:gd name="connsiteY2" fmla="*/ 620803 h 620803"/>
            <a:gd name="connsiteX0" fmla="*/ 0 w 828598"/>
            <a:gd name="connsiteY0" fmla="*/ 481413 h 860864"/>
            <a:gd name="connsiteX1" fmla="*/ 236192 w 828598"/>
            <a:gd name="connsiteY1" fmla="*/ 63242 h 860864"/>
            <a:gd name="connsiteX2" fmla="*/ 828598 w 828598"/>
            <a:gd name="connsiteY2" fmla="*/ 860864 h 860864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418171 h 797622"/>
            <a:gd name="connsiteX1" fmla="*/ 236192 w 828598"/>
            <a:gd name="connsiteY1" fmla="*/ 0 h 797622"/>
            <a:gd name="connsiteX2" fmla="*/ 712440 w 828598"/>
            <a:gd name="connsiteY2" fmla="*/ 433659 h 797622"/>
            <a:gd name="connsiteX3" fmla="*/ 828598 w 828598"/>
            <a:gd name="connsiteY3" fmla="*/ 797622 h 797622"/>
            <a:gd name="connsiteX0" fmla="*/ 0 w 1239025"/>
            <a:gd name="connsiteY0" fmla="*/ 418171 h 513679"/>
            <a:gd name="connsiteX1" fmla="*/ 236192 w 1239025"/>
            <a:gd name="connsiteY1" fmla="*/ 0 h 513679"/>
            <a:gd name="connsiteX2" fmla="*/ 712440 w 1239025"/>
            <a:gd name="connsiteY2" fmla="*/ 433659 h 513679"/>
            <a:gd name="connsiteX3" fmla="*/ 1239025 w 1239025"/>
            <a:gd name="connsiteY3" fmla="*/ 480122 h 513679"/>
            <a:gd name="connsiteX0" fmla="*/ 0 w 1300976"/>
            <a:gd name="connsiteY0" fmla="*/ 472378 h 513679"/>
            <a:gd name="connsiteX1" fmla="*/ 298143 w 1300976"/>
            <a:gd name="connsiteY1" fmla="*/ 0 h 513679"/>
            <a:gd name="connsiteX2" fmla="*/ 774391 w 1300976"/>
            <a:gd name="connsiteY2" fmla="*/ 433659 h 513679"/>
            <a:gd name="connsiteX3" fmla="*/ 1300976 w 1300976"/>
            <a:gd name="connsiteY3" fmla="*/ 480122 h 513679"/>
            <a:gd name="connsiteX0" fmla="*/ 0 w 1300976"/>
            <a:gd name="connsiteY0" fmla="*/ 472378 h 970569"/>
            <a:gd name="connsiteX1" fmla="*/ 298143 w 1300976"/>
            <a:gd name="connsiteY1" fmla="*/ 0 h 970569"/>
            <a:gd name="connsiteX2" fmla="*/ 967988 w 1300976"/>
            <a:gd name="connsiteY2" fmla="*/ 890549 h 970569"/>
            <a:gd name="connsiteX3" fmla="*/ 1300976 w 1300976"/>
            <a:gd name="connsiteY3" fmla="*/ 480122 h 970569"/>
            <a:gd name="connsiteX0" fmla="*/ 0 w 1300976"/>
            <a:gd name="connsiteY0" fmla="*/ 185854 h 636291"/>
            <a:gd name="connsiteX1" fmla="*/ 422045 w 1300976"/>
            <a:gd name="connsiteY1" fmla="*/ 0 h 636291"/>
            <a:gd name="connsiteX2" fmla="*/ 967988 w 1300976"/>
            <a:gd name="connsiteY2" fmla="*/ 604025 h 636291"/>
            <a:gd name="connsiteX3" fmla="*/ 1300976 w 1300976"/>
            <a:gd name="connsiteY3" fmla="*/ 193598 h 636291"/>
            <a:gd name="connsiteX0" fmla="*/ 0 w 1300976"/>
            <a:gd name="connsiteY0" fmla="*/ 202633 h 653070"/>
            <a:gd name="connsiteX1" fmla="*/ 422045 w 1300976"/>
            <a:gd name="connsiteY1" fmla="*/ 16779 h 653070"/>
            <a:gd name="connsiteX2" fmla="*/ 967988 w 1300976"/>
            <a:gd name="connsiteY2" fmla="*/ 620804 h 653070"/>
            <a:gd name="connsiteX3" fmla="*/ 1300976 w 1300976"/>
            <a:gd name="connsiteY3" fmla="*/ 210377 h 653070"/>
            <a:gd name="connsiteX0" fmla="*/ 0 w 1300976"/>
            <a:gd name="connsiteY0" fmla="*/ 187145 h 637582"/>
            <a:gd name="connsiteX1" fmla="*/ 422045 w 1300976"/>
            <a:gd name="connsiteY1" fmla="*/ 1291 h 637582"/>
            <a:gd name="connsiteX2" fmla="*/ 967988 w 1300976"/>
            <a:gd name="connsiteY2" fmla="*/ 605316 h 637582"/>
            <a:gd name="connsiteX3" fmla="*/ 1300976 w 1300976"/>
            <a:gd name="connsiteY3" fmla="*/ 194889 h 637582"/>
            <a:gd name="connsiteX0" fmla="*/ 0 w 1300976"/>
            <a:gd name="connsiteY0" fmla="*/ 187145 h 413009"/>
            <a:gd name="connsiteX1" fmla="*/ 422045 w 1300976"/>
            <a:gd name="connsiteY1" fmla="*/ 1291 h 413009"/>
            <a:gd name="connsiteX2" fmla="*/ 921524 w 1300976"/>
            <a:gd name="connsiteY2" fmla="*/ 380743 h 413009"/>
            <a:gd name="connsiteX3" fmla="*/ 1300976 w 1300976"/>
            <a:gd name="connsiteY3" fmla="*/ 194889 h 413009"/>
            <a:gd name="connsiteX0" fmla="*/ 47109 w 1348085"/>
            <a:gd name="connsiteY0" fmla="*/ 220701 h 446565"/>
            <a:gd name="connsiteX1" fmla="*/ 70341 w 1348085"/>
            <a:gd name="connsiteY1" fmla="*/ 212959 h 446565"/>
            <a:gd name="connsiteX2" fmla="*/ 469154 w 1348085"/>
            <a:gd name="connsiteY2" fmla="*/ 34847 h 446565"/>
            <a:gd name="connsiteX3" fmla="*/ 968633 w 1348085"/>
            <a:gd name="connsiteY3" fmla="*/ 414299 h 446565"/>
            <a:gd name="connsiteX4" fmla="*/ 1348085 w 1348085"/>
            <a:gd name="connsiteY4" fmla="*/ 228445 h 446565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55600"/>
            <a:gd name="connsiteX1" fmla="*/ 70341 w 1348085"/>
            <a:gd name="connsiteY1" fmla="*/ 212959 h 455600"/>
            <a:gd name="connsiteX2" fmla="*/ 469154 w 1348085"/>
            <a:gd name="connsiteY2" fmla="*/ 34847 h 455600"/>
            <a:gd name="connsiteX3" fmla="*/ 929914 w 1348085"/>
            <a:gd name="connsiteY3" fmla="*/ 422043 h 455600"/>
            <a:gd name="connsiteX4" fmla="*/ 1348085 w 1348085"/>
            <a:gd name="connsiteY4" fmla="*/ 236189 h 455600"/>
            <a:gd name="connsiteX0" fmla="*/ 31076 w 1332052"/>
            <a:gd name="connsiteY0" fmla="*/ 220701 h 455600"/>
            <a:gd name="connsiteX1" fmla="*/ 70341 w 1332052"/>
            <a:gd name="connsiteY1" fmla="*/ 197471 h 455600"/>
            <a:gd name="connsiteX2" fmla="*/ 453121 w 1332052"/>
            <a:gd name="connsiteY2" fmla="*/ 34847 h 455600"/>
            <a:gd name="connsiteX3" fmla="*/ 913881 w 1332052"/>
            <a:gd name="connsiteY3" fmla="*/ 422043 h 455600"/>
            <a:gd name="connsiteX4" fmla="*/ 1332052 w 1332052"/>
            <a:gd name="connsiteY4" fmla="*/ 236189 h 455600"/>
            <a:gd name="connsiteX0" fmla="*/ 319664 w 1620640"/>
            <a:gd name="connsiteY0" fmla="*/ 220701 h 455600"/>
            <a:gd name="connsiteX1" fmla="*/ 358929 w 1620640"/>
            <a:gd name="connsiteY1" fmla="*/ 197471 h 455600"/>
            <a:gd name="connsiteX2" fmla="*/ 741709 w 1620640"/>
            <a:gd name="connsiteY2" fmla="*/ 34847 h 455600"/>
            <a:gd name="connsiteX3" fmla="*/ 1202469 w 1620640"/>
            <a:gd name="connsiteY3" fmla="*/ 422043 h 455600"/>
            <a:gd name="connsiteX4" fmla="*/ 1620640 w 1620640"/>
            <a:gd name="connsiteY4" fmla="*/ 236189 h 455600"/>
            <a:gd name="connsiteX0" fmla="*/ 319664 w 1620640"/>
            <a:gd name="connsiteY0" fmla="*/ 294267 h 529166"/>
            <a:gd name="connsiteX1" fmla="*/ 358929 w 1620640"/>
            <a:gd name="connsiteY1" fmla="*/ 271037 h 529166"/>
            <a:gd name="connsiteX2" fmla="*/ 741709 w 1620640"/>
            <a:gd name="connsiteY2" fmla="*/ 108413 h 529166"/>
            <a:gd name="connsiteX3" fmla="*/ 1202469 w 1620640"/>
            <a:gd name="connsiteY3" fmla="*/ 495609 h 529166"/>
            <a:gd name="connsiteX4" fmla="*/ 1620640 w 1620640"/>
            <a:gd name="connsiteY4" fmla="*/ 309755 h 529166"/>
            <a:gd name="connsiteX0" fmla="*/ 15043 w 1316019"/>
            <a:gd name="connsiteY0" fmla="*/ 294267 h 549818"/>
            <a:gd name="connsiteX1" fmla="*/ 54308 w 1316019"/>
            <a:gd name="connsiteY1" fmla="*/ 271037 h 549818"/>
            <a:gd name="connsiteX2" fmla="*/ 437088 w 1316019"/>
            <a:gd name="connsiteY2" fmla="*/ 108413 h 549818"/>
            <a:gd name="connsiteX3" fmla="*/ 897848 w 1316019"/>
            <a:gd name="connsiteY3" fmla="*/ 495609 h 549818"/>
            <a:gd name="connsiteX4" fmla="*/ 1316019 w 1316019"/>
            <a:gd name="connsiteY4" fmla="*/ 309755 h 549818"/>
            <a:gd name="connsiteX0" fmla="*/ 15043 w 3667875"/>
            <a:gd name="connsiteY0" fmla="*/ 332986 h 588537"/>
            <a:gd name="connsiteX1" fmla="*/ 54308 w 3667875"/>
            <a:gd name="connsiteY1" fmla="*/ 309756 h 588537"/>
            <a:gd name="connsiteX2" fmla="*/ 437088 w 3667875"/>
            <a:gd name="connsiteY2" fmla="*/ 147132 h 588537"/>
            <a:gd name="connsiteX3" fmla="*/ 897848 w 3667875"/>
            <a:gd name="connsiteY3" fmla="*/ 534328 h 588537"/>
            <a:gd name="connsiteX4" fmla="*/ 1316019 w 3667875"/>
            <a:gd name="connsiteY4" fmla="*/ 348474 h 588537"/>
            <a:gd name="connsiteX0" fmla="*/ 0 w 3652832"/>
            <a:gd name="connsiteY0" fmla="*/ 782132 h 1017031"/>
            <a:gd name="connsiteX1" fmla="*/ 39265 w 3652832"/>
            <a:gd name="connsiteY1" fmla="*/ 758902 h 1017031"/>
            <a:gd name="connsiteX2" fmla="*/ 422045 w 3652832"/>
            <a:gd name="connsiteY2" fmla="*/ 596278 h 1017031"/>
            <a:gd name="connsiteX3" fmla="*/ 882805 w 3652832"/>
            <a:gd name="connsiteY3" fmla="*/ 983474 h 1017031"/>
            <a:gd name="connsiteX4" fmla="*/ 1300976 w 3652832"/>
            <a:gd name="connsiteY4" fmla="*/ 797620 h 1017031"/>
            <a:gd name="connsiteX0" fmla="*/ 0 w 1300976"/>
            <a:gd name="connsiteY0" fmla="*/ 219411 h 454310"/>
            <a:gd name="connsiteX1" fmla="*/ 422045 w 1300976"/>
            <a:gd name="connsiteY1" fmla="*/ 33557 h 454310"/>
            <a:gd name="connsiteX2" fmla="*/ 882805 w 1300976"/>
            <a:gd name="connsiteY2" fmla="*/ 420753 h 454310"/>
            <a:gd name="connsiteX3" fmla="*/ 1300976 w 1300976"/>
            <a:gd name="connsiteY3" fmla="*/ 234899 h 454310"/>
            <a:gd name="connsiteX0" fmla="*/ 0 w 1300976"/>
            <a:gd name="connsiteY0" fmla="*/ 180691 h 409137"/>
            <a:gd name="connsiteX1" fmla="*/ 277752 w 1300976"/>
            <a:gd name="connsiteY1" fmla="*/ 33557 h 409137"/>
            <a:gd name="connsiteX2" fmla="*/ 882805 w 1300976"/>
            <a:gd name="connsiteY2" fmla="*/ 382033 h 409137"/>
            <a:gd name="connsiteX3" fmla="*/ 1300976 w 1300976"/>
            <a:gd name="connsiteY3" fmla="*/ 196179 h 409137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61776 w 1362752"/>
            <a:gd name="connsiteY0" fmla="*/ 183272 h 411718"/>
            <a:gd name="connsiteX1" fmla="*/ 339528 w 1362752"/>
            <a:gd name="connsiteY1" fmla="*/ 36138 h 411718"/>
            <a:gd name="connsiteX2" fmla="*/ 944581 w 1362752"/>
            <a:gd name="connsiteY2" fmla="*/ 384614 h 411718"/>
            <a:gd name="connsiteX3" fmla="*/ 1362752 w 1362752"/>
            <a:gd name="connsiteY3" fmla="*/ 198760 h 411718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61773 w 1362749"/>
            <a:gd name="connsiteY0" fmla="*/ 281362 h 508517"/>
            <a:gd name="connsiteX1" fmla="*/ 163165 w 1362749"/>
            <a:gd name="connsiteY1" fmla="*/ 141972 h 508517"/>
            <a:gd name="connsiteX2" fmla="*/ 944578 w 1362749"/>
            <a:gd name="connsiteY2" fmla="*/ 482704 h 508517"/>
            <a:gd name="connsiteX3" fmla="*/ 1362749 w 1362749"/>
            <a:gd name="connsiteY3" fmla="*/ 296850 h 508517"/>
            <a:gd name="connsiteX0" fmla="*/ 0 w 1300976"/>
            <a:gd name="connsiteY0" fmla="*/ 289106 h 517552"/>
            <a:gd name="connsiteX1" fmla="*/ 341884 w 1300976"/>
            <a:gd name="connsiteY1" fmla="*/ 141972 h 517552"/>
            <a:gd name="connsiteX2" fmla="*/ 882805 w 1300976"/>
            <a:gd name="connsiteY2" fmla="*/ 490448 h 517552"/>
            <a:gd name="connsiteX3" fmla="*/ 1300976 w 1300976"/>
            <a:gd name="connsiteY3" fmla="*/ 304594 h 517552"/>
            <a:gd name="connsiteX0" fmla="*/ 0 w 1300976"/>
            <a:gd name="connsiteY0" fmla="*/ 296850 h 526586"/>
            <a:gd name="connsiteX1" fmla="*/ 389982 w 1300976"/>
            <a:gd name="connsiteY1" fmla="*/ 141972 h 526586"/>
            <a:gd name="connsiteX2" fmla="*/ 882805 w 1300976"/>
            <a:gd name="connsiteY2" fmla="*/ 498192 h 526586"/>
            <a:gd name="connsiteX3" fmla="*/ 1300976 w 1300976"/>
            <a:gd name="connsiteY3" fmla="*/ 312338 h 526586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232317 h 474960"/>
            <a:gd name="connsiteX1" fmla="*/ 486180 w 1300976"/>
            <a:gd name="connsiteY1" fmla="*/ 0 h 474960"/>
            <a:gd name="connsiteX2" fmla="*/ 882805 w 1300976"/>
            <a:gd name="connsiteY2" fmla="*/ 433659 h 474960"/>
            <a:gd name="connsiteX3" fmla="*/ 1300976 w 1300976"/>
            <a:gd name="connsiteY3" fmla="*/ 247805 h 474960"/>
            <a:gd name="connsiteX0" fmla="*/ 0 w 1300976"/>
            <a:gd name="connsiteY0" fmla="*/ 0 h 242643"/>
            <a:gd name="connsiteX1" fmla="*/ 882805 w 1300976"/>
            <a:gd name="connsiteY1" fmla="*/ 201342 h 242643"/>
            <a:gd name="connsiteX2" fmla="*/ 1300976 w 1300976"/>
            <a:gd name="connsiteY2" fmla="*/ 15488 h 242643"/>
            <a:gd name="connsiteX0" fmla="*/ 0 w 1300976"/>
            <a:gd name="connsiteY0" fmla="*/ 0 h 15488"/>
            <a:gd name="connsiteX1" fmla="*/ 1300976 w 1300976"/>
            <a:gd name="connsiteY1" fmla="*/ 15488 h 15488"/>
            <a:gd name="connsiteX0" fmla="*/ 0 w 1300976"/>
            <a:gd name="connsiteY0" fmla="*/ 193596 h 209084"/>
            <a:gd name="connsiteX1" fmla="*/ 322979 w 1300976"/>
            <a:gd name="connsiteY1" fmla="*/ 0 h 209084"/>
            <a:gd name="connsiteX2" fmla="*/ 1300976 w 1300976"/>
            <a:gd name="connsiteY2" fmla="*/ 209084 h 209084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193596 h 429786"/>
            <a:gd name="connsiteX1" fmla="*/ 322979 w 1300976"/>
            <a:gd name="connsiteY1" fmla="*/ 0 h 429786"/>
            <a:gd name="connsiteX2" fmla="*/ 819991 w 1300976"/>
            <a:gd name="connsiteY2" fmla="*/ 394939 h 429786"/>
            <a:gd name="connsiteX3" fmla="*/ 1300976 w 1300976"/>
            <a:gd name="connsiteY3" fmla="*/ 209084 h 429786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493369"/>
            <a:gd name="connsiteY0" fmla="*/ 325243 h 548527"/>
            <a:gd name="connsiteX1" fmla="*/ 322979 w 1493369"/>
            <a:gd name="connsiteY1" fmla="*/ 131647 h 548527"/>
            <a:gd name="connsiteX2" fmla="*/ 819991 w 1493369"/>
            <a:gd name="connsiteY2" fmla="*/ 526586 h 548527"/>
            <a:gd name="connsiteX3" fmla="*/ 1493369 w 1493369"/>
            <a:gd name="connsiteY3" fmla="*/ 0 h 548527"/>
            <a:gd name="connsiteX0" fmla="*/ 0 w 1493369"/>
            <a:gd name="connsiteY0" fmla="*/ 325243 h 566596"/>
            <a:gd name="connsiteX1" fmla="*/ 322979 w 1493369"/>
            <a:gd name="connsiteY1" fmla="*/ 240062 h 566596"/>
            <a:gd name="connsiteX2" fmla="*/ 819991 w 1493369"/>
            <a:gd name="connsiteY2" fmla="*/ 526586 h 566596"/>
            <a:gd name="connsiteX3" fmla="*/ 1493369 w 1493369"/>
            <a:gd name="connsiteY3" fmla="*/ 0 h 566596"/>
            <a:gd name="connsiteX0" fmla="*/ 0 w 1300978"/>
            <a:gd name="connsiteY0" fmla="*/ 90344 h 311047"/>
            <a:gd name="connsiteX1" fmla="*/ 322979 w 1300978"/>
            <a:gd name="connsiteY1" fmla="*/ 5163 h 311047"/>
            <a:gd name="connsiteX2" fmla="*/ 819991 w 1300978"/>
            <a:gd name="connsiteY2" fmla="*/ 291687 h 311047"/>
            <a:gd name="connsiteX3" fmla="*/ 1300978 w 1300978"/>
            <a:gd name="connsiteY3" fmla="*/ 121321 h 311047"/>
            <a:gd name="connsiteX0" fmla="*/ 0 w 1300978"/>
            <a:gd name="connsiteY0" fmla="*/ 90344 h 303303"/>
            <a:gd name="connsiteX1" fmla="*/ 322979 w 1300978"/>
            <a:gd name="connsiteY1" fmla="*/ 5163 h 303303"/>
            <a:gd name="connsiteX2" fmla="*/ 707763 w 1300978"/>
            <a:gd name="connsiteY2" fmla="*/ 283943 h 303303"/>
            <a:gd name="connsiteX3" fmla="*/ 1300978 w 1300978"/>
            <a:gd name="connsiteY3" fmla="*/ 121321 h 303303"/>
            <a:gd name="connsiteX0" fmla="*/ 0 w 1300978"/>
            <a:gd name="connsiteY0" fmla="*/ 95155 h 294571"/>
            <a:gd name="connsiteX1" fmla="*/ 322979 w 1300978"/>
            <a:gd name="connsiteY1" fmla="*/ 9974 h 294571"/>
            <a:gd name="connsiteX2" fmla="*/ 510101 w 1300978"/>
            <a:gd name="connsiteY2" fmla="*/ 91227 h 294571"/>
            <a:gd name="connsiteX3" fmla="*/ 707763 w 1300978"/>
            <a:gd name="connsiteY3" fmla="*/ 288754 h 294571"/>
            <a:gd name="connsiteX4" fmla="*/ 1300978 w 1300978"/>
            <a:gd name="connsiteY4" fmla="*/ 126132 h 294571"/>
            <a:gd name="connsiteX0" fmla="*/ 0 w 1300978"/>
            <a:gd name="connsiteY0" fmla="*/ 90344 h 289760"/>
            <a:gd name="connsiteX1" fmla="*/ 322979 w 1300978"/>
            <a:gd name="connsiteY1" fmla="*/ 5163 h 289760"/>
            <a:gd name="connsiteX2" fmla="*/ 707763 w 1300978"/>
            <a:gd name="connsiteY2" fmla="*/ 283943 h 289760"/>
            <a:gd name="connsiteX3" fmla="*/ 1300978 w 1300978"/>
            <a:gd name="connsiteY3" fmla="*/ 121321 h 289760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2125 h 301541"/>
            <a:gd name="connsiteX1" fmla="*/ 214600 w 1300978"/>
            <a:gd name="connsiteY1" fmla="*/ 0 h 301541"/>
            <a:gd name="connsiteX2" fmla="*/ 707763 w 1300978"/>
            <a:gd name="connsiteY2" fmla="*/ 295724 h 301541"/>
            <a:gd name="connsiteX3" fmla="*/ 1300978 w 1300978"/>
            <a:gd name="connsiteY3" fmla="*/ 133102 h 301541"/>
            <a:gd name="connsiteX0" fmla="*/ 0 w 1300978"/>
            <a:gd name="connsiteY0" fmla="*/ 102125 h 274430"/>
            <a:gd name="connsiteX1" fmla="*/ 214600 w 1300978"/>
            <a:gd name="connsiteY1" fmla="*/ 0 h 274430"/>
            <a:gd name="connsiteX2" fmla="*/ 645280 w 1300978"/>
            <a:gd name="connsiteY2" fmla="*/ 268613 h 274430"/>
            <a:gd name="connsiteX3" fmla="*/ 1300978 w 1300978"/>
            <a:gd name="connsiteY3" fmla="*/ 133102 h 274430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68382"/>
            <a:gd name="connsiteX1" fmla="*/ 214600 w 1300978"/>
            <a:gd name="connsiteY1" fmla="*/ 9903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68382"/>
            <a:gd name="connsiteX1" fmla="*/ 316134 w 1300978"/>
            <a:gd name="connsiteY1" fmla="*/ 8378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27716"/>
            <a:gd name="connsiteX1" fmla="*/ 316134 w 1300978"/>
            <a:gd name="connsiteY1" fmla="*/ 83785 h 327716"/>
            <a:gd name="connsiteX2" fmla="*/ 949881 w 1300978"/>
            <a:gd name="connsiteY2" fmla="*/ 326982 h 327716"/>
            <a:gd name="connsiteX3" fmla="*/ 1300978 w 1300978"/>
            <a:gd name="connsiteY3" fmla="*/ 0 h 327716"/>
            <a:gd name="connsiteX0" fmla="*/ 0 w 1300978"/>
            <a:gd name="connsiteY0" fmla="*/ 201160 h 326022"/>
            <a:gd name="connsiteX1" fmla="*/ 316134 w 1300978"/>
            <a:gd name="connsiteY1" fmla="*/ 83785 h 326022"/>
            <a:gd name="connsiteX2" fmla="*/ 668711 w 1300978"/>
            <a:gd name="connsiteY2" fmla="*/ 325288 h 326022"/>
            <a:gd name="connsiteX3" fmla="*/ 1300978 w 1300978"/>
            <a:gd name="connsiteY3" fmla="*/ 0 h 326022"/>
            <a:gd name="connsiteX0" fmla="*/ 0 w 1300978"/>
            <a:gd name="connsiteY0" fmla="*/ 201160 h 324328"/>
            <a:gd name="connsiteX1" fmla="*/ 316134 w 1300978"/>
            <a:gd name="connsiteY1" fmla="*/ 83785 h 324328"/>
            <a:gd name="connsiteX2" fmla="*/ 649185 w 1300978"/>
            <a:gd name="connsiteY2" fmla="*/ 323594 h 324328"/>
            <a:gd name="connsiteX3" fmla="*/ 1300978 w 1300978"/>
            <a:gd name="connsiteY3" fmla="*/ 0 h 324328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261462 w 1136962"/>
            <a:gd name="connsiteY1" fmla="*/ 88869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265832"/>
            <a:gd name="connsiteY0" fmla="*/ 331631 h 331631"/>
            <a:gd name="connsiteX1" fmla="*/ 390332 w 1265832"/>
            <a:gd name="connsiteY1" fmla="*/ 88869 h 331631"/>
            <a:gd name="connsiteX2" fmla="*/ 778055 w 1265832"/>
            <a:gd name="connsiteY2" fmla="*/ 326983 h 331631"/>
            <a:gd name="connsiteX3" fmla="*/ 1265832 w 1265832"/>
            <a:gd name="connsiteY3" fmla="*/ 0 h 331631"/>
            <a:gd name="connsiteX0" fmla="*/ 0 w 1199445"/>
            <a:gd name="connsiteY0" fmla="*/ 287576 h 327717"/>
            <a:gd name="connsiteX1" fmla="*/ 323945 w 1199445"/>
            <a:gd name="connsiteY1" fmla="*/ 88869 h 327717"/>
            <a:gd name="connsiteX2" fmla="*/ 711668 w 1199445"/>
            <a:gd name="connsiteY2" fmla="*/ 326983 h 327717"/>
            <a:gd name="connsiteX3" fmla="*/ 1199445 w 1199445"/>
            <a:gd name="connsiteY3" fmla="*/ 0 h 327717"/>
            <a:gd name="connsiteX0" fmla="*/ 0 w 1199445"/>
            <a:gd name="connsiteY0" fmla="*/ 287576 h 331106"/>
            <a:gd name="connsiteX1" fmla="*/ 323945 w 1199445"/>
            <a:gd name="connsiteY1" fmla="*/ 88869 h 331106"/>
            <a:gd name="connsiteX2" fmla="*/ 656996 w 1199445"/>
            <a:gd name="connsiteY2" fmla="*/ 330372 h 331106"/>
            <a:gd name="connsiteX3" fmla="*/ 1199445 w 1199445"/>
            <a:gd name="connsiteY3" fmla="*/ 0 h 331106"/>
            <a:gd name="connsiteX0" fmla="*/ 0 w 1164298"/>
            <a:gd name="connsiteY0" fmla="*/ 328242 h 371772"/>
            <a:gd name="connsiteX1" fmla="*/ 323945 w 1164298"/>
            <a:gd name="connsiteY1" fmla="*/ 129535 h 371772"/>
            <a:gd name="connsiteX2" fmla="*/ 656996 w 1164298"/>
            <a:gd name="connsiteY2" fmla="*/ 371038 h 371772"/>
            <a:gd name="connsiteX3" fmla="*/ 1164298 w 1164298"/>
            <a:gd name="connsiteY3" fmla="*/ 0 h 371772"/>
            <a:gd name="connsiteX0" fmla="*/ 0 w 1062764"/>
            <a:gd name="connsiteY0" fmla="*/ 245215 h 371772"/>
            <a:gd name="connsiteX1" fmla="*/ 222411 w 1062764"/>
            <a:gd name="connsiteY1" fmla="*/ 129535 h 371772"/>
            <a:gd name="connsiteX2" fmla="*/ 555462 w 1062764"/>
            <a:gd name="connsiteY2" fmla="*/ 371038 h 371772"/>
            <a:gd name="connsiteX3" fmla="*/ 1062764 w 1062764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1008092"/>
            <a:gd name="connsiteY0" fmla="*/ 245215 h 371772"/>
            <a:gd name="connsiteX1" fmla="*/ 167739 w 1008092"/>
            <a:gd name="connsiteY1" fmla="*/ 129535 h 371772"/>
            <a:gd name="connsiteX2" fmla="*/ 500790 w 1008092"/>
            <a:gd name="connsiteY2" fmla="*/ 371038 h 371772"/>
            <a:gd name="connsiteX3" fmla="*/ 1008092 w 1008092"/>
            <a:gd name="connsiteY3" fmla="*/ 0 h 371772"/>
            <a:gd name="connsiteX0" fmla="*/ 0 w 1008092"/>
            <a:gd name="connsiteY0" fmla="*/ 245215 h 364994"/>
            <a:gd name="connsiteX1" fmla="*/ 167739 w 1008092"/>
            <a:gd name="connsiteY1" fmla="*/ 129535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43517 w 1008092"/>
            <a:gd name="connsiteY1" fmla="*/ 192151 h 364994"/>
            <a:gd name="connsiteX2" fmla="*/ 171644 w 1008092"/>
            <a:gd name="connsiteY2" fmla="*/ 134618 h 364994"/>
            <a:gd name="connsiteX3" fmla="*/ 500790 w 1008092"/>
            <a:gd name="connsiteY3" fmla="*/ 364260 h 364994"/>
            <a:gd name="connsiteX4" fmla="*/ 1008092 w 1008092"/>
            <a:gd name="connsiteY4" fmla="*/ 0 h 364994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218973"/>
            <a:gd name="connsiteY0" fmla="*/ 343492 h 364994"/>
            <a:gd name="connsiteX1" fmla="*/ 254398 w 1218973"/>
            <a:gd name="connsiteY1" fmla="*/ 192151 h 364994"/>
            <a:gd name="connsiteX2" fmla="*/ 382525 w 1218973"/>
            <a:gd name="connsiteY2" fmla="*/ 134618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191915 w 1218973"/>
            <a:gd name="connsiteY1" fmla="*/ 244679 h 364994"/>
            <a:gd name="connsiteX2" fmla="*/ 382525 w 1218973"/>
            <a:gd name="connsiteY2" fmla="*/ 134618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191915 w 1218973"/>
            <a:gd name="connsiteY1" fmla="*/ 246373 h 364994"/>
            <a:gd name="connsiteX2" fmla="*/ 382525 w 1218973"/>
            <a:gd name="connsiteY2" fmla="*/ 134618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191915 w 1218973"/>
            <a:gd name="connsiteY1" fmla="*/ 246373 h 364994"/>
            <a:gd name="connsiteX2" fmla="*/ 370810 w 1218973"/>
            <a:gd name="connsiteY2" fmla="*/ 126146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86474 w 1218973"/>
            <a:gd name="connsiteY1" fmla="*/ 297206 h 364994"/>
            <a:gd name="connsiteX2" fmla="*/ 191915 w 1218973"/>
            <a:gd name="connsiteY2" fmla="*/ 246373 h 364994"/>
            <a:gd name="connsiteX3" fmla="*/ 370810 w 1218973"/>
            <a:gd name="connsiteY3" fmla="*/ 126146 h 364994"/>
            <a:gd name="connsiteX4" fmla="*/ 711671 w 1218973"/>
            <a:gd name="connsiteY4" fmla="*/ 364260 h 364994"/>
            <a:gd name="connsiteX5" fmla="*/ 1218973 w 1218973"/>
            <a:gd name="connsiteY5" fmla="*/ 0 h 364994"/>
            <a:gd name="connsiteX0" fmla="*/ 84146 w 1303119"/>
            <a:gd name="connsiteY0" fmla="*/ 343492 h 364994"/>
            <a:gd name="connsiteX1" fmla="*/ 14412 w 1303119"/>
            <a:gd name="connsiteY1" fmla="*/ 246373 h 364994"/>
            <a:gd name="connsiteX2" fmla="*/ 170620 w 1303119"/>
            <a:gd name="connsiteY2" fmla="*/ 297206 h 364994"/>
            <a:gd name="connsiteX3" fmla="*/ 276061 w 1303119"/>
            <a:gd name="connsiteY3" fmla="*/ 246373 h 364994"/>
            <a:gd name="connsiteX4" fmla="*/ 454956 w 1303119"/>
            <a:gd name="connsiteY4" fmla="*/ 126146 h 364994"/>
            <a:gd name="connsiteX5" fmla="*/ 795817 w 1303119"/>
            <a:gd name="connsiteY5" fmla="*/ 364260 h 364994"/>
            <a:gd name="connsiteX6" fmla="*/ 1303119 w 1303119"/>
            <a:gd name="connsiteY6" fmla="*/ 0 h 364994"/>
            <a:gd name="connsiteX0" fmla="*/ 0 w 1288707"/>
            <a:gd name="connsiteY0" fmla="*/ 246373 h 364994"/>
            <a:gd name="connsiteX1" fmla="*/ 156208 w 1288707"/>
            <a:gd name="connsiteY1" fmla="*/ 297206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320227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320227 w 1288707"/>
            <a:gd name="connsiteY2" fmla="*/ 246373 h 364994"/>
            <a:gd name="connsiteX3" fmla="*/ 483502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64994"/>
            <a:gd name="connsiteX1" fmla="*/ 164019 w 1288707"/>
            <a:gd name="connsiteY1" fmla="*/ 358205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64994"/>
            <a:gd name="connsiteX1" fmla="*/ 164019 w 1288707"/>
            <a:gd name="connsiteY1" fmla="*/ 358205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59911"/>
            <a:gd name="connsiteX1" fmla="*/ 164019 w 1288707"/>
            <a:gd name="connsiteY1" fmla="*/ 358205 h 359911"/>
            <a:gd name="connsiteX2" fmla="*/ 483502 w 1288707"/>
            <a:gd name="connsiteY2" fmla="*/ 126146 h 359911"/>
            <a:gd name="connsiteX3" fmla="*/ 839983 w 1288707"/>
            <a:gd name="connsiteY3" fmla="*/ 359177 h 359911"/>
            <a:gd name="connsiteX4" fmla="*/ 1288707 w 1288707"/>
            <a:gd name="connsiteY4" fmla="*/ 0 h 359911"/>
            <a:gd name="connsiteX0" fmla="*/ 0 w 1288707"/>
            <a:gd name="connsiteY0" fmla="*/ 246373 h 359911"/>
            <a:gd name="connsiteX1" fmla="*/ 164019 w 1288707"/>
            <a:gd name="connsiteY1" fmla="*/ 358205 h 359911"/>
            <a:gd name="connsiteX2" fmla="*/ 483502 w 1288707"/>
            <a:gd name="connsiteY2" fmla="*/ 126146 h 359911"/>
            <a:gd name="connsiteX3" fmla="*/ 824362 w 1288707"/>
            <a:gd name="connsiteY3" fmla="*/ 359177 h 359911"/>
            <a:gd name="connsiteX4" fmla="*/ 1288707 w 1288707"/>
            <a:gd name="connsiteY4" fmla="*/ 0 h 359911"/>
            <a:gd name="connsiteX0" fmla="*/ 0 w 1175455"/>
            <a:gd name="connsiteY0" fmla="*/ 165040 h 278578"/>
            <a:gd name="connsiteX1" fmla="*/ 164019 w 1175455"/>
            <a:gd name="connsiteY1" fmla="*/ 276872 h 278578"/>
            <a:gd name="connsiteX2" fmla="*/ 483502 w 1175455"/>
            <a:gd name="connsiteY2" fmla="*/ 44813 h 278578"/>
            <a:gd name="connsiteX3" fmla="*/ 824362 w 1175455"/>
            <a:gd name="connsiteY3" fmla="*/ 277844 h 278578"/>
            <a:gd name="connsiteX4" fmla="*/ 1175455 w 1175455"/>
            <a:gd name="connsiteY4" fmla="*/ 0 h 278578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81967"/>
            <a:gd name="connsiteX1" fmla="*/ 164019 w 1136403"/>
            <a:gd name="connsiteY1" fmla="*/ 275178 h 281967"/>
            <a:gd name="connsiteX2" fmla="*/ 483502 w 1136403"/>
            <a:gd name="connsiteY2" fmla="*/ 43119 h 281967"/>
            <a:gd name="connsiteX3" fmla="*/ 824362 w 1136403"/>
            <a:gd name="connsiteY3" fmla="*/ 276150 h 281967"/>
            <a:gd name="connsiteX4" fmla="*/ 1136403 w 1136403"/>
            <a:gd name="connsiteY4" fmla="*/ 0 h 281967"/>
            <a:gd name="connsiteX0" fmla="*/ 0 w 1136403"/>
            <a:gd name="connsiteY0" fmla="*/ 163346 h 276150"/>
            <a:gd name="connsiteX1" fmla="*/ 164019 w 1136403"/>
            <a:gd name="connsiteY1" fmla="*/ 275178 h 276150"/>
            <a:gd name="connsiteX2" fmla="*/ 483502 w 1136403"/>
            <a:gd name="connsiteY2" fmla="*/ 43119 h 276150"/>
            <a:gd name="connsiteX3" fmla="*/ 824362 w 1136403"/>
            <a:gd name="connsiteY3" fmla="*/ 276150 h 276150"/>
            <a:gd name="connsiteX4" fmla="*/ 1136403 w 1136403"/>
            <a:gd name="connsiteY4" fmla="*/ 0 h 276150"/>
            <a:gd name="connsiteX0" fmla="*/ 0 w 1136403"/>
            <a:gd name="connsiteY0" fmla="*/ 163346 h 276150"/>
            <a:gd name="connsiteX1" fmla="*/ 164019 w 1136403"/>
            <a:gd name="connsiteY1" fmla="*/ 275178 h 276150"/>
            <a:gd name="connsiteX2" fmla="*/ 483502 w 1136403"/>
            <a:gd name="connsiteY2" fmla="*/ 43119 h 276150"/>
            <a:gd name="connsiteX3" fmla="*/ 824362 w 1136403"/>
            <a:gd name="connsiteY3" fmla="*/ 276150 h 276150"/>
            <a:gd name="connsiteX4" fmla="*/ 1136403 w 1136403"/>
            <a:gd name="connsiteY4" fmla="*/ 0 h 276150"/>
            <a:gd name="connsiteX0" fmla="*/ 0 w 1136403"/>
            <a:gd name="connsiteY0" fmla="*/ 163346 h 277123"/>
            <a:gd name="connsiteX1" fmla="*/ 164019 w 1136403"/>
            <a:gd name="connsiteY1" fmla="*/ 275178 h 277123"/>
            <a:gd name="connsiteX2" fmla="*/ 483502 w 1136403"/>
            <a:gd name="connsiteY2" fmla="*/ 43119 h 277123"/>
            <a:gd name="connsiteX3" fmla="*/ 824362 w 1136403"/>
            <a:gd name="connsiteY3" fmla="*/ 276150 h 277123"/>
            <a:gd name="connsiteX4" fmla="*/ 1136403 w 1136403"/>
            <a:gd name="connsiteY4" fmla="*/ 0 h 277123"/>
            <a:gd name="connsiteX0" fmla="*/ 0 w 1136403"/>
            <a:gd name="connsiteY0" fmla="*/ 163346 h 277123"/>
            <a:gd name="connsiteX1" fmla="*/ 164019 w 1136403"/>
            <a:gd name="connsiteY1" fmla="*/ 275178 h 277123"/>
            <a:gd name="connsiteX2" fmla="*/ 487408 w 1136403"/>
            <a:gd name="connsiteY2" fmla="*/ 44814 h 277123"/>
            <a:gd name="connsiteX3" fmla="*/ 824362 w 1136403"/>
            <a:gd name="connsiteY3" fmla="*/ 276150 h 277123"/>
            <a:gd name="connsiteX4" fmla="*/ 1136403 w 1136403"/>
            <a:gd name="connsiteY4" fmla="*/ 0 h 277123"/>
            <a:gd name="connsiteX0" fmla="*/ 0 w 1136403"/>
            <a:gd name="connsiteY0" fmla="*/ 163346 h 288733"/>
            <a:gd name="connsiteX1" fmla="*/ 164019 w 1136403"/>
            <a:gd name="connsiteY1" fmla="*/ 288733 h 288733"/>
            <a:gd name="connsiteX2" fmla="*/ 487408 w 1136403"/>
            <a:gd name="connsiteY2" fmla="*/ 44814 h 288733"/>
            <a:gd name="connsiteX3" fmla="*/ 824362 w 1136403"/>
            <a:gd name="connsiteY3" fmla="*/ 276150 h 288733"/>
            <a:gd name="connsiteX4" fmla="*/ 1136403 w 1136403"/>
            <a:gd name="connsiteY4" fmla="*/ 0 h 288733"/>
            <a:gd name="connsiteX0" fmla="*/ 0 w 1136403"/>
            <a:gd name="connsiteY0" fmla="*/ 163346 h 287039"/>
            <a:gd name="connsiteX1" fmla="*/ 164019 w 1136403"/>
            <a:gd name="connsiteY1" fmla="*/ 287039 h 287039"/>
            <a:gd name="connsiteX2" fmla="*/ 487408 w 1136403"/>
            <a:gd name="connsiteY2" fmla="*/ 44814 h 287039"/>
            <a:gd name="connsiteX3" fmla="*/ 824362 w 1136403"/>
            <a:gd name="connsiteY3" fmla="*/ 276150 h 287039"/>
            <a:gd name="connsiteX4" fmla="*/ 1136403 w 1136403"/>
            <a:gd name="connsiteY4" fmla="*/ 0 h 287039"/>
            <a:gd name="connsiteX0" fmla="*/ 0 w 1136403"/>
            <a:gd name="connsiteY0" fmla="*/ 163346 h 288984"/>
            <a:gd name="connsiteX1" fmla="*/ 164019 w 1136403"/>
            <a:gd name="connsiteY1" fmla="*/ 287039 h 288984"/>
            <a:gd name="connsiteX2" fmla="*/ 487408 w 1136403"/>
            <a:gd name="connsiteY2" fmla="*/ 44814 h 288984"/>
            <a:gd name="connsiteX3" fmla="*/ 816552 w 1136403"/>
            <a:gd name="connsiteY3" fmla="*/ 288011 h 288984"/>
            <a:gd name="connsiteX4" fmla="*/ 1136403 w 1136403"/>
            <a:gd name="connsiteY4" fmla="*/ 0 h 288984"/>
            <a:gd name="connsiteX0" fmla="*/ 0 w 1136403"/>
            <a:gd name="connsiteY0" fmla="*/ 163346 h 290439"/>
            <a:gd name="connsiteX1" fmla="*/ 164019 w 1136403"/>
            <a:gd name="connsiteY1" fmla="*/ 287039 h 290439"/>
            <a:gd name="connsiteX2" fmla="*/ 487408 w 1136403"/>
            <a:gd name="connsiteY2" fmla="*/ 44814 h 290439"/>
            <a:gd name="connsiteX3" fmla="*/ 816552 w 1136403"/>
            <a:gd name="connsiteY3" fmla="*/ 288011 h 290439"/>
            <a:gd name="connsiteX4" fmla="*/ 1136403 w 1136403"/>
            <a:gd name="connsiteY4" fmla="*/ 0 h 290439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39058 w 1175461"/>
            <a:gd name="connsiteY0" fmla="*/ 163346 h 307077"/>
            <a:gd name="connsiteX1" fmla="*/ 27336 w 1175461"/>
            <a:gd name="connsiteY1" fmla="*/ 168432 h 307077"/>
            <a:gd name="connsiteX2" fmla="*/ 203077 w 1175461"/>
            <a:gd name="connsiteY2" fmla="*/ 287039 h 307077"/>
            <a:gd name="connsiteX3" fmla="*/ 526466 w 1175461"/>
            <a:gd name="connsiteY3" fmla="*/ 44814 h 307077"/>
            <a:gd name="connsiteX4" fmla="*/ 855610 w 1175461"/>
            <a:gd name="connsiteY4" fmla="*/ 289706 h 307077"/>
            <a:gd name="connsiteX5" fmla="*/ 1175461 w 1175461"/>
            <a:gd name="connsiteY5" fmla="*/ 0 h 307077"/>
            <a:gd name="connsiteX0" fmla="*/ 0 w 1136403"/>
            <a:gd name="connsiteY0" fmla="*/ 163346 h 306794"/>
            <a:gd name="connsiteX1" fmla="*/ 164019 w 1136403"/>
            <a:gd name="connsiteY1" fmla="*/ 287039 h 306794"/>
            <a:gd name="connsiteX2" fmla="*/ 487408 w 1136403"/>
            <a:gd name="connsiteY2" fmla="*/ 44814 h 306794"/>
            <a:gd name="connsiteX3" fmla="*/ 816552 w 1136403"/>
            <a:gd name="connsiteY3" fmla="*/ 289706 h 306794"/>
            <a:gd name="connsiteX4" fmla="*/ 1136403 w 1136403"/>
            <a:gd name="connsiteY4" fmla="*/ 0 h 306794"/>
            <a:gd name="connsiteX0" fmla="*/ 46869 w 1183272"/>
            <a:gd name="connsiteY0" fmla="*/ 163346 h 307077"/>
            <a:gd name="connsiteX1" fmla="*/ 27336 w 1183272"/>
            <a:gd name="connsiteY1" fmla="*/ 166737 h 307077"/>
            <a:gd name="connsiteX2" fmla="*/ 210888 w 1183272"/>
            <a:gd name="connsiteY2" fmla="*/ 287039 h 307077"/>
            <a:gd name="connsiteX3" fmla="*/ 534277 w 1183272"/>
            <a:gd name="connsiteY3" fmla="*/ 44814 h 307077"/>
            <a:gd name="connsiteX4" fmla="*/ 863421 w 1183272"/>
            <a:gd name="connsiteY4" fmla="*/ 289706 h 307077"/>
            <a:gd name="connsiteX5" fmla="*/ 1183272 w 1183272"/>
            <a:gd name="connsiteY5" fmla="*/ 0 h 307077"/>
            <a:gd name="connsiteX0" fmla="*/ 0 w 1155936"/>
            <a:gd name="connsiteY0" fmla="*/ 166737 h 307077"/>
            <a:gd name="connsiteX1" fmla="*/ 183552 w 1155936"/>
            <a:gd name="connsiteY1" fmla="*/ 287039 h 307077"/>
            <a:gd name="connsiteX2" fmla="*/ 506941 w 1155936"/>
            <a:gd name="connsiteY2" fmla="*/ 44814 h 307077"/>
            <a:gd name="connsiteX3" fmla="*/ 836085 w 1155936"/>
            <a:gd name="connsiteY3" fmla="*/ 289706 h 307077"/>
            <a:gd name="connsiteX4" fmla="*/ 1155936 w 1155936"/>
            <a:gd name="connsiteY4" fmla="*/ 0 h 307077"/>
            <a:gd name="connsiteX0" fmla="*/ 0 w 1155936"/>
            <a:gd name="connsiteY0" fmla="*/ 166737 h 292134"/>
            <a:gd name="connsiteX1" fmla="*/ 183552 w 1155936"/>
            <a:gd name="connsiteY1" fmla="*/ 287039 h 292134"/>
            <a:gd name="connsiteX2" fmla="*/ 506941 w 1155936"/>
            <a:gd name="connsiteY2" fmla="*/ 44814 h 292134"/>
            <a:gd name="connsiteX3" fmla="*/ 836085 w 1155936"/>
            <a:gd name="connsiteY3" fmla="*/ 289706 h 292134"/>
            <a:gd name="connsiteX4" fmla="*/ 1155936 w 1155936"/>
            <a:gd name="connsiteY4" fmla="*/ 0 h 292134"/>
            <a:gd name="connsiteX0" fmla="*/ 0 w 1155936"/>
            <a:gd name="connsiteY0" fmla="*/ 166737 h 292134"/>
            <a:gd name="connsiteX1" fmla="*/ 179857 w 1155936"/>
            <a:gd name="connsiteY1" fmla="*/ 291849 h 292134"/>
            <a:gd name="connsiteX2" fmla="*/ 506941 w 1155936"/>
            <a:gd name="connsiteY2" fmla="*/ 44814 h 292134"/>
            <a:gd name="connsiteX3" fmla="*/ 836085 w 1155936"/>
            <a:gd name="connsiteY3" fmla="*/ 289706 h 292134"/>
            <a:gd name="connsiteX4" fmla="*/ 1155936 w 1155936"/>
            <a:gd name="connsiteY4" fmla="*/ 0 h 292134"/>
            <a:gd name="connsiteX0" fmla="*/ 10810 w 1166746"/>
            <a:gd name="connsiteY0" fmla="*/ 166737 h 312163"/>
            <a:gd name="connsiteX1" fmla="*/ 29976 w 1166746"/>
            <a:gd name="connsiteY1" fmla="*/ 166699 h 312163"/>
            <a:gd name="connsiteX2" fmla="*/ 190667 w 1166746"/>
            <a:gd name="connsiteY2" fmla="*/ 291849 h 312163"/>
            <a:gd name="connsiteX3" fmla="*/ 517751 w 1166746"/>
            <a:gd name="connsiteY3" fmla="*/ 44814 h 312163"/>
            <a:gd name="connsiteX4" fmla="*/ 846895 w 1166746"/>
            <a:gd name="connsiteY4" fmla="*/ 289706 h 312163"/>
            <a:gd name="connsiteX5" fmla="*/ 1166746 w 1166746"/>
            <a:gd name="connsiteY5" fmla="*/ 0 h 312163"/>
            <a:gd name="connsiteX0" fmla="*/ 10810 w 1166746"/>
            <a:gd name="connsiteY0" fmla="*/ 166737 h 312163"/>
            <a:gd name="connsiteX1" fmla="*/ 29976 w 1166746"/>
            <a:gd name="connsiteY1" fmla="*/ 166699 h 312163"/>
            <a:gd name="connsiteX2" fmla="*/ 190667 w 1166746"/>
            <a:gd name="connsiteY2" fmla="*/ 291849 h 312163"/>
            <a:gd name="connsiteX3" fmla="*/ 517751 w 1166746"/>
            <a:gd name="connsiteY3" fmla="*/ 44814 h 312163"/>
            <a:gd name="connsiteX4" fmla="*/ 846895 w 1166746"/>
            <a:gd name="connsiteY4" fmla="*/ 289706 h 312163"/>
            <a:gd name="connsiteX5" fmla="*/ 1166746 w 1166746"/>
            <a:gd name="connsiteY5" fmla="*/ 0 h 312163"/>
            <a:gd name="connsiteX0" fmla="*/ 0 w 1136770"/>
            <a:gd name="connsiteY0" fmla="*/ 166699 h 312163"/>
            <a:gd name="connsiteX1" fmla="*/ 160691 w 1136770"/>
            <a:gd name="connsiteY1" fmla="*/ 291849 h 312163"/>
            <a:gd name="connsiteX2" fmla="*/ 487775 w 1136770"/>
            <a:gd name="connsiteY2" fmla="*/ 44814 h 312163"/>
            <a:gd name="connsiteX3" fmla="*/ 816919 w 1136770"/>
            <a:gd name="connsiteY3" fmla="*/ 289706 h 312163"/>
            <a:gd name="connsiteX4" fmla="*/ 1136770 w 1136770"/>
            <a:gd name="connsiteY4" fmla="*/ 0 h 312163"/>
            <a:gd name="connsiteX0" fmla="*/ 0 w 1136770"/>
            <a:gd name="connsiteY0" fmla="*/ 166699 h 292925"/>
            <a:gd name="connsiteX1" fmla="*/ 160691 w 1136770"/>
            <a:gd name="connsiteY1" fmla="*/ 291849 h 292925"/>
            <a:gd name="connsiteX2" fmla="*/ 487775 w 1136770"/>
            <a:gd name="connsiteY2" fmla="*/ 44814 h 292925"/>
            <a:gd name="connsiteX3" fmla="*/ 816919 w 1136770"/>
            <a:gd name="connsiteY3" fmla="*/ 289706 h 292925"/>
            <a:gd name="connsiteX4" fmla="*/ 1136770 w 1136770"/>
            <a:gd name="connsiteY4" fmla="*/ 0 h 292925"/>
            <a:gd name="connsiteX0" fmla="*/ 0 w 1096169"/>
            <a:gd name="connsiteY0" fmla="*/ 200924 h 292925"/>
            <a:gd name="connsiteX1" fmla="*/ 120090 w 1096169"/>
            <a:gd name="connsiteY1" fmla="*/ 291849 h 292925"/>
            <a:gd name="connsiteX2" fmla="*/ 447174 w 1096169"/>
            <a:gd name="connsiteY2" fmla="*/ 44814 h 292925"/>
            <a:gd name="connsiteX3" fmla="*/ 776318 w 1096169"/>
            <a:gd name="connsiteY3" fmla="*/ 289706 h 292925"/>
            <a:gd name="connsiteX4" fmla="*/ 1096169 w 1096169"/>
            <a:gd name="connsiteY4" fmla="*/ 0 h 292925"/>
            <a:gd name="connsiteX0" fmla="*/ 0 w 1107241"/>
            <a:gd name="connsiteY0" fmla="*/ 213962 h 292925"/>
            <a:gd name="connsiteX1" fmla="*/ 131162 w 1107241"/>
            <a:gd name="connsiteY1" fmla="*/ 291849 h 292925"/>
            <a:gd name="connsiteX2" fmla="*/ 458246 w 1107241"/>
            <a:gd name="connsiteY2" fmla="*/ 44814 h 292925"/>
            <a:gd name="connsiteX3" fmla="*/ 787390 w 1107241"/>
            <a:gd name="connsiteY3" fmla="*/ 289706 h 292925"/>
            <a:gd name="connsiteX4" fmla="*/ 1107241 w 1107241"/>
            <a:gd name="connsiteY4" fmla="*/ 0 h 292925"/>
            <a:gd name="connsiteX0" fmla="*/ 0 w 1107241"/>
            <a:gd name="connsiteY0" fmla="*/ 213962 h 292925"/>
            <a:gd name="connsiteX1" fmla="*/ 149617 w 1107241"/>
            <a:gd name="connsiteY1" fmla="*/ 291849 h 292925"/>
            <a:gd name="connsiteX2" fmla="*/ 458246 w 1107241"/>
            <a:gd name="connsiteY2" fmla="*/ 44814 h 292925"/>
            <a:gd name="connsiteX3" fmla="*/ 787390 w 1107241"/>
            <a:gd name="connsiteY3" fmla="*/ 289706 h 292925"/>
            <a:gd name="connsiteX4" fmla="*/ 1107241 w 1107241"/>
            <a:gd name="connsiteY4" fmla="*/ 0 h 292925"/>
            <a:gd name="connsiteX0" fmla="*/ 0 w 1088787"/>
            <a:gd name="connsiteY0" fmla="*/ 215592 h 292925"/>
            <a:gd name="connsiteX1" fmla="*/ 131163 w 1088787"/>
            <a:gd name="connsiteY1" fmla="*/ 291849 h 292925"/>
            <a:gd name="connsiteX2" fmla="*/ 439792 w 1088787"/>
            <a:gd name="connsiteY2" fmla="*/ 44814 h 292925"/>
            <a:gd name="connsiteX3" fmla="*/ 768936 w 1088787"/>
            <a:gd name="connsiteY3" fmla="*/ 289706 h 292925"/>
            <a:gd name="connsiteX4" fmla="*/ 1088787 w 1088787"/>
            <a:gd name="connsiteY4" fmla="*/ 0 h 292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088787" h="292925" fill="none">
              <a:moveTo>
                <a:pt x="0" y="215592"/>
              </a:moveTo>
              <a:cubicBezTo>
                <a:pt x="15196" y="238047"/>
                <a:pt x="32624" y="292925"/>
                <a:pt x="131163" y="291849"/>
              </a:cubicBezTo>
              <a:cubicBezTo>
                <a:pt x="242989" y="290450"/>
                <a:pt x="331037" y="43523"/>
                <a:pt x="439792" y="44814"/>
              </a:cubicBezTo>
              <a:cubicBezTo>
                <a:pt x="575327" y="44886"/>
                <a:pt x="633273" y="288984"/>
                <a:pt x="768936" y="289706"/>
              </a:cubicBezTo>
              <a:cubicBezTo>
                <a:pt x="904653" y="292134"/>
                <a:pt x="1010054" y="129636"/>
                <a:pt x="1088787" y="0"/>
              </a:cubicBezTo>
            </a:path>
          </a:pathLst>
        </a:custGeom>
        <a:noFill xmlns:a="http://schemas.openxmlformats.org/drawingml/2006/main"/>
        <a:ln xmlns:a="http://schemas.openxmlformats.org/drawingml/2006/main" w="66675" cap="rnd" cmpd="sng" algn="ctr">
          <a:gradFill flip="none" rotWithShape="1">
            <a:gsLst>
              <a:gs pos="11000">
                <a:srgbClr val="00B0F0">
                  <a:alpha val="50000"/>
                </a:srgbClr>
              </a:gs>
              <a:gs pos="16000">
                <a:srgbClr val="CB0571">
                  <a:alpha val="50000"/>
                </a:srgbClr>
              </a:gs>
              <a:gs pos="41000">
                <a:srgbClr val="00B0F0">
                  <a:alpha val="50000"/>
                </a:srgbClr>
              </a:gs>
              <a:gs pos="71000">
                <a:srgbClr val="CB0571">
                  <a:alpha val="70000"/>
                </a:srgbClr>
              </a:gs>
            </a:gsLst>
            <a:lin ang="0" scaled="1"/>
            <a:tileRect/>
          </a:gradFill>
          <a:prstDash val="solid"/>
          <a:tailEnd type="triangle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0.05801</cdr:x>
      <cdr:y>0.82762</cdr:y>
    </cdr:from>
    <cdr:to>
      <cdr:x>0.09785</cdr:x>
      <cdr:y>0.88544</cdr:y>
    </cdr:to>
    <cdr:sp macro="" textlink="">
      <cdr:nvSpPr>
        <cdr:cNvPr id="72" name="フリーフォーム 71"/>
        <cdr:cNvSpPr/>
      </cdr:nvSpPr>
      <cdr:spPr>
        <a:xfrm xmlns:a="http://schemas.openxmlformats.org/drawingml/2006/main">
          <a:off x="539869" y="5033537"/>
          <a:ext cx="370766" cy="351658"/>
        </a:xfrm>
        <a:custGeom xmlns:a="http://schemas.openxmlformats.org/drawingml/2006/main">
          <a:avLst/>
          <a:gdLst>
            <a:gd name="connsiteX0" fmla="*/ 0 w 1525549"/>
            <a:gd name="connsiteY0" fmla="*/ 0 h 247804"/>
            <a:gd name="connsiteX1" fmla="*/ 747290 w 1525549"/>
            <a:gd name="connsiteY1" fmla="*/ 123902 h 247804"/>
            <a:gd name="connsiteX2" fmla="*/ 1525549 w 1525549"/>
            <a:gd name="connsiteY2" fmla="*/ 247804 h 247804"/>
            <a:gd name="connsiteX0" fmla="*/ 0 w 1525549"/>
            <a:gd name="connsiteY0" fmla="*/ 240061 h 487865"/>
            <a:gd name="connsiteX1" fmla="*/ 352351 w 1525549"/>
            <a:gd name="connsiteY1" fmla="*/ 61951 h 487865"/>
            <a:gd name="connsiteX2" fmla="*/ 1525549 w 1525549"/>
            <a:gd name="connsiteY2" fmla="*/ 487865 h 487865"/>
            <a:gd name="connsiteX0" fmla="*/ 0 w 828598"/>
            <a:gd name="connsiteY0" fmla="*/ 241352 h 620803"/>
            <a:gd name="connsiteX1" fmla="*/ 352351 w 828598"/>
            <a:gd name="connsiteY1" fmla="*/ 63242 h 620803"/>
            <a:gd name="connsiteX2" fmla="*/ 828598 w 828598"/>
            <a:gd name="connsiteY2" fmla="*/ 620803 h 620803"/>
            <a:gd name="connsiteX0" fmla="*/ 0 w 828598"/>
            <a:gd name="connsiteY0" fmla="*/ 481413 h 860864"/>
            <a:gd name="connsiteX1" fmla="*/ 236192 w 828598"/>
            <a:gd name="connsiteY1" fmla="*/ 63242 h 860864"/>
            <a:gd name="connsiteX2" fmla="*/ 828598 w 828598"/>
            <a:gd name="connsiteY2" fmla="*/ 860864 h 860864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418171 h 797622"/>
            <a:gd name="connsiteX1" fmla="*/ 236192 w 828598"/>
            <a:gd name="connsiteY1" fmla="*/ 0 h 797622"/>
            <a:gd name="connsiteX2" fmla="*/ 712440 w 828598"/>
            <a:gd name="connsiteY2" fmla="*/ 433659 h 797622"/>
            <a:gd name="connsiteX3" fmla="*/ 828598 w 828598"/>
            <a:gd name="connsiteY3" fmla="*/ 797622 h 797622"/>
            <a:gd name="connsiteX0" fmla="*/ 0 w 1239025"/>
            <a:gd name="connsiteY0" fmla="*/ 418171 h 513679"/>
            <a:gd name="connsiteX1" fmla="*/ 236192 w 1239025"/>
            <a:gd name="connsiteY1" fmla="*/ 0 h 513679"/>
            <a:gd name="connsiteX2" fmla="*/ 712440 w 1239025"/>
            <a:gd name="connsiteY2" fmla="*/ 433659 h 513679"/>
            <a:gd name="connsiteX3" fmla="*/ 1239025 w 1239025"/>
            <a:gd name="connsiteY3" fmla="*/ 480122 h 513679"/>
            <a:gd name="connsiteX0" fmla="*/ 0 w 1300976"/>
            <a:gd name="connsiteY0" fmla="*/ 472378 h 513679"/>
            <a:gd name="connsiteX1" fmla="*/ 298143 w 1300976"/>
            <a:gd name="connsiteY1" fmla="*/ 0 h 513679"/>
            <a:gd name="connsiteX2" fmla="*/ 774391 w 1300976"/>
            <a:gd name="connsiteY2" fmla="*/ 433659 h 513679"/>
            <a:gd name="connsiteX3" fmla="*/ 1300976 w 1300976"/>
            <a:gd name="connsiteY3" fmla="*/ 480122 h 513679"/>
            <a:gd name="connsiteX0" fmla="*/ 0 w 1300976"/>
            <a:gd name="connsiteY0" fmla="*/ 472378 h 970569"/>
            <a:gd name="connsiteX1" fmla="*/ 298143 w 1300976"/>
            <a:gd name="connsiteY1" fmla="*/ 0 h 970569"/>
            <a:gd name="connsiteX2" fmla="*/ 967988 w 1300976"/>
            <a:gd name="connsiteY2" fmla="*/ 890549 h 970569"/>
            <a:gd name="connsiteX3" fmla="*/ 1300976 w 1300976"/>
            <a:gd name="connsiteY3" fmla="*/ 480122 h 970569"/>
            <a:gd name="connsiteX0" fmla="*/ 0 w 1300976"/>
            <a:gd name="connsiteY0" fmla="*/ 185854 h 636291"/>
            <a:gd name="connsiteX1" fmla="*/ 422045 w 1300976"/>
            <a:gd name="connsiteY1" fmla="*/ 0 h 636291"/>
            <a:gd name="connsiteX2" fmla="*/ 967988 w 1300976"/>
            <a:gd name="connsiteY2" fmla="*/ 604025 h 636291"/>
            <a:gd name="connsiteX3" fmla="*/ 1300976 w 1300976"/>
            <a:gd name="connsiteY3" fmla="*/ 193598 h 636291"/>
            <a:gd name="connsiteX0" fmla="*/ 0 w 1300976"/>
            <a:gd name="connsiteY0" fmla="*/ 202633 h 653070"/>
            <a:gd name="connsiteX1" fmla="*/ 422045 w 1300976"/>
            <a:gd name="connsiteY1" fmla="*/ 16779 h 653070"/>
            <a:gd name="connsiteX2" fmla="*/ 967988 w 1300976"/>
            <a:gd name="connsiteY2" fmla="*/ 620804 h 653070"/>
            <a:gd name="connsiteX3" fmla="*/ 1300976 w 1300976"/>
            <a:gd name="connsiteY3" fmla="*/ 210377 h 653070"/>
            <a:gd name="connsiteX0" fmla="*/ 0 w 1300976"/>
            <a:gd name="connsiteY0" fmla="*/ 187145 h 637582"/>
            <a:gd name="connsiteX1" fmla="*/ 422045 w 1300976"/>
            <a:gd name="connsiteY1" fmla="*/ 1291 h 637582"/>
            <a:gd name="connsiteX2" fmla="*/ 967988 w 1300976"/>
            <a:gd name="connsiteY2" fmla="*/ 605316 h 637582"/>
            <a:gd name="connsiteX3" fmla="*/ 1300976 w 1300976"/>
            <a:gd name="connsiteY3" fmla="*/ 194889 h 637582"/>
            <a:gd name="connsiteX0" fmla="*/ 0 w 1300976"/>
            <a:gd name="connsiteY0" fmla="*/ 187145 h 413009"/>
            <a:gd name="connsiteX1" fmla="*/ 422045 w 1300976"/>
            <a:gd name="connsiteY1" fmla="*/ 1291 h 413009"/>
            <a:gd name="connsiteX2" fmla="*/ 921524 w 1300976"/>
            <a:gd name="connsiteY2" fmla="*/ 380743 h 413009"/>
            <a:gd name="connsiteX3" fmla="*/ 1300976 w 1300976"/>
            <a:gd name="connsiteY3" fmla="*/ 194889 h 413009"/>
            <a:gd name="connsiteX0" fmla="*/ 47109 w 1348085"/>
            <a:gd name="connsiteY0" fmla="*/ 220701 h 446565"/>
            <a:gd name="connsiteX1" fmla="*/ 70341 w 1348085"/>
            <a:gd name="connsiteY1" fmla="*/ 212959 h 446565"/>
            <a:gd name="connsiteX2" fmla="*/ 469154 w 1348085"/>
            <a:gd name="connsiteY2" fmla="*/ 34847 h 446565"/>
            <a:gd name="connsiteX3" fmla="*/ 968633 w 1348085"/>
            <a:gd name="connsiteY3" fmla="*/ 414299 h 446565"/>
            <a:gd name="connsiteX4" fmla="*/ 1348085 w 1348085"/>
            <a:gd name="connsiteY4" fmla="*/ 228445 h 446565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55600"/>
            <a:gd name="connsiteX1" fmla="*/ 70341 w 1348085"/>
            <a:gd name="connsiteY1" fmla="*/ 212959 h 455600"/>
            <a:gd name="connsiteX2" fmla="*/ 469154 w 1348085"/>
            <a:gd name="connsiteY2" fmla="*/ 34847 h 455600"/>
            <a:gd name="connsiteX3" fmla="*/ 929914 w 1348085"/>
            <a:gd name="connsiteY3" fmla="*/ 422043 h 455600"/>
            <a:gd name="connsiteX4" fmla="*/ 1348085 w 1348085"/>
            <a:gd name="connsiteY4" fmla="*/ 236189 h 455600"/>
            <a:gd name="connsiteX0" fmla="*/ 31076 w 1332052"/>
            <a:gd name="connsiteY0" fmla="*/ 220701 h 455600"/>
            <a:gd name="connsiteX1" fmla="*/ 70341 w 1332052"/>
            <a:gd name="connsiteY1" fmla="*/ 197471 h 455600"/>
            <a:gd name="connsiteX2" fmla="*/ 453121 w 1332052"/>
            <a:gd name="connsiteY2" fmla="*/ 34847 h 455600"/>
            <a:gd name="connsiteX3" fmla="*/ 913881 w 1332052"/>
            <a:gd name="connsiteY3" fmla="*/ 422043 h 455600"/>
            <a:gd name="connsiteX4" fmla="*/ 1332052 w 1332052"/>
            <a:gd name="connsiteY4" fmla="*/ 236189 h 455600"/>
            <a:gd name="connsiteX0" fmla="*/ 319664 w 1620640"/>
            <a:gd name="connsiteY0" fmla="*/ 220701 h 455600"/>
            <a:gd name="connsiteX1" fmla="*/ 358929 w 1620640"/>
            <a:gd name="connsiteY1" fmla="*/ 197471 h 455600"/>
            <a:gd name="connsiteX2" fmla="*/ 741709 w 1620640"/>
            <a:gd name="connsiteY2" fmla="*/ 34847 h 455600"/>
            <a:gd name="connsiteX3" fmla="*/ 1202469 w 1620640"/>
            <a:gd name="connsiteY3" fmla="*/ 422043 h 455600"/>
            <a:gd name="connsiteX4" fmla="*/ 1620640 w 1620640"/>
            <a:gd name="connsiteY4" fmla="*/ 236189 h 455600"/>
            <a:gd name="connsiteX0" fmla="*/ 319664 w 1620640"/>
            <a:gd name="connsiteY0" fmla="*/ 294267 h 529166"/>
            <a:gd name="connsiteX1" fmla="*/ 358929 w 1620640"/>
            <a:gd name="connsiteY1" fmla="*/ 271037 h 529166"/>
            <a:gd name="connsiteX2" fmla="*/ 741709 w 1620640"/>
            <a:gd name="connsiteY2" fmla="*/ 108413 h 529166"/>
            <a:gd name="connsiteX3" fmla="*/ 1202469 w 1620640"/>
            <a:gd name="connsiteY3" fmla="*/ 495609 h 529166"/>
            <a:gd name="connsiteX4" fmla="*/ 1620640 w 1620640"/>
            <a:gd name="connsiteY4" fmla="*/ 309755 h 529166"/>
            <a:gd name="connsiteX0" fmla="*/ 15043 w 1316019"/>
            <a:gd name="connsiteY0" fmla="*/ 294267 h 549818"/>
            <a:gd name="connsiteX1" fmla="*/ 54308 w 1316019"/>
            <a:gd name="connsiteY1" fmla="*/ 271037 h 549818"/>
            <a:gd name="connsiteX2" fmla="*/ 437088 w 1316019"/>
            <a:gd name="connsiteY2" fmla="*/ 108413 h 549818"/>
            <a:gd name="connsiteX3" fmla="*/ 897848 w 1316019"/>
            <a:gd name="connsiteY3" fmla="*/ 495609 h 549818"/>
            <a:gd name="connsiteX4" fmla="*/ 1316019 w 1316019"/>
            <a:gd name="connsiteY4" fmla="*/ 309755 h 549818"/>
            <a:gd name="connsiteX0" fmla="*/ 15043 w 3667875"/>
            <a:gd name="connsiteY0" fmla="*/ 332986 h 588537"/>
            <a:gd name="connsiteX1" fmla="*/ 54308 w 3667875"/>
            <a:gd name="connsiteY1" fmla="*/ 309756 h 588537"/>
            <a:gd name="connsiteX2" fmla="*/ 437088 w 3667875"/>
            <a:gd name="connsiteY2" fmla="*/ 147132 h 588537"/>
            <a:gd name="connsiteX3" fmla="*/ 897848 w 3667875"/>
            <a:gd name="connsiteY3" fmla="*/ 534328 h 588537"/>
            <a:gd name="connsiteX4" fmla="*/ 1316019 w 3667875"/>
            <a:gd name="connsiteY4" fmla="*/ 348474 h 588537"/>
            <a:gd name="connsiteX0" fmla="*/ 0 w 3652832"/>
            <a:gd name="connsiteY0" fmla="*/ 782132 h 1017031"/>
            <a:gd name="connsiteX1" fmla="*/ 39265 w 3652832"/>
            <a:gd name="connsiteY1" fmla="*/ 758902 h 1017031"/>
            <a:gd name="connsiteX2" fmla="*/ 422045 w 3652832"/>
            <a:gd name="connsiteY2" fmla="*/ 596278 h 1017031"/>
            <a:gd name="connsiteX3" fmla="*/ 882805 w 3652832"/>
            <a:gd name="connsiteY3" fmla="*/ 983474 h 1017031"/>
            <a:gd name="connsiteX4" fmla="*/ 1300976 w 3652832"/>
            <a:gd name="connsiteY4" fmla="*/ 797620 h 1017031"/>
            <a:gd name="connsiteX0" fmla="*/ 0 w 1300976"/>
            <a:gd name="connsiteY0" fmla="*/ 219411 h 454310"/>
            <a:gd name="connsiteX1" fmla="*/ 422045 w 1300976"/>
            <a:gd name="connsiteY1" fmla="*/ 33557 h 454310"/>
            <a:gd name="connsiteX2" fmla="*/ 882805 w 1300976"/>
            <a:gd name="connsiteY2" fmla="*/ 420753 h 454310"/>
            <a:gd name="connsiteX3" fmla="*/ 1300976 w 1300976"/>
            <a:gd name="connsiteY3" fmla="*/ 234899 h 454310"/>
            <a:gd name="connsiteX0" fmla="*/ 0 w 1300976"/>
            <a:gd name="connsiteY0" fmla="*/ 180691 h 409137"/>
            <a:gd name="connsiteX1" fmla="*/ 277752 w 1300976"/>
            <a:gd name="connsiteY1" fmla="*/ 33557 h 409137"/>
            <a:gd name="connsiteX2" fmla="*/ 882805 w 1300976"/>
            <a:gd name="connsiteY2" fmla="*/ 382033 h 409137"/>
            <a:gd name="connsiteX3" fmla="*/ 1300976 w 1300976"/>
            <a:gd name="connsiteY3" fmla="*/ 196179 h 409137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61776 w 1362752"/>
            <a:gd name="connsiteY0" fmla="*/ 183272 h 411718"/>
            <a:gd name="connsiteX1" fmla="*/ 339528 w 1362752"/>
            <a:gd name="connsiteY1" fmla="*/ 36138 h 411718"/>
            <a:gd name="connsiteX2" fmla="*/ 944581 w 1362752"/>
            <a:gd name="connsiteY2" fmla="*/ 384614 h 411718"/>
            <a:gd name="connsiteX3" fmla="*/ 1362752 w 1362752"/>
            <a:gd name="connsiteY3" fmla="*/ 198760 h 411718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61773 w 1362749"/>
            <a:gd name="connsiteY0" fmla="*/ 281362 h 508517"/>
            <a:gd name="connsiteX1" fmla="*/ 163165 w 1362749"/>
            <a:gd name="connsiteY1" fmla="*/ 141972 h 508517"/>
            <a:gd name="connsiteX2" fmla="*/ 944578 w 1362749"/>
            <a:gd name="connsiteY2" fmla="*/ 482704 h 508517"/>
            <a:gd name="connsiteX3" fmla="*/ 1362749 w 1362749"/>
            <a:gd name="connsiteY3" fmla="*/ 296850 h 508517"/>
            <a:gd name="connsiteX0" fmla="*/ 0 w 1300976"/>
            <a:gd name="connsiteY0" fmla="*/ 289106 h 517552"/>
            <a:gd name="connsiteX1" fmla="*/ 341884 w 1300976"/>
            <a:gd name="connsiteY1" fmla="*/ 141972 h 517552"/>
            <a:gd name="connsiteX2" fmla="*/ 882805 w 1300976"/>
            <a:gd name="connsiteY2" fmla="*/ 490448 h 517552"/>
            <a:gd name="connsiteX3" fmla="*/ 1300976 w 1300976"/>
            <a:gd name="connsiteY3" fmla="*/ 304594 h 517552"/>
            <a:gd name="connsiteX0" fmla="*/ 0 w 1300976"/>
            <a:gd name="connsiteY0" fmla="*/ 296850 h 526586"/>
            <a:gd name="connsiteX1" fmla="*/ 389982 w 1300976"/>
            <a:gd name="connsiteY1" fmla="*/ 141972 h 526586"/>
            <a:gd name="connsiteX2" fmla="*/ 882805 w 1300976"/>
            <a:gd name="connsiteY2" fmla="*/ 498192 h 526586"/>
            <a:gd name="connsiteX3" fmla="*/ 1300976 w 1300976"/>
            <a:gd name="connsiteY3" fmla="*/ 312338 h 526586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232317 h 474960"/>
            <a:gd name="connsiteX1" fmla="*/ 486180 w 1300976"/>
            <a:gd name="connsiteY1" fmla="*/ 0 h 474960"/>
            <a:gd name="connsiteX2" fmla="*/ 882805 w 1300976"/>
            <a:gd name="connsiteY2" fmla="*/ 433659 h 474960"/>
            <a:gd name="connsiteX3" fmla="*/ 1300976 w 1300976"/>
            <a:gd name="connsiteY3" fmla="*/ 247805 h 474960"/>
            <a:gd name="connsiteX0" fmla="*/ 0 w 1300976"/>
            <a:gd name="connsiteY0" fmla="*/ 0 h 242643"/>
            <a:gd name="connsiteX1" fmla="*/ 882805 w 1300976"/>
            <a:gd name="connsiteY1" fmla="*/ 201342 h 242643"/>
            <a:gd name="connsiteX2" fmla="*/ 1300976 w 1300976"/>
            <a:gd name="connsiteY2" fmla="*/ 15488 h 242643"/>
            <a:gd name="connsiteX0" fmla="*/ 0 w 1300976"/>
            <a:gd name="connsiteY0" fmla="*/ 0 h 15488"/>
            <a:gd name="connsiteX1" fmla="*/ 1300976 w 1300976"/>
            <a:gd name="connsiteY1" fmla="*/ 15488 h 15488"/>
            <a:gd name="connsiteX0" fmla="*/ 0 w 1300976"/>
            <a:gd name="connsiteY0" fmla="*/ 193596 h 209084"/>
            <a:gd name="connsiteX1" fmla="*/ 322979 w 1300976"/>
            <a:gd name="connsiteY1" fmla="*/ 0 h 209084"/>
            <a:gd name="connsiteX2" fmla="*/ 1300976 w 1300976"/>
            <a:gd name="connsiteY2" fmla="*/ 209084 h 209084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193596 h 429786"/>
            <a:gd name="connsiteX1" fmla="*/ 322979 w 1300976"/>
            <a:gd name="connsiteY1" fmla="*/ 0 h 429786"/>
            <a:gd name="connsiteX2" fmla="*/ 819991 w 1300976"/>
            <a:gd name="connsiteY2" fmla="*/ 394939 h 429786"/>
            <a:gd name="connsiteX3" fmla="*/ 1300976 w 1300976"/>
            <a:gd name="connsiteY3" fmla="*/ 209084 h 429786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493369"/>
            <a:gd name="connsiteY0" fmla="*/ 325243 h 548527"/>
            <a:gd name="connsiteX1" fmla="*/ 322979 w 1493369"/>
            <a:gd name="connsiteY1" fmla="*/ 131647 h 548527"/>
            <a:gd name="connsiteX2" fmla="*/ 819991 w 1493369"/>
            <a:gd name="connsiteY2" fmla="*/ 526586 h 548527"/>
            <a:gd name="connsiteX3" fmla="*/ 1493369 w 1493369"/>
            <a:gd name="connsiteY3" fmla="*/ 0 h 548527"/>
            <a:gd name="connsiteX0" fmla="*/ 0 w 1493369"/>
            <a:gd name="connsiteY0" fmla="*/ 325243 h 566596"/>
            <a:gd name="connsiteX1" fmla="*/ 322979 w 1493369"/>
            <a:gd name="connsiteY1" fmla="*/ 240062 h 566596"/>
            <a:gd name="connsiteX2" fmla="*/ 819991 w 1493369"/>
            <a:gd name="connsiteY2" fmla="*/ 526586 h 566596"/>
            <a:gd name="connsiteX3" fmla="*/ 1493369 w 1493369"/>
            <a:gd name="connsiteY3" fmla="*/ 0 h 566596"/>
            <a:gd name="connsiteX0" fmla="*/ 0 w 1300978"/>
            <a:gd name="connsiteY0" fmla="*/ 90344 h 311047"/>
            <a:gd name="connsiteX1" fmla="*/ 322979 w 1300978"/>
            <a:gd name="connsiteY1" fmla="*/ 5163 h 311047"/>
            <a:gd name="connsiteX2" fmla="*/ 819991 w 1300978"/>
            <a:gd name="connsiteY2" fmla="*/ 291687 h 311047"/>
            <a:gd name="connsiteX3" fmla="*/ 1300978 w 1300978"/>
            <a:gd name="connsiteY3" fmla="*/ 121321 h 311047"/>
            <a:gd name="connsiteX0" fmla="*/ 0 w 1300978"/>
            <a:gd name="connsiteY0" fmla="*/ 90344 h 303303"/>
            <a:gd name="connsiteX1" fmla="*/ 322979 w 1300978"/>
            <a:gd name="connsiteY1" fmla="*/ 5163 h 303303"/>
            <a:gd name="connsiteX2" fmla="*/ 707763 w 1300978"/>
            <a:gd name="connsiteY2" fmla="*/ 283943 h 303303"/>
            <a:gd name="connsiteX3" fmla="*/ 1300978 w 1300978"/>
            <a:gd name="connsiteY3" fmla="*/ 121321 h 303303"/>
            <a:gd name="connsiteX0" fmla="*/ 0 w 1300978"/>
            <a:gd name="connsiteY0" fmla="*/ 95155 h 294571"/>
            <a:gd name="connsiteX1" fmla="*/ 322979 w 1300978"/>
            <a:gd name="connsiteY1" fmla="*/ 9974 h 294571"/>
            <a:gd name="connsiteX2" fmla="*/ 510101 w 1300978"/>
            <a:gd name="connsiteY2" fmla="*/ 91227 h 294571"/>
            <a:gd name="connsiteX3" fmla="*/ 707763 w 1300978"/>
            <a:gd name="connsiteY3" fmla="*/ 288754 h 294571"/>
            <a:gd name="connsiteX4" fmla="*/ 1300978 w 1300978"/>
            <a:gd name="connsiteY4" fmla="*/ 126132 h 294571"/>
            <a:gd name="connsiteX0" fmla="*/ 0 w 1300978"/>
            <a:gd name="connsiteY0" fmla="*/ 90344 h 289760"/>
            <a:gd name="connsiteX1" fmla="*/ 322979 w 1300978"/>
            <a:gd name="connsiteY1" fmla="*/ 5163 h 289760"/>
            <a:gd name="connsiteX2" fmla="*/ 707763 w 1300978"/>
            <a:gd name="connsiteY2" fmla="*/ 283943 h 289760"/>
            <a:gd name="connsiteX3" fmla="*/ 1300978 w 1300978"/>
            <a:gd name="connsiteY3" fmla="*/ 121321 h 289760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2125 h 301541"/>
            <a:gd name="connsiteX1" fmla="*/ 214600 w 1300978"/>
            <a:gd name="connsiteY1" fmla="*/ 0 h 301541"/>
            <a:gd name="connsiteX2" fmla="*/ 707763 w 1300978"/>
            <a:gd name="connsiteY2" fmla="*/ 295724 h 301541"/>
            <a:gd name="connsiteX3" fmla="*/ 1300978 w 1300978"/>
            <a:gd name="connsiteY3" fmla="*/ 133102 h 301541"/>
            <a:gd name="connsiteX0" fmla="*/ 0 w 1300978"/>
            <a:gd name="connsiteY0" fmla="*/ 102125 h 274430"/>
            <a:gd name="connsiteX1" fmla="*/ 214600 w 1300978"/>
            <a:gd name="connsiteY1" fmla="*/ 0 h 274430"/>
            <a:gd name="connsiteX2" fmla="*/ 645280 w 1300978"/>
            <a:gd name="connsiteY2" fmla="*/ 268613 h 274430"/>
            <a:gd name="connsiteX3" fmla="*/ 1300978 w 1300978"/>
            <a:gd name="connsiteY3" fmla="*/ 133102 h 274430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68382"/>
            <a:gd name="connsiteX1" fmla="*/ 214600 w 1300978"/>
            <a:gd name="connsiteY1" fmla="*/ 9903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68382"/>
            <a:gd name="connsiteX1" fmla="*/ 316134 w 1300978"/>
            <a:gd name="connsiteY1" fmla="*/ 8378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27716"/>
            <a:gd name="connsiteX1" fmla="*/ 316134 w 1300978"/>
            <a:gd name="connsiteY1" fmla="*/ 83785 h 327716"/>
            <a:gd name="connsiteX2" fmla="*/ 949881 w 1300978"/>
            <a:gd name="connsiteY2" fmla="*/ 326982 h 327716"/>
            <a:gd name="connsiteX3" fmla="*/ 1300978 w 1300978"/>
            <a:gd name="connsiteY3" fmla="*/ 0 h 327716"/>
            <a:gd name="connsiteX0" fmla="*/ 0 w 1300978"/>
            <a:gd name="connsiteY0" fmla="*/ 201160 h 326022"/>
            <a:gd name="connsiteX1" fmla="*/ 316134 w 1300978"/>
            <a:gd name="connsiteY1" fmla="*/ 83785 h 326022"/>
            <a:gd name="connsiteX2" fmla="*/ 668711 w 1300978"/>
            <a:gd name="connsiteY2" fmla="*/ 325288 h 326022"/>
            <a:gd name="connsiteX3" fmla="*/ 1300978 w 1300978"/>
            <a:gd name="connsiteY3" fmla="*/ 0 h 326022"/>
            <a:gd name="connsiteX0" fmla="*/ 0 w 1300978"/>
            <a:gd name="connsiteY0" fmla="*/ 201160 h 324328"/>
            <a:gd name="connsiteX1" fmla="*/ 316134 w 1300978"/>
            <a:gd name="connsiteY1" fmla="*/ 83785 h 324328"/>
            <a:gd name="connsiteX2" fmla="*/ 649185 w 1300978"/>
            <a:gd name="connsiteY2" fmla="*/ 323594 h 324328"/>
            <a:gd name="connsiteX3" fmla="*/ 1300978 w 1300978"/>
            <a:gd name="connsiteY3" fmla="*/ 0 h 324328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261462 w 1136962"/>
            <a:gd name="connsiteY1" fmla="*/ 88869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265832"/>
            <a:gd name="connsiteY0" fmla="*/ 331631 h 331631"/>
            <a:gd name="connsiteX1" fmla="*/ 390332 w 1265832"/>
            <a:gd name="connsiteY1" fmla="*/ 88869 h 331631"/>
            <a:gd name="connsiteX2" fmla="*/ 778055 w 1265832"/>
            <a:gd name="connsiteY2" fmla="*/ 326983 h 331631"/>
            <a:gd name="connsiteX3" fmla="*/ 1265832 w 1265832"/>
            <a:gd name="connsiteY3" fmla="*/ 0 h 331631"/>
            <a:gd name="connsiteX0" fmla="*/ 0 w 1199445"/>
            <a:gd name="connsiteY0" fmla="*/ 287576 h 327717"/>
            <a:gd name="connsiteX1" fmla="*/ 323945 w 1199445"/>
            <a:gd name="connsiteY1" fmla="*/ 88869 h 327717"/>
            <a:gd name="connsiteX2" fmla="*/ 711668 w 1199445"/>
            <a:gd name="connsiteY2" fmla="*/ 326983 h 327717"/>
            <a:gd name="connsiteX3" fmla="*/ 1199445 w 1199445"/>
            <a:gd name="connsiteY3" fmla="*/ 0 h 327717"/>
            <a:gd name="connsiteX0" fmla="*/ 0 w 1199445"/>
            <a:gd name="connsiteY0" fmla="*/ 287576 h 331106"/>
            <a:gd name="connsiteX1" fmla="*/ 323945 w 1199445"/>
            <a:gd name="connsiteY1" fmla="*/ 88869 h 331106"/>
            <a:gd name="connsiteX2" fmla="*/ 656996 w 1199445"/>
            <a:gd name="connsiteY2" fmla="*/ 330372 h 331106"/>
            <a:gd name="connsiteX3" fmla="*/ 1199445 w 1199445"/>
            <a:gd name="connsiteY3" fmla="*/ 0 h 331106"/>
            <a:gd name="connsiteX0" fmla="*/ 0 w 1164298"/>
            <a:gd name="connsiteY0" fmla="*/ 328242 h 371772"/>
            <a:gd name="connsiteX1" fmla="*/ 323945 w 1164298"/>
            <a:gd name="connsiteY1" fmla="*/ 129535 h 371772"/>
            <a:gd name="connsiteX2" fmla="*/ 656996 w 1164298"/>
            <a:gd name="connsiteY2" fmla="*/ 371038 h 371772"/>
            <a:gd name="connsiteX3" fmla="*/ 1164298 w 1164298"/>
            <a:gd name="connsiteY3" fmla="*/ 0 h 371772"/>
            <a:gd name="connsiteX0" fmla="*/ 0 w 1062764"/>
            <a:gd name="connsiteY0" fmla="*/ 245215 h 371772"/>
            <a:gd name="connsiteX1" fmla="*/ 222411 w 1062764"/>
            <a:gd name="connsiteY1" fmla="*/ 129535 h 371772"/>
            <a:gd name="connsiteX2" fmla="*/ 555462 w 1062764"/>
            <a:gd name="connsiteY2" fmla="*/ 371038 h 371772"/>
            <a:gd name="connsiteX3" fmla="*/ 1062764 w 1062764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1008092"/>
            <a:gd name="connsiteY0" fmla="*/ 245215 h 371772"/>
            <a:gd name="connsiteX1" fmla="*/ 167739 w 1008092"/>
            <a:gd name="connsiteY1" fmla="*/ 129535 h 371772"/>
            <a:gd name="connsiteX2" fmla="*/ 500790 w 1008092"/>
            <a:gd name="connsiteY2" fmla="*/ 371038 h 371772"/>
            <a:gd name="connsiteX3" fmla="*/ 1008092 w 1008092"/>
            <a:gd name="connsiteY3" fmla="*/ 0 h 371772"/>
            <a:gd name="connsiteX0" fmla="*/ 0 w 1008092"/>
            <a:gd name="connsiteY0" fmla="*/ 245215 h 364994"/>
            <a:gd name="connsiteX1" fmla="*/ 167739 w 1008092"/>
            <a:gd name="connsiteY1" fmla="*/ 129535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976039"/>
            <a:gd name="connsiteY0" fmla="*/ 211229 h 364994"/>
            <a:gd name="connsiteX1" fmla="*/ 139591 w 976039"/>
            <a:gd name="connsiteY1" fmla="*/ 134618 h 364994"/>
            <a:gd name="connsiteX2" fmla="*/ 468737 w 976039"/>
            <a:gd name="connsiteY2" fmla="*/ 364260 h 364994"/>
            <a:gd name="connsiteX3" fmla="*/ 976039 w 976039"/>
            <a:gd name="connsiteY3" fmla="*/ 0 h 364994"/>
            <a:gd name="connsiteX0" fmla="*/ 0 w 976039"/>
            <a:gd name="connsiteY0" fmla="*/ 211229 h 364994"/>
            <a:gd name="connsiteX1" fmla="*/ 30477 w 976039"/>
            <a:gd name="connsiteY1" fmla="*/ 203559 h 364994"/>
            <a:gd name="connsiteX2" fmla="*/ 139591 w 976039"/>
            <a:gd name="connsiteY2" fmla="*/ 134618 h 364994"/>
            <a:gd name="connsiteX3" fmla="*/ 468737 w 976039"/>
            <a:gd name="connsiteY3" fmla="*/ 364260 h 364994"/>
            <a:gd name="connsiteX4" fmla="*/ 976039 w 976039"/>
            <a:gd name="connsiteY4" fmla="*/ 0 h 364994"/>
            <a:gd name="connsiteX0" fmla="*/ 0 w 976039"/>
            <a:gd name="connsiteY0" fmla="*/ 211229 h 364994"/>
            <a:gd name="connsiteX1" fmla="*/ 139591 w 976039"/>
            <a:gd name="connsiteY1" fmla="*/ 134618 h 364994"/>
            <a:gd name="connsiteX2" fmla="*/ 468737 w 976039"/>
            <a:gd name="connsiteY2" fmla="*/ 364260 h 364994"/>
            <a:gd name="connsiteX3" fmla="*/ 976039 w 976039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5518 w 935973"/>
            <a:gd name="connsiteY1" fmla="*/ 112527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5518 w 935973"/>
            <a:gd name="connsiteY1" fmla="*/ 112527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52000"/>
            <a:gd name="connsiteY0" fmla="*/ 207831 h 364994"/>
            <a:gd name="connsiteX1" fmla="*/ 111545 w 952000"/>
            <a:gd name="connsiteY1" fmla="*/ 112527 h 364994"/>
            <a:gd name="connsiteX2" fmla="*/ 444698 w 952000"/>
            <a:gd name="connsiteY2" fmla="*/ 364260 h 364994"/>
            <a:gd name="connsiteX3" fmla="*/ 952000 w 952000"/>
            <a:gd name="connsiteY3" fmla="*/ 0 h 364994"/>
            <a:gd name="connsiteX0" fmla="*/ 0 w 952000"/>
            <a:gd name="connsiteY0" fmla="*/ 207831 h 364994"/>
            <a:gd name="connsiteX1" fmla="*/ 123565 w 952000"/>
            <a:gd name="connsiteY1" fmla="*/ 110828 h 364994"/>
            <a:gd name="connsiteX2" fmla="*/ 444698 w 952000"/>
            <a:gd name="connsiteY2" fmla="*/ 364260 h 364994"/>
            <a:gd name="connsiteX3" fmla="*/ 952000 w 952000"/>
            <a:gd name="connsiteY3" fmla="*/ 0 h 364994"/>
            <a:gd name="connsiteX0" fmla="*/ 0 w 952000"/>
            <a:gd name="connsiteY0" fmla="*/ 207831 h 375190"/>
            <a:gd name="connsiteX1" fmla="*/ 123565 w 952000"/>
            <a:gd name="connsiteY1" fmla="*/ 110828 h 375190"/>
            <a:gd name="connsiteX2" fmla="*/ 472745 w 952000"/>
            <a:gd name="connsiteY2" fmla="*/ 374456 h 375190"/>
            <a:gd name="connsiteX3" fmla="*/ 952000 w 952000"/>
            <a:gd name="connsiteY3" fmla="*/ 0 h 375190"/>
            <a:gd name="connsiteX0" fmla="*/ 0 w 952000"/>
            <a:gd name="connsiteY0" fmla="*/ 207831 h 368393"/>
            <a:gd name="connsiteX1" fmla="*/ 123565 w 952000"/>
            <a:gd name="connsiteY1" fmla="*/ 110828 h 368393"/>
            <a:gd name="connsiteX2" fmla="*/ 472745 w 952000"/>
            <a:gd name="connsiteY2" fmla="*/ 367659 h 368393"/>
            <a:gd name="connsiteX3" fmla="*/ 952000 w 952000"/>
            <a:gd name="connsiteY3" fmla="*/ 0 h 368393"/>
            <a:gd name="connsiteX0" fmla="*/ 0 w 895907"/>
            <a:gd name="connsiteY0" fmla="*/ 163649 h 324211"/>
            <a:gd name="connsiteX1" fmla="*/ 123565 w 895907"/>
            <a:gd name="connsiteY1" fmla="*/ 66646 h 324211"/>
            <a:gd name="connsiteX2" fmla="*/ 472745 w 895907"/>
            <a:gd name="connsiteY2" fmla="*/ 323477 h 324211"/>
            <a:gd name="connsiteX3" fmla="*/ 895907 w 895907"/>
            <a:gd name="connsiteY3" fmla="*/ 0 h 324211"/>
            <a:gd name="connsiteX0" fmla="*/ 0 w 895907"/>
            <a:gd name="connsiteY0" fmla="*/ 163649 h 324211"/>
            <a:gd name="connsiteX1" fmla="*/ 123565 w 895907"/>
            <a:gd name="connsiteY1" fmla="*/ 66646 h 324211"/>
            <a:gd name="connsiteX2" fmla="*/ 472745 w 895907"/>
            <a:gd name="connsiteY2" fmla="*/ 323477 h 324211"/>
            <a:gd name="connsiteX3" fmla="*/ 895907 w 895907"/>
            <a:gd name="connsiteY3" fmla="*/ 0 h 324211"/>
            <a:gd name="connsiteX0" fmla="*/ 0 w 867861"/>
            <a:gd name="connsiteY0" fmla="*/ 126263 h 324211"/>
            <a:gd name="connsiteX1" fmla="*/ 95519 w 867861"/>
            <a:gd name="connsiteY1" fmla="*/ 66646 h 324211"/>
            <a:gd name="connsiteX2" fmla="*/ 444699 w 867861"/>
            <a:gd name="connsiteY2" fmla="*/ 323477 h 324211"/>
            <a:gd name="connsiteX3" fmla="*/ 867861 w 867861"/>
            <a:gd name="connsiteY3" fmla="*/ 0 h 324211"/>
            <a:gd name="connsiteX0" fmla="*/ 0 w 867861"/>
            <a:gd name="connsiteY0" fmla="*/ 126263 h 324211"/>
            <a:gd name="connsiteX1" fmla="*/ 103532 w 867861"/>
            <a:gd name="connsiteY1" fmla="*/ 78541 h 324211"/>
            <a:gd name="connsiteX2" fmla="*/ 444699 w 867861"/>
            <a:gd name="connsiteY2" fmla="*/ 323477 h 324211"/>
            <a:gd name="connsiteX3" fmla="*/ 867861 w 867861"/>
            <a:gd name="connsiteY3" fmla="*/ 0 h 324211"/>
            <a:gd name="connsiteX0" fmla="*/ 0 w 867861"/>
            <a:gd name="connsiteY0" fmla="*/ 126263 h 324211"/>
            <a:gd name="connsiteX1" fmla="*/ 95519 w 867861"/>
            <a:gd name="connsiteY1" fmla="*/ 71744 h 324211"/>
            <a:gd name="connsiteX2" fmla="*/ 444699 w 867861"/>
            <a:gd name="connsiteY2" fmla="*/ 323477 h 324211"/>
            <a:gd name="connsiteX3" fmla="*/ 867861 w 867861"/>
            <a:gd name="connsiteY3" fmla="*/ 0 h 324211"/>
            <a:gd name="connsiteX0" fmla="*/ 0 w 867861"/>
            <a:gd name="connsiteY0" fmla="*/ 126263 h 324211"/>
            <a:gd name="connsiteX1" fmla="*/ 103532 w 867861"/>
            <a:gd name="connsiteY1" fmla="*/ 78541 h 324211"/>
            <a:gd name="connsiteX2" fmla="*/ 444699 w 867861"/>
            <a:gd name="connsiteY2" fmla="*/ 323477 h 324211"/>
            <a:gd name="connsiteX3" fmla="*/ 867861 w 867861"/>
            <a:gd name="connsiteY3" fmla="*/ 0 h 324211"/>
            <a:gd name="connsiteX0" fmla="*/ 0 w 867861"/>
            <a:gd name="connsiteY0" fmla="*/ 126263 h 324211"/>
            <a:gd name="connsiteX1" fmla="*/ 103532 w 867861"/>
            <a:gd name="connsiteY1" fmla="*/ 78541 h 324211"/>
            <a:gd name="connsiteX2" fmla="*/ 444699 w 867861"/>
            <a:gd name="connsiteY2" fmla="*/ 323477 h 324211"/>
            <a:gd name="connsiteX3" fmla="*/ 867861 w 867861"/>
            <a:gd name="connsiteY3" fmla="*/ 0 h 32421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867861" h="324211" fill="none">
              <a:moveTo>
                <a:pt x="0" y="126263"/>
              </a:moveTo>
              <a:cubicBezTo>
                <a:pt x="29082" y="106904"/>
                <a:pt x="49449" y="78526"/>
                <a:pt x="103532" y="78541"/>
              </a:cubicBezTo>
              <a:cubicBezTo>
                <a:pt x="194995" y="78613"/>
                <a:pt x="269984" y="322756"/>
                <a:pt x="444699" y="323477"/>
              </a:cubicBezTo>
              <a:cubicBezTo>
                <a:pt x="635090" y="324211"/>
                <a:pt x="762298" y="127946"/>
                <a:pt x="867861" y="0"/>
              </a:cubicBezTo>
            </a:path>
          </a:pathLst>
        </a:custGeom>
        <a:noFill xmlns:a="http://schemas.openxmlformats.org/drawingml/2006/main"/>
        <a:ln xmlns:a="http://schemas.openxmlformats.org/drawingml/2006/main" w="66675" cap="rnd" cmpd="sng" algn="ctr">
          <a:gradFill flip="none" rotWithShape="1">
            <a:gsLst>
              <a:gs pos="7000">
                <a:srgbClr val="FF0000">
                  <a:alpha val="50000"/>
                </a:srgbClr>
              </a:gs>
              <a:gs pos="33000">
                <a:srgbClr val="00B050">
                  <a:alpha val="50000"/>
                </a:srgbClr>
              </a:gs>
              <a:gs pos="67000">
                <a:srgbClr val="FF0000">
                  <a:alpha val="70000"/>
                </a:srgbClr>
              </a:gs>
            </a:gsLst>
            <a:lin ang="0" scaled="1"/>
            <a:tileRect/>
          </a:gradFill>
          <a:prstDash val="solid"/>
          <a:tailEnd type="triangle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0.00416</cdr:x>
      <cdr:y>0.89508</cdr:y>
    </cdr:from>
    <cdr:to>
      <cdr:x>0.05061</cdr:x>
      <cdr:y>0.9505</cdr:y>
    </cdr:to>
    <cdr:sp macro="" textlink="">
      <cdr:nvSpPr>
        <cdr:cNvPr id="73" name="フリーフォーム 72"/>
        <cdr:cNvSpPr/>
      </cdr:nvSpPr>
      <cdr:spPr>
        <a:xfrm xmlns:a="http://schemas.openxmlformats.org/drawingml/2006/main" flipV="1">
          <a:off x="38719" y="5443825"/>
          <a:ext cx="432282" cy="337061"/>
        </a:xfrm>
        <a:custGeom xmlns:a="http://schemas.openxmlformats.org/drawingml/2006/main">
          <a:avLst/>
          <a:gdLst>
            <a:gd name="connsiteX0" fmla="*/ 0 w 1525549"/>
            <a:gd name="connsiteY0" fmla="*/ 0 h 247804"/>
            <a:gd name="connsiteX1" fmla="*/ 747290 w 1525549"/>
            <a:gd name="connsiteY1" fmla="*/ 123902 h 247804"/>
            <a:gd name="connsiteX2" fmla="*/ 1525549 w 1525549"/>
            <a:gd name="connsiteY2" fmla="*/ 247804 h 247804"/>
            <a:gd name="connsiteX0" fmla="*/ 0 w 1525549"/>
            <a:gd name="connsiteY0" fmla="*/ 240061 h 487865"/>
            <a:gd name="connsiteX1" fmla="*/ 352351 w 1525549"/>
            <a:gd name="connsiteY1" fmla="*/ 61951 h 487865"/>
            <a:gd name="connsiteX2" fmla="*/ 1525549 w 1525549"/>
            <a:gd name="connsiteY2" fmla="*/ 487865 h 487865"/>
            <a:gd name="connsiteX0" fmla="*/ 0 w 828598"/>
            <a:gd name="connsiteY0" fmla="*/ 241352 h 620803"/>
            <a:gd name="connsiteX1" fmla="*/ 352351 w 828598"/>
            <a:gd name="connsiteY1" fmla="*/ 63242 h 620803"/>
            <a:gd name="connsiteX2" fmla="*/ 828598 w 828598"/>
            <a:gd name="connsiteY2" fmla="*/ 620803 h 620803"/>
            <a:gd name="connsiteX0" fmla="*/ 0 w 828598"/>
            <a:gd name="connsiteY0" fmla="*/ 481413 h 860864"/>
            <a:gd name="connsiteX1" fmla="*/ 236192 w 828598"/>
            <a:gd name="connsiteY1" fmla="*/ 63242 h 860864"/>
            <a:gd name="connsiteX2" fmla="*/ 828598 w 828598"/>
            <a:gd name="connsiteY2" fmla="*/ 860864 h 860864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418171 h 797622"/>
            <a:gd name="connsiteX1" fmla="*/ 236192 w 828598"/>
            <a:gd name="connsiteY1" fmla="*/ 0 h 797622"/>
            <a:gd name="connsiteX2" fmla="*/ 712440 w 828598"/>
            <a:gd name="connsiteY2" fmla="*/ 433659 h 797622"/>
            <a:gd name="connsiteX3" fmla="*/ 828598 w 828598"/>
            <a:gd name="connsiteY3" fmla="*/ 797622 h 797622"/>
            <a:gd name="connsiteX0" fmla="*/ 0 w 1239025"/>
            <a:gd name="connsiteY0" fmla="*/ 418171 h 513679"/>
            <a:gd name="connsiteX1" fmla="*/ 236192 w 1239025"/>
            <a:gd name="connsiteY1" fmla="*/ 0 h 513679"/>
            <a:gd name="connsiteX2" fmla="*/ 712440 w 1239025"/>
            <a:gd name="connsiteY2" fmla="*/ 433659 h 513679"/>
            <a:gd name="connsiteX3" fmla="*/ 1239025 w 1239025"/>
            <a:gd name="connsiteY3" fmla="*/ 480122 h 513679"/>
            <a:gd name="connsiteX0" fmla="*/ 0 w 1300976"/>
            <a:gd name="connsiteY0" fmla="*/ 472378 h 513679"/>
            <a:gd name="connsiteX1" fmla="*/ 298143 w 1300976"/>
            <a:gd name="connsiteY1" fmla="*/ 0 h 513679"/>
            <a:gd name="connsiteX2" fmla="*/ 774391 w 1300976"/>
            <a:gd name="connsiteY2" fmla="*/ 433659 h 513679"/>
            <a:gd name="connsiteX3" fmla="*/ 1300976 w 1300976"/>
            <a:gd name="connsiteY3" fmla="*/ 480122 h 513679"/>
            <a:gd name="connsiteX0" fmla="*/ 0 w 1300976"/>
            <a:gd name="connsiteY0" fmla="*/ 472378 h 970569"/>
            <a:gd name="connsiteX1" fmla="*/ 298143 w 1300976"/>
            <a:gd name="connsiteY1" fmla="*/ 0 h 970569"/>
            <a:gd name="connsiteX2" fmla="*/ 967988 w 1300976"/>
            <a:gd name="connsiteY2" fmla="*/ 890549 h 970569"/>
            <a:gd name="connsiteX3" fmla="*/ 1300976 w 1300976"/>
            <a:gd name="connsiteY3" fmla="*/ 480122 h 970569"/>
            <a:gd name="connsiteX0" fmla="*/ 0 w 1300976"/>
            <a:gd name="connsiteY0" fmla="*/ 185854 h 636291"/>
            <a:gd name="connsiteX1" fmla="*/ 422045 w 1300976"/>
            <a:gd name="connsiteY1" fmla="*/ 0 h 636291"/>
            <a:gd name="connsiteX2" fmla="*/ 967988 w 1300976"/>
            <a:gd name="connsiteY2" fmla="*/ 604025 h 636291"/>
            <a:gd name="connsiteX3" fmla="*/ 1300976 w 1300976"/>
            <a:gd name="connsiteY3" fmla="*/ 193598 h 636291"/>
            <a:gd name="connsiteX0" fmla="*/ 0 w 1300976"/>
            <a:gd name="connsiteY0" fmla="*/ 202633 h 653070"/>
            <a:gd name="connsiteX1" fmla="*/ 422045 w 1300976"/>
            <a:gd name="connsiteY1" fmla="*/ 16779 h 653070"/>
            <a:gd name="connsiteX2" fmla="*/ 967988 w 1300976"/>
            <a:gd name="connsiteY2" fmla="*/ 620804 h 653070"/>
            <a:gd name="connsiteX3" fmla="*/ 1300976 w 1300976"/>
            <a:gd name="connsiteY3" fmla="*/ 210377 h 653070"/>
            <a:gd name="connsiteX0" fmla="*/ 0 w 1300976"/>
            <a:gd name="connsiteY0" fmla="*/ 187145 h 637582"/>
            <a:gd name="connsiteX1" fmla="*/ 422045 w 1300976"/>
            <a:gd name="connsiteY1" fmla="*/ 1291 h 637582"/>
            <a:gd name="connsiteX2" fmla="*/ 967988 w 1300976"/>
            <a:gd name="connsiteY2" fmla="*/ 605316 h 637582"/>
            <a:gd name="connsiteX3" fmla="*/ 1300976 w 1300976"/>
            <a:gd name="connsiteY3" fmla="*/ 194889 h 637582"/>
            <a:gd name="connsiteX0" fmla="*/ 0 w 1300976"/>
            <a:gd name="connsiteY0" fmla="*/ 187145 h 413009"/>
            <a:gd name="connsiteX1" fmla="*/ 422045 w 1300976"/>
            <a:gd name="connsiteY1" fmla="*/ 1291 h 413009"/>
            <a:gd name="connsiteX2" fmla="*/ 921524 w 1300976"/>
            <a:gd name="connsiteY2" fmla="*/ 380743 h 413009"/>
            <a:gd name="connsiteX3" fmla="*/ 1300976 w 1300976"/>
            <a:gd name="connsiteY3" fmla="*/ 194889 h 413009"/>
            <a:gd name="connsiteX0" fmla="*/ 47109 w 1348085"/>
            <a:gd name="connsiteY0" fmla="*/ 220701 h 446565"/>
            <a:gd name="connsiteX1" fmla="*/ 70341 w 1348085"/>
            <a:gd name="connsiteY1" fmla="*/ 212959 h 446565"/>
            <a:gd name="connsiteX2" fmla="*/ 469154 w 1348085"/>
            <a:gd name="connsiteY2" fmla="*/ 34847 h 446565"/>
            <a:gd name="connsiteX3" fmla="*/ 968633 w 1348085"/>
            <a:gd name="connsiteY3" fmla="*/ 414299 h 446565"/>
            <a:gd name="connsiteX4" fmla="*/ 1348085 w 1348085"/>
            <a:gd name="connsiteY4" fmla="*/ 228445 h 446565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55600"/>
            <a:gd name="connsiteX1" fmla="*/ 70341 w 1348085"/>
            <a:gd name="connsiteY1" fmla="*/ 212959 h 455600"/>
            <a:gd name="connsiteX2" fmla="*/ 469154 w 1348085"/>
            <a:gd name="connsiteY2" fmla="*/ 34847 h 455600"/>
            <a:gd name="connsiteX3" fmla="*/ 929914 w 1348085"/>
            <a:gd name="connsiteY3" fmla="*/ 422043 h 455600"/>
            <a:gd name="connsiteX4" fmla="*/ 1348085 w 1348085"/>
            <a:gd name="connsiteY4" fmla="*/ 236189 h 455600"/>
            <a:gd name="connsiteX0" fmla="*/ 31076 w 1332052"/>
            <a:gd name="connsiteY0" fmla="*/ 220701 h 455600"/>
            <a:gd name="connsiteX1" fmla="*/ 70341 w 1332052"/>
            <a:gd name="connsiteY1" fmla="*/ 197471 h 455600"/>
            <a:gd name="connsiteX2" fmla="*/ 453121 w 1332052"/>
            <a:gd name="connsiteY2" fmla="*/ 34847 h 455600"/>
            <a:gd name="connsiteX3" fmla="*/ 913881 w 1332052"/>
            <a:gd name="connsiteY3" fmla="*/ 422043 h 455600"/>
            <a:gd name="connsiteX4" fmla="*/ 1332052 w 1332052"/>
            <a:gd name="connsiteY4" fmla="*/ 236189 h 455600"/>
            <a:gd name="connsiteX0" fmla="*/ 319664 w 1620640"/>
            <a:gd name="connsiteY0" fmla="*/ 220701 h 455600"/>
            <a:gd name="connsiteX1" fmla="*/ 358929 w 1620640"/>
            <a:gd name="connsiteY1" fmla="*/ 197471 h 455600"/>
            <a:gd name="connsiteX2" fmla="*/ 741709 w 1620640"/>
            <a:gd name="connsiteY2" fmla="*/ 34847 h 455600"/>
            <a:gd name="connsiteX3" fmla="*/ 1202469 w 1620640"/>
            <a:gd name="connsiteY3" fmla="*/ 422043 h 455600"/>
            <a:gd name="connsiteX4" fmla="*/ 1620640 w 1620640"/>
            <a:gd name="connsiteY4" fmla="*/ 236189 h 455600"/>
            <a:gd name="connsiteX0" fmla="*/ 319664 w 1620640"/>
            <a:gd name="connsiteY0" fmla="*/ 294267 h 529166"/>
            <a:gd name="connsiteX1" fmla="*/ 358929 w 1620640"/>
            <a:gd name="connsiteY1" fmla="*/ 271037 h 529166"/>
            <a:gd name="connsiteX2" fmla="*/ 741709 w 1620640"/>
            <a:gd name="connsiteY2" fmla="*/ 108413 h 529166"/>
            <a:gd name="connsiteX3" fmla="*/ 1202469 w 1620640"/>
            <a:gd name="connsiteY3" fmla="*/ 495609 h 529166"/>
            <a:gd name="connsiteX4" fmla="*/ 1620640 w 1620640"/>
            <a:gd name="connsiteY4" fmla="*/ 309755 h 529166"/>
            <a:gd name="connsiteX0" fmla="*/ 15043 w 1316019"/>
            <a:gd name="connsiteY0" fmla="*/ 294267 h 549818"/>
            <a:gd name="connsiteX1" fmla="*/ 54308 w 1316019"/>
            <a:gd name="connsiteY1" fmla="*/ 271037 h 549818"/>
            <a:gd name="connsiteX2" fmla="*/ 437088 w 1316019"/>
            <a:gd name="connsiteY2" fmla="*/ 108413 h 549818"/>
            <a:gd name="connsiteX3" fmla="*/ 897848 w 1316019"/>
            <a:gd name="connsiteY3" fmla="*/ 495609 h 549818"/>
            <a:gd name="connsiteX4" fmla="*/ 1316019 w 1316019"/>
            <a:gd name="connsiteY4" fmla="*/ 309755 h 549818"/>
            <a:gd name="connsiteX0" fmla="*/ 15043 w 3667875"/>
            <a:gd name="connsiteY0" fmla="*/ 332986 h 588537"/>
            <a:gd name="connsiteX1" fmla="*/ 54308 w 3667875"/>
            <a:gd name="connsiteY1" fmla="*/ 309756 h 588537"/>
            <a:gd name="connsiteX2" fmla="*/ 437088 w 3667875"/>
            <a:gd name="connsiteY2" fmla="*/ 147132 h 588537"/>
            <a:gd name="connsiteX3" fmla="*/ 897848 w 3667875"/>
            <a:gd name="connsiteY3" fmla="*/ 534328 h 588537"/>
            <a:gd name="connsiteX4" fmla="*/ 1316019 w 3667875"/>
            <a:gd name="connsiteY4" fmla="*/ 348474 h 588537"/>
            <a:gd name="connsiteX0" fmla="*/ 0 w 3652832"/>
            <a:gd name="connsiteY0" fmla="*/ 782132 h 1017031"/>
            <a:gd name="connsiteX1" fmla="*/ 39265 w 3652832"/>
            <a:gd name="connsiteY1" fmla="*/ 758902 h 1017031"/>
            <a:gd name="connsiteX2" fmla="*/ 422045 w 3652832"/>
            <a:gd name="connsiteY2" fmla="*/ 596278 h 1017031"/>
            <a:gd name="connsiteX3" fmla="*/ 882805 w 3652832"/>
            <a:gd name="connsiteY3" fmla="*/ 983474 h 1017031"/>
            <a:gd name="connsiteX4" fmla="*/ 1300976 w 3652832"/>
            <a:gd name="connsiteY4" fmla="*/ 797620 h 1017031"/>
            <a:gd name="connsiteX0" fmla="*/ 0 w 1300976"/>
            <a:gd name="connsiteY0" fmla="*/ 219411 h 454310"/>
            <a:gd name="connsiteX1" fmla="*/ 422045 w 1300976"/>
            <a:gd name="connsiteY1" fmla="*/ 33557 h 454310"/>
            <a:gd name="connsiteX2" fmla="*/ 882805 w 1300976"/>
            <a:gd name="connsiteY2" fmla="*/ 420753 h 454310"/>
            <a:gd name="connsiteX3" fmla="*/ 1300976 w 1300976"/>
            <a:gd name="connsiteY3" fmla="*/ 234899 h 454310"/>
            <a:gd name="connsiteX0" fmla="*/ 0 w 1300976"/>
            <a:gd name="connsiteY0" fmla="*/ 180691 h 409137"/>
            <a:gd name="connsiteX1" fmla="*/ 277752 w 1300976"/>
            <a:gd name="connsiteY1" fmla="*/ 33557 h 409137"/>
            <a:gd name="connsiteX2" fmla="*/ 882805 w 1300976"/>
            <a:gd name="connsiteY2" fmla="*/ 382033 h 409137"/>
            <a:gd name="connsiteX3" fmla="*/ 1300976 w 1300976"/>
            <a:gd name="connsiteY3" fmla="*/ 196179 h 409137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61776 w 1362752"/>
            <a:gd name="connsiteY0" fmla="*/ 183272 h 411718"/>
            <a:gd name="connsiteX1" fmla="*/ 339528 w 1362752"/>
            <a:gd name="connsiteY1" fmla="*/ 36138 h 411718"/>
            <a:gd name="connsiteX2" fmla="*/ 944581 w 1362752"/>
            <a:gd name="connsiteY2" fmla="*/ 384614 h 411718"/>
            <a:gd name="connsiteX3" fmla="*/ 1362752 w 1362752"/>
            <a:gd name="connsiteY3" fmla="*/ 198760 h 411718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61773 w 1362749"/>
            <a:gd name="connsiteY0" fmla="*/ 281362 h 508517"/>
            <a:gd name="connsiteX1" fmla="*/ 163165 w 1362749"/>
            <a:gd name="connsiteY1" fmla="*/ 141972 h 508517"/>
            <a:gd name="connsiteX2" fmla="*/ 944578 w 1362749"/>
            <a:gd name="connsiteY2" fmla="*/ 482704 h 508517"/>
            <a:gd name="connsiteX3" fmla="*/ 1362749 w 1362749"/>
            <a:gd name="connsiteY3" fmla="*/ 296850 h 508517"/>
            <a:gd name="connsiteX0" fmla="*/ 0 w 1300976"/>
            <a:gd name="connsiteY0" fmla="*/ 289106 h 517552"/>
            <a:gd name="connsiteX1" fmla="*/ 341884 w 1300976"/>
            <a:gd name="connsiteY1" fmla="*/ 141972 h 517552"/>
            <a:gd name="connsiteX2" fmla="*/ 882805 w 1300976"/>
            <a:gd name="connsiteY2" fmla="*/ 490448 h 517552"/>
            <a:gd name="connsiteX3" fmla="*/ 1300976 w 1300976"/>
            <a:gd name="connsiteY3" fmla="*/ 304594 h 517552"/>
            <a:gd name="connsiteX0" fmla="*/ 0 w 1300976"/>
            <a:gd name="connsiteY0" fmla="*/ 296850 h 526586"/>
            <a:gd name="connsiteX1" fmla="*/ 389982 w 1300976"/>
            <a:gd name="connsiteY1" fmla="*/ 141972 h 526586"/>
            <a:gd name="connsiteX2" fmla="*/ 882805 w 1300976"/>
            <a:gd name="connsiteY2" fmla="*/ 498192 h 526586"/>
            <a:gd name="connsiteX3" fmla="*/ 1300976 w 1300976"/>
            <a:gd name="connsiteY3" fmla="*/ 312338 h 526586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232317 h 474960"/>
            <a:gd name="connsiteX1" fmla="*/ 486180 w 1300976"/>
            <a:gd name="connsiteY1" fmla="*/ 0 h 474960"/>
            <a:gd name="connsiteX2" fmla="*/ 882805 w 1300976"/>
            <a:gd name="connsiteY2" fmla="*/ 433659 h 474960"/>
            <a:gd name="connsiteX3" fmla="*/ 1300976 w 1300976"/>
            <a:gd name="connsiteY3" fmla="*/ 247805 h 474960"/>
            <a:gd name="connsiteX0" fmla="*/ 0 w 1300976"/>
            <a:gd name="connsiteY0" fmla="*/ 0 h 242643"/>
            <a:gd name="connsiteX1" fmla="*/ 882805 w 1300976"/>
            <a:gd name="connsiteY1" fmla="*/ 201342 h 242643"/>
            <a:gd name="connsiteX2" fmla="*/ 1300976 w 1300976"/>
            <a:gd name="connsiteY2" fmla="*/ 15488 h 242643"/>
            <a:gd name="connsiteX0" fmla="*/ 0 w 1300976"/>
            <a:gd name="connsiteY0" fmla="*/ 0 h 15488"/>
            <a:gd name="connsiteX1" fmla="*/ 1300976 w 1300976"/>
            <a:gd name="connsiteY1" fmla="*/ 15488 h 15488"/>
            <a:gd name="connsiteX0" fmla="*/ 0 w 1300976"/>
            <a:gd name="connsiteY0" fmla="*/ 193596 h 209084"/>
            <a:gd name="connsiteX1" fmla="*/ 322979 w 1300976"/>
            <a:gd name="connsiteY1" fmla="*/ 0 h 209084"/>
            <a:gd name="connsiteX2" fmla="*/ 1300976 w 1300976"/>
            <a:gd name="connsiteY2" fmla="*/ 209084 h 209084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193596 h 429786"/>
            <a:gd name="connsiteX1" fmla="*/ 322979 w 1300976"/>
            <a:gd name="connsiteY1" fmla="*/ 0 h 429786"/>
            <a:gd name="connsiteX2" fmla="*/ 819991 w 1300976"/>
            <a:gd name="connsiteY2" fmla="*/ 394939 h 429786"/>
            <a:gd name="connsiteX3" fmla="*/ 1300976 w 1300976"/>
            <a:gd name="connsiteY3" fmla="*/ 209084 h 429786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493369"/>
            <a:gd name="connsiteY0" fmla="*/ 325243 h 548527"/>
            <a:gd name="connsiteX1" fmla="*/ 322979 w 1493369"/>
            <a:gd name="connsiteY1" fmla="*/ 131647 h 548527"/>
            <a:gd name="connsiteX2" fmla="*/ 819991 w 1493369"/>
            <a:gd name="connsiteY2" fmla="*/ 526586 h 548527"/>
            <a:gd name="connsiteX3" fmla="*/ 1493369 w 1493369"/>
            <a:gd name="connsiteY3" fmla="*/ 0 h 548527"/>
            <a:gd name="connsiteX0" fmla="*/ 0 w 1493369"/>
            <a:gd name="connsiteY0" fmla="*/ 325243 h 566596"/>
            <a:gd name="connsiteX1" fmla="*/ 322979 w 1493369"/>
            <a:gd name="connsiteY1" fmla="*/ 240062 h 566596"/>
            <a:gd name="connsiteX2" fmla="*/ 819991 w 1493369"/>
            <a:gd name="connsiteY2" fmla="*/ 526586 h 566596"/>
            <a:gd name="connsiteX3" fmla="*/ 1493369 w 1493369"/>
            <a:gd name="connsiteY3" fmla="*/ 0 h 566596"/>
            <a:gd name="connsiteX0" fmla="*/ 0 w 1300978"/>
            <a:gd name="connsiteY0" fmla="*/ 90344 h 311047"/>
            <a:gd name="connsiteX1" fmla="*/ 322979 w 1300978"/>
            <a:gd name="connsiteY1" fmla="*/ 5163 h 311047"/>
            <a:gd name="connsiteX2" fmla="*/ 819991 w 1300978"/>
            <a:gd name="connsiteY2" fmla="*/ 291687 h 311047"/>
            <a:gd name="connsiteX3" fmla="*/ 1300978 w 1300978"/>
            <a:gd name="connsiteY3" fmla="*/ 121321 h 311047"/>
            <a:gd name="connsiteX0" fmla="*/ 0 w 1300978"/>
            <a:gd name="connsiteY0" fmla="*/ 90344 h 303303"/>
            <a:gd name="connsiteX1" fmla="*/ 322979 w 1300978"/>
            <a:gd name="connsiteY1" fmla="*/ 5163 h 303303"/>
            <a:gd name="connsiteX2" fmla="*/ 707763 w 1300978"/>
            <a:gd name="connsiteY2" fmla="*/ 283943 h 303303"/>
            <a:gd name="connsiteX3" fmla="*/ 1300978 w 1300978"/>
            <a:gd name="connsiteY3" fmla="*/ 121321 h 303303"/>
            <a:gd name="connsiteX0" fmla="*/ 0 w 1300978"/>
            <a:gd name="connsiteY0" fmla="*/ 95155 h 294571"/>
            <a:gd name="connsiteX1" fmla="*/ 322979 w 1300978"/>
            <a:gd name="connsiteY1" fmla="*/ 9974 h 294571"/>
            <a:gd name="connsiteX2" fmla="*/ 510101 w 1300978"/>
            <a:gd name="connsiteY2" fmla="*/ 91227 h 294571"/>
            <a:gd name="connsiteX3" fmla="*/ 707763 w 1300978"/>
            <a:gd name="connsiteY3" fmla="*/ 288754 h 294571"/>
            <a:gd name="connsiteX4" fmla="*/ 1300978 w 1300978"/>
            <a:gd name="connsiteY4" fmla="*/ 126132 h 294571"/>
            <a:gd name="connsiteX0" fmla="*/ 0 w 1300978"/>
            <a:gd name="connsiteY0" fmla="*/ 90344 h 289760"/>
            <a:gd name="connsiteX1" fmla="*/ 322979 w 1300978"/>
            <a:gd name="connsiteY1" fmla="*/ 5163 h 289760"/>
            <a:gd name="connsiteX2" fmla="*/ 707763 w 1300978"/>
            <a:gd name="connsiteY2" fmla="*/ 283943 h 289760"/>
            <a:gd name="connsiteX3" fmla="*/ 1300978 w 1300978"/>
            <a:gd name="connsiteY3" fmla="*/ 121321 h 289760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2125 h 301541"/>
            <a:gd name="connsiteX1" fmla="*/ 214600 w 1300978"/>
            <a:gd name="connsiteY1" fmla="*/ 0 h 301541"/>
            <a:gd name="connsiteX2" fmla="*/ 707763 w 1300978"/>
            <a:gd name="connsiteY2" fmla="*/ 295724 h 301541"/>
            <a:gd name="connsiteX3" fmla="*/ 1300978 w 1300978"/>
            <a:gd name="connsiteY3" fmla="*/ 133102 h 301541"/>
            <a:gd name="connsiteX0" fmla="*/ 0 w 1300978"/>
            <a:gd name="connsiteY0" fmla="*/ 102125 h 274430"/>
            <a:gd name="connsiteX1" fmla="*/ 214600 w 1300978"/>
            <a:gd name="connsiteY1" fmla="*/ 0 h 274430"/>
            <a:gd name="connsiteX2" fmla="*/ 645280 w 1300978"/>
            <a:gd name="connsiteY2" fmla="*/ 268613 h 274430"/>
            <a:gd name="connsiteX3" fmla="*/ 1300978 w 1300978"/>
            <a:gd name="connsiteY3" fmla="*/ 133102 h 274430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68382"/>
            <a:gd name="connsiteX1" fmla="*/ 214600 w 1300978"/>
            <a:gd name="connsiteY1" fmla="*/ 9903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68382"/>
            <a:gd name="connsiteX1" fmla="*/ 316134 w 1300978"/>
            <a:gd name="connsiteY1" fmla="*/ 8378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27716"/>
            <a:gd name="connsiteX1" fmla="*/ 316134 w 1300978"/>
            <a:gd name="connsiteY1" fmla="*/ 83785 h 327716"/>
            <a:gd name="connsiteX2" fmla="*/ 949881 w 1300978"/>
            <a:gd name="connsiteY2" fmla="*/ 326982 h 327716"/>
            <a:gd name="connsiteX3" fmla="*/ 1300978 w 1300978"/>
            <a:gd name="connsiteY3" fmla="*/ 0 h 327716"/>
            <a:gd name="connsiteX0" fmla="*/ 0 w 1300978"/>
            <a:gd name="connsiteY0" fmla="*/ 201160 h 326022"/>
            <a:gd name="connsiteX1" fmla="*/ 316134 w 1300978"/>
            <a:gd name="connsiteY1" fmla="*/ 83785 h 326022"/>
            <a:gd name="connsiteX2" fmla="*/ 668711 w 1300978"/>
            <a:gd name="connsiteY2" fmla="*/ 325288 h 326022"/>
            <a:gd name="connsiteX3" fmla="*/ 1300978 w 1300978"/>
            <a:gd name="connsiteY3" fmla="*/ 0 h 326022"/>
            <a:gd name="connsiteX0" fmla="*/ 0 w 1300978"/>
            <a:gd name="connsiteY0" fmla="*/ 201160 h 324328"/>
            <a:gd name="connsiteX1" fmla="*/ 316134 w 1300978"/>
            <a:gd name="connsiteY1" fmla="*/ 83785 h 324328"/>
            <a:gd name="connsiteX2" fmla="*/ 649185 w 1300978"/>
            <a:gd name="connsiteY2" fmla="*/ 323594 h 324328"/>
            <a:gd name="connsiteX3" fmla="*/ 1300978 w 1300978"/>
            <a:gd name="connsiteY3" fmla="*/ 0 h 324328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261462 w 1136962"/>
            <a:gd name="connsiteY1" fmla="*/ 88869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265832"/>
            <a:gd name="connsiteY0" fmla="*/ 331631 h 331631"/>
            <a:gd name="connsiteX1" fmla="*/ 390332 w 1265832"/>
            <a:gd name="connsiteY1" fmla="*/ 88869 h 331631"/>
            <a:gd name="connsiteX2" fmla="*/ 778055 w 1265832"/>
            <a:gd name="connsiteY2" fmla="*/ 326983 h 331631"/>
            <a:gd name="connsiteX3" fmla="*/ 1265832 w 1265832"/>
            <a:gd name="connsiteY3" fmla="*/ 0 h 331631"/>
            <a:gd name="connsiteX0" fmla="*/ 0 w 1199445"/>
            <a:gd name="connsiteY0" fmla="*/ 287576 h 327717"/>
            <a:gd name="connsiteX1" fmla="*/ 323945 w 1199445"/>
            <a:gd name="connsiteY1" fmla="*/ 88869 h 327717"/>
            <a:gd name="connsiteX2" fmla="*/ 711668 w 1199445"/>
            <a:gd name="connsiteY2" fmla="*/ 326983 h 327717"/>
            <a:gd name="connsiteX3" fmla="*/ 1199445 w 1199445"/>
            <a:gd name="connsiteY3" fmla="*/ 0 h 327717"/>
            <a:gd name="connsiteX0" fmla="*/ 0 w 1199445"/>
            <a:gd name="connsiteY0" fmla="*/ 287576 h 331106"/>
            <a:gd name="connsiteX1" fmla="*/ 323945 w 1199445"/>
            <a:gd name="connsiteY1" fmla="*/ 88869 h 331106"/>
            <a:gd name="connsiteX2" fmla="*/ 656996 w 1199445"/>
            <a:gd name="connsiteY2" fmla="*/ 330372 h 331106"/>
            <a:gd name="connsiteX3" fmla="*/ 1199445 w 1199445"/>
            <a:gd name="connsiteY3" fmla="*/ 0 h 331106"/>
            <a:gd name="connsiteX0" fmla="*/ 0 w 1164298"/>
            <a:gd name="connsiteY0" fmla="*/ 328242 h 371772"/>
            <a:gd name="connsiteX1" fmla="*/ 323945 w 1164298"/>
            <a:gd name="connsiteY1" fmla="*/ 129535 h 371772"/>
            <a:gd name="connsiteX2" fmla="*/ 656996 w 1164298"/>
            <a:gd name="connsiteY2" fmla="*/ 371038 h 371772"/>
            <a:gd name="connsiteX3" fmla="*/ 1164298 w 1164298"/>
            <a:gd name="connsiteY3" fmla="*/ 0 h 371772"/>
            <a:gd name="connsiteX0" fmla="*/ 0 w 1062764"/>
            <a:gd name="connsiteY0" fmla="*/ 245215 h 371772"/>
            <a:gd name="connsiteX1" fmla="*/ 222411 w 1062764"/>
            <a:gd name="connsiteY1" fmla="*/ 129535 h 371772"/>
            <a:gd name="connsiteX2" fmla="*/ 555462 w 1062764"/>
            <a:gd name="connsiteY2" fmla="*/ 371038 h 371772"/>
            <a:gd name="connsiteX3" fmla="*/ 1062764 w 1062764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1008092"/>
            <a:gd name="connsiteY0" fmla="*/ 245215 h 371772"/>
            <a:gd name="connsiteX1" fmla="*/ 167739 w 1008092"/>
            <a:gd name="connsiteY1" fmla="*/ 129535 h 371772"/>
            <a:gd name="connsiteX2" fmla="*/ 500790 w 1008092"/>
            <a:gd name="connsiteY2" fmla="*/ 371038 h 371772"/>
            <a:gd name="connsiteX3" fmla="*/ 1008092 w 1008092"/>
            <a:gd name="connsiteY3" fmla="*/ 0 h 371772"/>
            <a:gd name="connsiteX0" fmla="*/ 0 w 1008092"/>
            <a:gd name="connsiteY0" fmla="*/ 245215 h 364994"/>
            <a:gd name="connsiteX1" fmla="*/ 167739 w 1008092"/>
            <a:gd name="connsiteY1" fmla="*/ 129535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43517 w 1008092"/>
            <a:gd name="connsiteY1" fmla="*/ 192151 h 364994"/>
            <a:gd name="connsiteX2" fmla="*/ 171644 w 1008092"/>
            <a:gd name="connsiteY2" fmla="*/ 134618 h 364994"/>
            <a:gd name="connsiteX3" fmla="*/ 500790 w 1008092"/>
            <a:gd name="connsiteY3" fmla="*/ 364260 h 364994"/>
            <a:gd name="connsiteX4" fmla="*/ 1008092 w 1008092"/>
            <a:gd name="connsiteY4" fmla="*/ 0 h 364994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218973"/>
            <a:gd name="connsiteY0" fmla="*/ 343492 h 364994"/>
            <a:gd name="connsiteX1" fmla="*/ 254398 w 1218973"/>
            <a:gd name="connsiteY1" fmla="*/ 192151 h 364994"/>
            <a:gd name="connsiteX2" fmla="*/ 382525 w 1218973"/>
            <a:gd name="connsiteY2" fmla="*/ 134618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191915 w 1218973"/>
            <a:gd name="connsiteY1" fmla="*/ 244679 h 364994"/>
            <a:gd name="connsiteX2" fmla="*/ 382525 w 1218973"/>
            <a:gd name="connsiteY2" fmla="*/ 134618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191915 w 1218973"/>
            <a:gd name="connsiteY1" fmla="*/ 246373 h 364994"/>
            <a:gd name="connsiteX2" fmla="*/ 382525 w 1218973"/>
            <a:gd name="connsiteY2" fmla="*/ 134618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191915 w 1218973"/>
            <a:gd name="connsiteY1" fmla="*/ 246373 h 364994"/>
            <a:gd name="connsiteX2" fmla="*/ 370810 w 1218973"/>
            <a:gd name="connsiteY2" fmla="*/ 126146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86474 w 1218973"/>
            <a:gd name="connsiteY1" fmla="*/ 297206 h 364994"/>
            <a:gd name="connsiteX2" fmla="*/ 191915 w 1218973"/>
            <a:gd name="connsiteY2" fmla="*/ 246373 h 364994"/>
            <a:gd name="connsiteX3" fmla="*/ 370810 w 1218973"/>
            <a:gd name="connsiteY3" fmla="*/ 126146 h 364994"/>
            <a:gd name="connsiteX4" fmla="*/ 711671 w 1218973"/>
            <a:gd name="connsiteY4" fmla="*/ 364260 h 364994"/>
            <a:gd name="connsiteX5" fmla="*/ 1218973 w 1218973"/>
            <a:gd name="connsiteY5" fmla="*/ 0 h 364994"/>
            <a:gd name="connsiteX0" fmla="*/ 84146 w 1303119"/>
            <a:gd name="connsiteY0" fmla="*/ 343492 h 364994"/>
            <a:gd name="connsiteX1" fmla="*/ 14412 w 1303119"/>
            <a:gd name="connsiteY1" fmla="*/ 246373 h 364994"/>
            <a:gd name="connsiteX2" fmla="*/ 170620 w 1303119"/>
            <a:gd name="connsiteY2" fmla="*/ 297206 h 364994"/>
            <a:gd name="connsiteX3" fmla="*/ 276061 w 1303119"/>
            <a:gd name="connsiteY3" fmla="*/ 246373 h 364994"/>
            <a:gd name="connsiteX4" fmla="*/ 454956 w 1303119"/>
            <a:gd name="connsiteY4" fmla="*/ 126146 h 364994"/>
            <a:gd name="connsiteX5" fmla="*/ 795817 w 1303119"/>
            <a:gd name="connsiteY5" fmla="*/ 364260 h 364994"/>
            <a:gd name="connsiteX6" fmla="*/ 1303119 w 1303119"/>
            <a:gd name="connsiteY6" fmla="*/ 0 h 364994"/>
            <a:gd name="connsiteX0" fmla="*/ 0 w 1288707"/>
            <a:gd name="connsiteY0" fmla="*/ 246373 h 364994"/>
            <a:gd name="connsiteX1" fmla="*/ 156208 w 1288707"/>
            <a:gd name="connsiteY1" fmla="*/ 297206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320227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320227 w 1288707"/>
            <a:gd name="connsiteY2" fmla="*/ 246373 h 364994"/>
            <a:gd name="connsiteX3" fmla="*/ 483502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64994"/>
            <a:gd name="connsiteX1" fmla="*/ 164019 w 1288707"/>
            <a:gd name="connsiteY1" fmla="*/ 358205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64994"/>
            <a:gd name="connsiteX1" fmla="*/ 164019 w 1288707"/>
            <a:gd name="connsiteY1" fmla="*/ 358205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59911"/>
            <a:gd name="connsiteX1" fmla="*/ 164019 w 1288707"/>
            <a:gd name="connsiteY1" fmla="*/ 358205 h 359911"/>
            <a:gd name="connsiteX2" fmla="*/ 483502 w 1288707"/>
            <a:gd name="connsiteY2" fmla="*/ 126146 h 359911"/>
            <a:gd name="connsiteX3" fmla="*/ 839983 w 1288707"/>
            <a:gd name="connsiteY3" fmla="*/ 359177 h 359911"/>
            <a:gd name="connsiteX4" fmla="*/ 1288707 w 1288707"/>
            <a:gd name="connsiteY4" fmla="*/ 0 h 359911"/>
            <a:gd name="connsiteX0" fmla="*/ 0 w 1288707"/>
            <a:gd name="connsiteY0" fmla="*/ 246373 h 359911"/>
            <a:gd name="connsiteX1" fmla="*/ 164019 w 1288707"/>
            <a:gd name="connsiteY1" fmla="*/ 358205 h 359911"/>
            <a:gd name="connsiteX2" fmla="*/ 483502 w 1288707"/>
            <a:gd name="connsiteY2" fmla="*/ 126146 h 359911"/>
            <a:gd name="connsiteX3" fmla="*/ 824362 w 1288707"/>
            <a:gd name="connsiteY3" fmla="*/ 359177 h 359911"/>
            <a:gd name="connsiteX4" fmla="*/ 1288707 w 1288707"/>
            <a:gd name="connsiteY4" fmla="*/ 0 h 359911"/>
            <a:gd name="connsiteX0" fmla="*/ 0 w 1175455"/>
            <a:gd name="connsiteY0" fmla="*/ 165040 h 278578"/>
            <a:gd name="connsiteX1" fmla="*/ 164019 w 1175455"/>
            <a:gd name="connsiteY1" fmla="*/ 276872 h 278578"/>
            <a:gd name="connsiteX2" fmla="*/ 483502 w 1175455"/>
            <a:gd name="connsiteY2" fmla="*/ 44813 h 278578"/>
            <a:gd name="connsiteX3" fmla="*/ 824362 w 1175455"/>
            <a:gd name="connsiteY3" fmla="*/ 277844 h 278578"/>
            <a:gd name="connsiteX4" fmla="*/ 1175455 w 1175455"/>
            <a:gd name="connsiteY4" fmla="*/ 0 h 278578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81967"/>
            <a:gd name="connsiteX1" fmla="*/ 164019 w 1136403"/>
            <a:gd name="connsiteY1" fmla="*/ 275178 h 281967"/>
            <a:gd name="connsiteX2" fmla="*/ 483502 w 1136403"/>
            <a:gd name="connsiteY2" fmla="*/ 43119 h 281967"/>
            <a:gd name="connsiteX3" fmla="*/ 824362 w 1136403"/>
            <a:gd name="connsiteY3" fmla="*/ 276150 h 281967"/>
            <a:gd name="connsiteX4" fmla="*/ 1136403 w 1136403"/>
            <a:gd name="connsiteY4" fmla="*/ 0 h 281967"/>
            <a:gd name="connsiteX0" fmla="*/ 0 w 1136403"/>
            <a:gd name="connsiteY0" fmla="*/ 163346 h 276150"/>
            <a:gd name="connsiteX1" fmla="*/ 164019 w 1136403"/>
            <a:gd name="connsiteY1" fmla="*/ 275178 h 276150"/>
            <a:gd name="connsiteX2" fmla="*/ 483502 w 1136403"/>
            <a:gd name="connsiteY2" fmla="*/ 43119 h 276150"/>
            <a:gd name="connsiteX3" fmla="*/ 824362 w 1136403"/>
            <a:gd name="connsiteY3" fmla="*/ 276150 h 276150"/>
            <a:gd name="connsiteX4" fmla="*/ 1136403 w 1136403"/>
            <a:gd name="connsiteY4" fmla="*/ 0 h 276150"/>
            <a:gd name="connsiteX0" fmla="*/ 0 w 1136403"/>
            <a:gd name="connsiteY0" fmla="*/ 163346 h 276150"/>
            <a:gd name="connsiteX1" fmla="*/ 164019 w 1136403"/>
            <a:gd name="connsiteY1" fmla="*/ 275178 h 276150"/>
            <a:gd name="connsiteX2" fmla="*/ 483502 w 1136403"/>
            <a:gd name="connsiteY2" fmla="*/ 43119 h 276150"/>
            <a:gd name="connsiteX3" fmla="*/ 824362 w 1136403"/>
            <a:gd name="connsiteY3" fmla="*/ 276150 h 276150"/>
            <a:gd name="connsiteX4" fmla="*/ 1136403 w 1136403"/>
            <a:gd name="connsiteY4" fmla="*/ 0 h 276150"/>
            <a:gd name="connsiteX0" fmla="*/ 0 w 1136403"/>
            <a:gd name="connsiteY0" fmla="*/ 163346 h 277123"/>
            <a:gd name="connsiteX1" fmla="*/ 164019 w 1136403"/>
            <a:gd name="connsiteY1" fmla="*/ 275178 h 277123"/>
            <a:gd name="connsiteX2" fmla="*/ 483502 w 1136403"/>
            <a:gd name="connsiteY2" fmla="*/ 43119 h 277123"/>
            <a:gd name="connsiteX3" fmla="*/ 824362 w 1136403"/>
            <a:gd name="connsiteY3" fmla="*/ 276150 h 277123"/>
            <a:gd name="connsiteX4" fmla="*/ 1136403 w 1136403"/>
            <a:gd name="connsiteY4" fmla="*/ 0 h 277123"/>
            <a:gd name="connsiteX0" fmla="*/ 0 w 1136403"/>
            <a:gd name="connsiteY0" fmla="*/ 163346 h 277123"/>
            <a:gd name="connsiteX1" fmla="*/ 164019 w 1136403"/>
            <a:gd name="connsiteY1" fmla="*/ 275178 h 277123"/>
            <a:gd name="connsiteX2" fmla="*/ 487408 w 1136403"/>
            <a:gd name="connsiteY2" fmla="*/ 44814 h 277123"/>
            <a:gd name="connsiteX3" fmla="*/ 824362 w 1136403"/>
            <a:gd name="connsiteY3" fmla="*/ 276150 h 277123"/>
            <a:gd name="connsiteX4" fmla="*/ 1136403 w 1136403"/>
            <a:gd name="connsiteY4" fmla="*/ 0 h 277123"/>
            <a:gd name="connsiteX0" fmla="*/ 0 w 1136403"/>
            <a:gd name="connsiteY0" fmla="*/ 163346 h 288733"/>
            <a:gd name="connsiteX1" fmla="*/ 164019 w 1136403"/>
            <a:gd name="connsiteY1" fmla="*/ 288733 h 288733"/>
            <a:gd name="connsiteX2" fmla="*/ 487408 w 1136403"/>
            <a:gd name="connsiteY2" fmla="*/ 44814 h 288733"/>
            <a:gd name="connsiteX3" fmla="*/ 824362 w 1136403"/>
            <a:gd name="connsiteY3" fmla="*/ 276150 h 288733"/>
            <a:gd name="connsiteX4" fmla="*/ 1136403 w 1136403"/>
            <a:gd name="connsiteY4" fmla="*/ 0 h 288733"/>
            <a:gd name="connsiteX0" fmla="*/ 0 w 1136403"/>
            <a:gd name="connsiteY0" fmla="*/ 163346 h 287039"/>
            <a:gd name="connsiteX1" fmla="*/ 164019 w 1136403"/>
            <a:gd name="connsiteY1" fmla="*/ 287039 h 287039"/>
            <a:gd name="connsiteX2" fmla="*/ 487408 w 1136403"/>
            <a:gd name="connsiteY2" fmla="*/ 44814 h 287039"/>
            <a:gd name="connsiteX3" fmla="*/ 824362 w 1136403"/>
            <a:gd name="connsiteY3" fmla="*/ 276150 h 287039"/>
            <a:gd name="connsiteX4" fmla="*/ 1136403 w 1136403"/>
            <a:gd name="connsiteY4" fmla="*/ 0 h 287039"/>
            <a:gd name="connsiteX0" fmla="*/ 0 w 1136403"/>
            <a:gd name="connsiteY0" fmla="*/ 163346 h 288984"/>
            <a:gd name="connsiteX1" fmla="*/ 164019 w 1136403"/>
            <a:gd name="connsiteY1" fmla="*/ 287039 h 288984"/>
            <a:gd name="connsiteX2" fmla="*/ 487408 w 1136403"/>
            <a:gd name="connsiteY2" fmla="*/ 44814 h 288984"/>
            <a:gd name="connsiteX3" fmla="*/ 816552 w 1136403"/>
            <a:gd name="connsiteY3" fmla="*/ 288011 h 288984"/>
            <a:gd name="connsiteX4" fmla="*/ 1136403 w 1136403"/>
            <a:gd name="connsiteY4" fmla="*/ 0 h 288984"/>
            <a:gd name="connsiteX0" fmla="*/ 0 w 1136403"/>
            <a:gd name="connsiteY0" fmla="*/ 163346 h 290439"/>
            <a:gd name="connsiteX1" fmla="*/ 164019 w 1136403"/>
            <a:gd name="connsiteY1" fmla="*/ 287039 h 290439"/>
            <a:gd name="connsiteX2" fmla="*/ 487408 w 1136403"/>
            <a:gd name="connsiteY2" fmla="*/ 44814 h 290439"/>
            <a:gd name="connsiteX3" fmla="*/ 816552 w 1136403"/>
            <a:gd name="connsiteY3" fmla="*/ 288011 h 290439"/>
            <a:gd name="connsiteX4" fmla="*/ 1136403 w 1136403"/>
            <a:gd name="connsiteY4" fmla="*/ 0 h 290439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39058 w 1175461"/>
            <a:gd name="connsiteY0" fmla="*/ 163346 h 307077"/>
            <a:gd name="connsiteX1" fmla="*/ 27336 w 1175461"/>
            <a:gd name="connsiteY1" fmla="*/ 168432 h 307077"/>
            <a:gd name="connsiteX2" fmla="*/ 203077 w 1175461"/>
            <a:gd name="connsiteY2" fmla="*/ 287039 h 307077"/>
            <a:gd name="connsiteX3" fmla="*/ 526466 w 1175461"/>
            <a:gd name="connsiteY3" fmla="*/ 44814 h 307077"/>
            <a:gd name="connsiteX4" fmla="*/ 855610 w 1175461"/>
            <a:gd name="connsiteY4" fmla="*/ 289706 h 307077"/>
            <a:gd name="connsiteX5" fmla="*/ 1175461 w 1175461"/>
            <a:gd name="connsiteY5" fmla="*/ 0 h 307077"/>
            <a:gd name="connsiteX0" fmla="*/ 0 w 1136403"/>
            <a:gd name="connsiteY0" fmla="*/ 163346 h 306794"/>
            <a:gd name="connsiteX1" fmla="*/ 164019 w 1136403"/>
            <a:gd name="connsiteY1" fmla="*/ 287039 h 306794"/>
            <a:gd name="connsiteX2" fmla="*/ 487408 w 1136403"/>
            <a:gd name="connsiteY2" fmla="*/ 44814 h 306794"/>
            <a:gd name="connsiteX3" fmla="*/ 816552 w 1136403"/>
            <a:gd name="connsiteY3" fmla="*/ 289706 h 306794"/>
            <a:gd name="connsiteX4" fmla="*/ 1136403 w 1136403"/>
            <a:gd name="connsiteY4" fmla="*/ 0 h 306794"/>
            <a:gd name="connsiteX0" fmla="*/ 46869 w 1183272"/>
            <a:gd name="connsiteY0" fmla="*/ 163346 h 307077"/>
            <a:gd name="connsiteX1" fmla="*/ 27336 w 1183272"/>
            <a:gd name="connsiteY1" fmla="*/ 166737 h 307077"/>
            <a:gd name="connsiteX2" fmla="*/ 210888 w 1183272"/>
            <a:gd name="connsiteY2" fmla="*/ 287039 h 307077"/>
            <a:gd name="connsiteX3" fmla="*/ 534277 w 1183272"/>
            <a:gd name="connsiteY3" fmla="*/ 44814 h 307077"/>
            <a:gd name="connsiteX4" fmla="*/ 863421 w 1183272"/>
            <a:gd name="connsiteY4" fmla="*/ 289706 h 307077"/>
            <a:gd name="connsiteX5" fmla="*/ 1183272 w 1183272"/>
            <a:gd name="connsiteY5" fmla="*/ 0 h 307077"/>
            <a:gd name="connsiteX0" fmla="*/ 0 w 1155936"/>
            <a:gd name="connsiteY0" fmla="*/ 166737 h 307077"/>
            <a:gd name="connsiteX1" fmla="*/ 183552 w 1155936"/>
            <a:gd name="connsiteY1" fmla="*/ 287039 h 307077"/>
            <a:gd name="connsiteX2" fmla="*/ 506941 w 1155936"/>
            <a:gd name="connsiteY2" fmla="*/ 44814 h 307077"/>
            <a:gd name="connsiteX3" fmla="*/ 836085 w 1155936"/>
            <a:gd name="connsiteY3" fmla="*/ 289706 h 307077"/>
            <a:gd name="connsiteX4" fmla="*/ 1155936 w 1155936"/>
            <a:gd name="connsiteY4" fmla="*/ 0 h 307077"/>
            <a:gd name="connsiteX0" fmla="*/ 0 w 1155936"/>
            <a:gd name="connsiteY0" fmla="*/ 166737 h 292134"/>
            <a:gd name="connsiteX1" fmla="*/ 183552 w 1155936"/>
            <a:gd name="connsiteY1" fmla="*/ 287039 h 292134"/>
            <a:gd name="connsiteX2" fmla="*/ 506941 w 1155936"/>
            <a:gd name="connsiteY2" fmla="*/ 44814 h 292134"/>
            <a:gd name="connsiteX3" fmla="*/ 836085 w 1155936"/>
            <a:gd name="connsiteY3" fmla="*/ 289706 h 292134"/>
            <a:gd name="connsiteX4" fmla="*/ 1155936 w 1155936"/>
            <a:gd name="connsiteY4" fmla="*/ 0 h 292134"/>
            <a:gd name="connsiteX0" fmla="*/ 0 w 1155936"/>
            <a:gd name="connsiteY0" fmla="*/ 166737 h 292134"/>
            <a:gd name="connsiteX1" fmla="*/ 179857 w 1155936"/>
            <a:gd name="connsiteY1" fmla="*/ 291849 h 292134"/>
            <a:gd name="connsiteX2" fmla="*/ 506941 w 1155936"/>
            <a:gd name="connsiteY2" fmla="*/ 44814 h 292134"/>
            <a:gd name="connsiteX3" fmla="*/ 836085 w 1155936"/>
            <a:gd name="connsiteY3" fmla="*/ 289706 h 292134"/>
            <a:gd name="connsiteX4" fmla="*/ 1155936 w 1155936"/>
            <a:gd name="connsiteY4" fmla="*/ 0 h 292134"/>
            <a:gd name="connsiteX0" fmla="*/ 10810 w 1166746"/>
            <a:gd name="connsiteY0" fmla="*/ 166737 h 312163"/>
            <a:gd name="connsiteX1" fmla="*/ 29976 w 1166746"/>
            <a:gd name="connsiteY1" fmla="*/ 166699 h 312163"/>
            <a:gd name="connsiteX2" fmla="*/ 190667 w 1166746"/>
            <a:gd name="connsiteY2" fmla="*/ 291849 h 312163"/>
            <a:gd name="connsiteX3" fmla="*/ 517751 w 1166746"/>
            <a:gd name="connsiteY3" fmla="*/ 44814 h 312163"/>
            <a:gd name="connsiteX4" fmla="*/ 846895 w 1166746"/>
            <a:gd name="connsiteY4" fmla="*/ 289706 h 312163"/>
            <a:gd name="connsiteX5" fmla="*/ 1166746 w 1166746"/>
            <a:gd name="connsiteY5" fmla="*/ 0 h 312163"/>
            <a:gd name="connsiteX0" fmla="*/ 10810 w 1166746"/>
            <a:gd name="connsiteY0" fmla="*/ 166737 h 312163"/>
            <a:gd name="connsiteX1" fmla="*/ 29976 w 1166746"/>
            <a:gd name="connsiteY1" fmla="*/ 166699 h 312163"/>
            <a:gd name="connsiteX2" fmla="*/ 190667 w 1166746"/>
            <a:gd name="connsiteY2" fmla="*/ 291849 h 312163"/>
            <a:gd name="connsiteX3" fmla="*/ 517751 w 1166746"/>
            <a:gd name="connsiteY3" fmla="*/ 44814 h 312163"/>
            <a:gd name="connsiteX4" fmla="*/ 846895 w 1166746"/>
            <a:gd name="connsiteY4" fmla="*/ 289706 h 312163"/>
            <a:gd name="connsiteX5" fmla="*/ 1166746 w 1166746"/>
            <a:gd name="connsiteY5" fmla="*/ 0 h 312163"/>
            <a:gd name="connsiteX0" fmla="*/ 0 w 1136770"/>
            <a:gd name="connsiteY0" fmla="*/ 166699 h 312163"/>
            <a:gd name="connsiteX1" fmla="*/ 160691 w 1136770"/>
            <a:gd name="connsiteY1" fmla="*/ 291849 h 312163"/>
            <a:gd name="connsiteX2" fmla="*/ 487775 w 1136770"/>
            <a:gd name="connsiteY2" fmla="*/ 44814 h 312163"/>
            <a:gd name="connsiteX3" fmla="*/ 816919 w 1136770"/>
            <a:gd name="connsiteY3" fmla="*/ 289706 h 312163"/>
            <a:gd name="connsiteX4" fmla="*/ 1136770 w 1136770"/>
            <a:gd name="connsiteY4" fmla="*/ 0 h 312163"/>
            <a:gd name="connsiteX0" fmla="*/ 0 w 1136770"/>
            <a:gd name="connsiteY0" fmla="*/ 166699 h 292134"/>
            <a:gd name="connsiteX1" fmla="*/ 160691 w 1136770"/>
            <a:gd name="connsiteY1" fmla="*/ 291849 h 292134"/>
            <a:gd name="connsiteX2" fmla="*/ 487775 w 1136770"/>
            <a:gd name="connsiteY2" fmla="*/ 44814 h 292134"/>
            <a:gd name="connsiteX3" fmla="*/ 816919 w 1136770"/>
            <a:gd name="connsiteY3" fmla="*/ 289706 h 292134"/>
            <a:gd name="connsiteX4" fmla="*/ 1136770 w 1136770"/>
            <a:gd name="connsiteY4" fmla="*/ 0 h 292134"/>
            <a:gd name="connsiteX0" fmla="*/ 0 w 1110904"/>
            <a:gd name="connsiteY0" fmla="*/ 199709 h 292134"/>
            <a:gd name="connsiteX1" fmla="*/ 134825 w 1110904"/>
            <a:gd name="connsiteY1" fmla="*/ 291849 h 292134"/>
            <a:gd name="connsiteX2" fmla="*/ 461909 w 1110904"/>
            <a:gd name="connsiteY2" fmla="*/ 44814 h 292134"/>
            <a:gd name="connsiteX3" fmla="*/ 791053 w 1110904"/>
            <a:gd name="connsiteY3" fmla="*/ 289706 h 292134"/>
            <a:gd name="connsiteX4" fmla="*/ 1110904 w 1110904"/>
            <a:gd name="connsiteY4" fmla="*/ 0 h 292134"/>
            <a:gd name="connsiteX0" fmla="*/ 0 w 1096124"/>
            <a:gd name="connsiteY0" fmla="*/ 207961 h 292134"/>
            <a:gd name="connsiteX1" fmla="*/ 120045 w 1096124"/>
            <a:gd name="connsiteY1" fmla="*/ 291849 h 292134"/>
            <a:gd name="connsiteX2" fmla="*/ 447129 w 1096124"/>
            <a:gd name="connsiteY2" fmla="*/ 44814 h 292134"/>
            <a:gd name="connsiteX3" fmla="*/ 776273 w 1096124"/>
            <a:gd name="connsiteY3" fmla="*/ 289706 h 292134"/>
            <a:gd name="connsiteX4" fmla="*/ 1096124 w 1096124"/>
            <a:gd name="connsiteY4" fmla="*/ 0 h 292134"/>
            <a:gd name="connsiteX0" fmla="*/ 0 w 1096124"/>
            <a:gd name="connsiteY0" fmla="*/ 207961 h 292134"/>
            <a:gd name="connsiteX1" fmla="*/ 120045 w 1096124"/>
            <a:gd name="connsiteY1" fmla="*/ 291849 h 292134"/>
            <a:gd name="connsiteX2" fmla="*/ 447129 w 1096124"/>
            <a:gd name="connsiteY2" fmla="*/ 44814 h 292134"/>
            <a:gd name="connsiteX3" fmla="*/ 776273 w 1096124"/>
            <a:gd name="connsiteY3" fmla="*/ 289706 h 292134"/>
            <a:gd name="connsiteX4" fmla="*/ 1096124 w 1096124"/>
            <a:gd name="connsiteY4" fmla="*/ 0 h 292134"/>
            <a:gd name="connsiteX0" fmla="*/ 0 w 1096124"/>
            <a:gd name="connsiteY0" fmla="*/ 207961 h 292134"/>
            <a:gd name="connsiteX1" fmla="*/ 142215 w 1096124"/>
            <a:gd name="connsiteY1" fmla="*/ 291849 h 292134"/>
            <a:gd name="connsiteX2" fmla="*/ 447129 w 1096124"/>
            <a:gd name="connsiteY2" fmla="*/ 44814 h 292134"/>
            <a:gd name="connsiteX3" fmla="*/ 776273 w 1096124"/>
            <a:gd name="connsiteY3" fmla="*/ 289706 h 292134"/>
            <a:gd name="connsiteX4" fmla="*/ 1096124 w 1096124"/>
            <a:gd name="connsiteY4" fmla="*/ 0 h 292134"/>
            <a:gd name="connsiteX0" fmla="*/ 0 w 1085039"/>
            <a:gd name="connsiteY0" fmla="*/ 217864 h 292134"/>
            <a:gd name="connsiteX1" fmla="*/ 131130 w 1085039"/>
            <a:gd name="connsiteY1" fmla="*/ 291849 h 292134"/>
            <a:gd name="connsiteX2" fmla="*/ 436044 w 1085039"/>
            <a:gd name="connsiteY2" fmla="*/ 44814 h 292134"/>
            <a:gd name="connsiteX3" fmla="*/ 765188 w 1085039"/>
            <a:gd name="connsiteY3" fmla="*/ 289706 h 292134"/>
            <a:gd name="connsiteX4" fmla="*/ 1085039 w 1085039"/>
            <a:gd name="connsiteY4" fmla="*/ 0 h 292134"/>
            <a:gd name="connsiteX0" fmla="*/ 0 w 1085039"/>
            <a:gd name="connsiteY0" fmla="*/ 209612 h 292134"/>
            <a:gd name="connsiteX1" fmla="*/ 131130 w 1085039"/>
            <a:gd name="connsiteY1" fmla="*/ 291849 h 292134"/>
            <a:gd name="connsiteX2" fmla="*/ 436044 w 1085039"/>
            <a:gd name="connsiteY2" fmla="*/ 44814 h 292134"/>
            <a:gd name="connsiteX3" fmla="*/ 765188 w 1085039"/>
            <a:gd name="connsiteY3" fmla="*/ 289706 h 292134"/>
            <a:gd name="connsiteX4" fmla="*/ 1085039 w 1085039"/>
            <a:gd name="connsiteY4" fmla="*/ 0 h 29213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085039" h="292134" fill="none">
              <a:moveTo>
                <a:pt x="0" y="209612"/>
              </a:moveTo>
              <a:cubicBezTo>
                <a:pt x="18891" y="232067"/>
                <a:pt x="36287" y="289210"/>
                <a:pt x="131130" y="291849"/>
              </a:cubicBezTo>
              <a:cubicBezTo>
                <a:pt x="242956" y="290450"/>
                <a:pt x="327289" y="43523"/>
                <a:pt x="436044" y="44814"/>
              </a:cubicBezTo>
              <a:cubicBezTo>
                <a:pt x="571579" y="44886"/>
                <a:pt x="629525" y="288984"/>
                <a:pt x="765188" y="289706"/>
              </a:cubicBezTo>
              <a:cubicBezTo>
                <a:pt x="900905" y="292134"/>
                <a:pt x="1006306" y="129636"/>
                <a:pt x="1085039" y="0"/>
              </a:cubicBezTo>
            </a:path>
          </a:pathLst>
        </a:custGeom>
        <a:noFill xmlns:a="http://schemas.openxmlformats.org/drawingml/2006/main"/>
        <a:ln xmlns:a="http://schemas.openxmlformats.org/drawingml/2006/main" w="66675" cap="rnd" cmpd="sng" algn="ctr">
          <a:gradFill flip="none" rotWithShape="1">
            <a:gsLst>
              <a:gs pos="0">
                <a:srgbClr val="CB0571">
                  <a:alpha val="50000"/>
                </a:srgbClr>
              </a:gs>
              <a:gs pos="25000">
                <a:srgbClr val="00B0F0">
                  <a:alpha val="50000"/>
                </a:srgbClr>
              </a:gs>
              <a:gs pos="44000">
                <a:srgbClr val="CB0571">
                  <a:alpha val="50000"/>
                </a:srgbClr>
              </a:gs>
              <a:gs pos="65000">
                <a:srgbClr val="00B0F0">
                  <a:alpha val="70000"/>
                </a:srgbClr>
              </a:gs>
            </a:gsLst>
            <a:lin ang="0" scaled="1"/>
            <a:tileRect/>
          </a:gradFill>
          <a:prstDash val="solid"/>
          <a:tailEnd type="triangle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0.05801</cdr:x>
      <cdr:y>0.89629</cdr:y>
    </cdr:from>
    <cdr:to>
      <cdr:x>0.09707</cdr:x>
      <cdr:y>0.95411</cdr:y>
    </cdr:to>
    <cdr:sp macro="" textlink="">
      <cdr:nvSpPr>
        <cdr:cNvPr id="74" name="フリーフォーム 73"/>
        <cdr:cNvSpPr/>
      </cdr:nvSpPr>
      <cdr:spPr>
        <a:xfrm xmlns:a="http://schemas.openxmlformats.org/drawingml/2006/main" flipV="1">
          <a:off x="539869" y="5451184"/>
          <a:ext cx="363507" cy="351658"/>
        </a:xfrm>
        <a:custGeom xmlns:a="http://schemas.openxmlformats.org/drawingml/2006/main">
          <a:avLst/>
          <a:gdLst>
            <a:gd name="connsiteX0" fmla="*/ 0 w 1525549"/>
            <a:gd name="connsiteY0" fmla="*/ 0 h 247804"/>
            <a:gd name="connsiteX1" fmla="*/ 747290 w 1525549"/>
            <a:gd name="connsiteY1" fmla="*/ 123902 h 247804"/>
            <a:gd name="connsiteX2" fmla="*/ 1525549 w 1525549"/>
            <a:gd name="connsiteY2" fmla="*/ 247804 h 247804"/>
            <a:gd name="connsiteX0" fmla="*/ 0 w 1525549"/>
            <a:gd name="connsiteY0" fmla="*/ 240061 h 487865"/>
            <a:gd name="connsiteX1" fmla="*/ 352351 w 1525549"/>
            <a:gd name="connsiteY1" fmla="*/ 61951 h 487865"/>
            <a:gd name="connsiteX2" fmla="*/ 1525549 w 1525549"/>
            <a:gd name="connsiteY2" fmla="*/ 487865 h 487865"/>
            <a:gd name="connsiteX0" fmla="*/ 0 w 828598"/>
            <a:gd name="connsiteY0" fmla="*/ 241352 h 620803"/>
            <a:gd name="connsiteX1" fmla="*/ 352351 w 828598"/>
            <a:gd name="connsiteY1" fmla="*/ 63242 h 620803"/>
            <a:gd name="connsiteX2" fmla="*/ 828598 w 828598"/>
            <a:gd name="connsiteY2" fmla="*/ 620803 h 620803"/>
            <a:gd name="connsiteX0" fmla="*/ 0 w 828598"/>
            <a:gd name="connsiteY0" fmla="*/ 481413 h 860864"/>
            <a:gd name="connsiteX1" fmla="*/ 236192 w 828598"/>
            <a:gd name="connsiteY1" fmla="*/ 63242 h 860864"/>
            <a:gd name="connsiteX2" fmla="*/ 828598 w 828598"/>
            <a:gd name="connsiteY2" fmla="*/ 860864 h 860864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418171 h 797622"/>
            <a:gd name="connsiteX1" fmla="*/ 236192 w 828598"/>
            <a:gd name="connsiteY1" fmla="*/ 0 h 797622"/>
            <a:gd name="connsiteX2" fmla="*/ 712440 w 828598"/>
            <a:gd name="connsiteY2" fmla="*/ 433659 h 797622"/>
            <a:gd name="connsiteX3" fmla="*/ 828598 w 828598"/>
            <a:gd name="connsiteY3" fmla="*/ 797622 h 797622"/>
            <a:gd name="connsiteX0" fmla="*/ 0 w 1239025"/>
            <a:gd name="connsiteY0" fmla="*/ 418171 h 513679"/>
            <a:gd name="connsiteX1" fmla="*/ 236192 w 1239025"/>
            <a:gd name="connsiteY1" fmla="*/ 0 h 513679"/>
            <a:gd name="connsiteX2" fmla="*/ 712440 w 1239025"/>
            <a:gd name="connsiteY2" fmla="*/ 433659 h 513679"/>
            <a:gd name="connsiteX3" fmla="*/ 1239025 w 1239025"/>
            <a:gd name="connsiteY3" fmla="*/ 480122 h 513679"/>
            <a:gd name="connsiteX0" fmla="*/ 0 w 1300976"/>
            <a:gd name="connsiteY0" fmla="*/ 472378 h 513679"/>
            <a:gd name="connsiteX1" fmla="*/ 298143 w 1300976"/>
            <a:gd name="connsiteY1" fmla="*/ 0 h 513679"/>
            <a:gd name="connsiteX2" fmla="*/ 774391 w 1300976"/>
            <a:gd name="connsiteY2" fmla="*/ 433659 h 513679"/>
            <a:gd name="connsiteX3" fmla="*/ 1300976 w 1300976"/>
            <a:gd name="connsiteY3" fmla="*/ 480122 h 513679"/>
            <a:gd name="connsiteX0" fmla="*/ 0 w 1300976"/>
            <a:gd name="connsiteY0" fmla="*/ 472378 h 970569"/>
            <a:gd name="connsiteX1" fmla="*/ 298143 w 1300976"/>
            <a:gd name="connsiteY1" fmla="*/ 0 h 970569"/>
            <a:gd name="connsiteX2" fmla="*/ 967988 w 1300976"/>
            <a:gd name="connsiteY2" fmla="*/ 890549 h 970569"/>
            <a:gd name="connsiteX3" fmla="*/ 1300976 w 1300976"/>
            <a:gd name="connsiteY3" fmla="*/ 480122 h 970569"/>
            <a:gd name="connsiteX0" fmla="*/ 0 w 1300976"/>
            <a:gd name="connsiteY0" fmla="*/ 185854 h 636291"/>
            <a:gd name="connsiteX1" fmla="*/ 422045 w 1300976"/>
            <a:gd name="connsiteY1" fmla="*/ 0 h 636291"/>
            <a:gd name="connsiteX2" fmla="*/ 967988 w 1300976"/>
            <a:gd name="connsiteY2" fmla="*/ 604025 h 636291"/>
            <a:gd name="connsiteX3" fmla="*/ 1300976 w 1300976"/>
            <a:gd name="connsiteY3" fmla="*/ 193598 h 636291"/>
            <a:gd name="connsiteX0" fmla="*/ 0 w 1300976"/>
            <a:gd name="connsiteY0" fmla="*/ 202633 h 653070"/>
            <a:gd name="connsiteX1" fmla="*/ 422045 w 1300976"/>
            <a:gd name="connsiteY1" fmla="*/ 16779 h 653070"/>
            <a:gd name="connsiteX2" fmla="*/ 967988 w 1300976"/>
            <a:gd name="connsiteY2" fmla="*/ 620804 h 653070"/>
            <a:gd name="connsiteX3" fmla="*/ 1300976 w 1300976"/>
            <a:gd name="connsiteY3" fmla="*/ 210377 h 653070"/>
            <a:gd name="connsiteX0" fmla="*/ 0 w 1300976"/>
            <a:gd name="connsiteY0" fmla="*/ 187145 h 637582"/>
            <a:gd name="connsiteX1" fmla="*/ 422045 w 1300976"/>
            <a:gd name="connsiteY1" fmla="*/ 1291 h 637582"/>
            <a:gd name="connsiteX2" fmla="*/ 967988 w 1300976"/>
            <a:gd name="connsiteY2" fmla="*/ 605316 h 637582"/>
            <a:gd name="connsiteX3" fmla="*/ 1300976 w 1300976"/>
            <a:gd name="connsiteY3" fmla="*/ 194889 h 637582"/>
            <a:gd name="connsiteX0" fmla="*/ 0 w 1300976"/>
            <a:gd name="connsiteY0" fmla="*/ 187145 h 413009"/>
            <a:gd name="connsiteX1" fmla="*/ 422045 w 1300976"/>
            <a:gd name="connsiteY1" fmla="*/ 1291 h 413009"/>
            <a:gd name="connsiteX2" fmla="*/ 921524 w 1300976"/>
            <a:gd name="connsiteY2" fmla="*/ 380743 h 413009"/>
            <a:gd name="connsiteX3" fmla="*/ 1300976 w 1300976"/>
            <a:gd name="connsiteY3" fmla="*/ 194889 h 413009"/>
            <a:gd name="connsiteX0" fmla="*/ 47109 w 1348085"/>
            <a:gd name="connsiteY0" fmla="*/ 220701 h 446565"/>
            <a:gd name="connsiteX1" fmla="*/ 70341 w 1348085"/>
            <a:gd name="connsiteY1" fmla="*/ 212959 h 446565"/>
            <a:gd name="connsiteX2" fmla="*/ 469154 w 1348085"/>
            <a:gd name="connsiteY2" fmla="*/ 34847 h 446565"/>
            <a:gd name="connsiteX3" fmla="*/ 968633 w 1348085"/>
            <a:gd name="connsiteY3" fmla="*/ 414299 h 446565"/>
            <a:gd name="connsiteX4" fmla="*/ 1348085 w 1348085"/>
            <a:gd name="connsiteY4" fmla="*/ 228445 h 446565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55600"/>
            <a:gd name="connsiteX1" fmla="*/ 70341 w 1348085"/>
            <a:gd name="connsiteY1" fmla="*/ 212959 h 455600"/>
            <a:gd name="connsiteX2" fmla="*/ 469154 w 1348085"/>
            <a:gd name="connsiteY2" fmla="*/ 34847 h 455600"/>
            <a:gd name="connsiteX3" fmla="*/ 929914 w 1348085"/>
            <a:gd name="connsiteY3" fmla="*/ 422043 h 455600"/>
            <a:gd name="connsiteX4" fmla="*/ 1348085 w 1348085"/>
            <a:gd name="connsiteY4" fmla="*/ 236189 h 455600"/>
            <a:gd name="connsiteX0" fmla="*/ 31076 w 1332052"/>
            <a:gd name="connsiteY0" fmla="*/ 220701 h 455600"/>
            <a:gd name="connsiteX1" fmla="*/ 70341 w 1332052"/>
            <a:gd name="connsiteY1" fmla="*/ 197471 h 455600"/>
            <a:gd name="connsiteX2" fmla="*/ 453121 w 1332052"/>
            <a:gd name="connsiteY2" fmla="*/ 34847 h 455600"/>
            <a:gd name="connsiteX3" fmla="*/ 913881 w 1332052"/>
            <a:gd name="connsiteY3" fmla="*/ 422043 h 455600"/>
            <a:gd name="connsiteX4" fmla="*/ 1332052 w 1332052"/>
            <a:gd name="connsiteY4" fmla="*/ 236189 h 455600"/>
            <a:gd name="connsiteX0" fmla="*/ 319664 w 1620640"/>
            <a:gd name="connsiteY0" fmla="*/ 220701 h 455600"/>
            <a:gd name="connsiteX1" fmla="*/ 358929 w 1620640"/>
            <a:gd name="connsiteY1" fmla="*/ 197471 h 455600"/>
            <a:gd name="connsiteX2" fmla="*/ 741709 w 1620640"/>
            <a:gd name="connsiteY2" fmla="*/ 34847 h 455600"/>
            <a:gd name="connsiteX3" fmla="*/ 1202469 w 1620640"/>
            <a:gd name="connsiteY3" fmla="*/ 422043 h 455600"/>
            <a:gd name="connsiteX4" fmla="*/ 1620640 w 1620640"/>
            <a:gd name="connsiteY4" fmla="*/ 236189 h 455600"/>
            <a:gd name="connsiteX0" fmla="*/ 319664 w 1620640"/>
            <a:gd name="connsiteY0" fmla="*/ 294267 h 529166"/>
            <a:gd name="connsiteX1" fmla="*/ 358929 w 1620640"/>
            <a:gd name="connsiteY1" fmla="*/ 271037 h 529166"/>
            <a:gd name="connsiteX2" fmla="*/ 741709 w 1620640"/>
            <a:gd name="connsiteY2" fmla="*/ 108413 h 529166"/>
            <a:gd name="connsiteX3" fmla="*/ 1202469 w 1620640"/>
            <a:gd name="connsiteY3" fmla="*/ 495609 h 529166"/>
            <a:gd name="connsiteX4" fmla="*/ 1620640 w 1620640"/>
            <a:gd name="connsiteY4" fmla="*/ 309755 h 529166"/>
            <a:gd name="connsiteX0" fmla="*/ 15043 w 1316019"/>
            <a:gd name="connsiteY0" fmla="*/ 294267 h 549818"/>
            <a:gd name="connsiteX1" fmla="*/ 54308 w 1316019"/>
            <a:gd name="connsiteY1" fmla="*/ 271037 h 549818"/>
            <a:gd name="connsiteX2" fmla="*/ 437088 w 1316019"/>
            <a:gd name="connsiteY2" fmla="*/ 108413 h 549818"/>
            <a:gd name="connsiteX3" fmla="*/ 897848 w 1316019"/>
            <a:gd name="connsiteY3" fmla="*/ 495609 h 549818"/>
            <a:gd name="connsiteX4" fmla="*/ 1316019 w 1316019"/>
            <a:gd name="connsiteY4" fmla="*/ 309755 h 549818"/>
            <a:gd name="connsiteX0" fmla="*/ 15043 w 3667875"/>
            <a:gd name="connsiteY0" fmla="*/ 332986 h 588537"/>
            <a:gd name="connsiteX1" fmla="*/ 54308 w 3667875"/>
            <a:gd name="connsiteY1" fmla="*/ 309756 h 588537"/>
            <a:gd name="connsiteX2" fmla="*/ 437088 w 3667875"/>
            <a:gd name="connsiteY2" fmla="*/ 147132 h 588537"/>
            <a:gd name="connsiteX3" fmla="*/ 897848 w 3667875"/>
            <a:gd name="connsiteY3" fmla="*/ 534328 h 588537"/>
            <a:gd name="connsiteX4" fmla="*/ 1316019 w 3667875"/>
            <a:gd name="connsiteY4" fmla="*/ 348474 h 588537"/>
            <a:gd name="connsiteX0" fmla="*/ 0 w 3652832"/>
            <a:gd name="connsiteY0" fmla="*/ 782132 h 1017031"/>
            <a:gd name="connsiteX1" fmla="*/ 39265 w 3652832"/>
            <a:gd name="connsiteY1" fmla="*/ 758902 h 1017031"/>
            <a:gd name="connsiteX2" fmla="*/ 422045 w 3652832"/>
            <a:gd name="connsiteY2" fmla="*/ 596278 h 1017031"/>
            <a:gd name="connsiteX3" fmla="*/ 882805 w 3652832"/>
            <a:gd name="connsiteY3" fmla="*/ 983474 h 1017031"/>
            <a:gd name="connsiteX4" fmla="*/ 1300976 w 3652832"/>
            <a:gd name="connsiteY4" fmla="*/ 797620 h 1017031"/>
            <a:gd name="connsiteX0" fmla="*/ 0 w 1300976"/>
            <a:gd name="connsiteY0" fmla="*/ 219411 h 454310"/>
            <a:gd name="connsiteX1" fmla="*/ 422045 w 1300976"/>
            <a:gd name="connsiteY1" fmla="*/ 33557 h 454310"/>
            <a:gd name="connsiteX2" fmla="*/ 882805 w 1300976"/>
            <a:gd name="connsiteY2" fmla="*/ 420753 h 454310"/>
            <a:gd name="connsiteX3" fmla="*/ 1300976 w 1300976"/>
            <a:gd name="connsiteY3" fmla="*/ 234899 h 454310"/>
            <a:gd name="connsiteX0" fmla="*/ 0 w 1300976"/>
            <a:gd name="connsiteY0" fmla="*/ 180691 h 409137"/>
            <a:gd name="connsiteX1" fmla="*/ 277752 w 1300976"/>
            <a:gd name="connsiteY1" fmla="*/ 33557 h 409137"/>
            <a:gd name="connsiteX2" fmla="*/ 882805 w 1300976"/>
            <a:gd name="connsiteY2" fmla="*/ 382033 h 409137"/>
            <a:gd name="connsiteX3" fmla="*/ 1300976 w 1300976"/>
            <a:gd name="connsiteY3" fmla="*/ 196179 h 409137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61776 w 1362752"/>
            <a:gd name="connsiteY0" fmla="*/ 183272 h 411718"/>
            <a:gd name="connsiteX1" fmla="*/ 339528 w 1362752"/>
            <a:gd name="connsiteY1" fmla="*/ 36138 h 411718"/>
            <a:gd name="connsiteX2" fmla="*/ 944581 w 1362752"/>
            <a:gd name="connsiteY2" fmla="*/ 384614 h 411718"/>
            <a:gd name="connsiteX3" fmla="*/ 1362752 w 1362752"/>
            <a:gd name="connsiteY3" fmla="*/ 198760 h 411718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61773 w 1362749"/>
            <a:gd name="connsiteY0" fmla="*/ 281362 h 508517"/>
            <a:gd name="connsiteX1" fmla="*/ 163165 w 1362749"/>
            <a:gd name="connsiteY1" fmla="*/ 141972 h 508517"/>
            <a:gd name="connsiteX2" fmla="*/ 944578 w 1362749"/>
            <a:gd name="connsiteY2" fmla="*/ 482704 h 508517"/>
            <a:gd name="connsiteX3" fmla="*/ 1362749 w 1362749"/>
            <a:gd name="connsiteY3" fmla="*/ 296850 h 508517"/>
            <a:gd name="connsiteX0" fmla="*/ 0 w 1300976"/>
            <a:gd name="connsiteY0" fmla="*/ 289106 h 517552"/>
            <a:gd name="connsiteX1" fmla="*/ 341884 w 1300976"/>
            <a:gd name="connsiteY1" fmla="*/ 141972 h 517552"/>
            <a:gd name="connsiteX2" fmla="*/ 882805 w 1300976"/>
            <a:gd name="connsiteY2" fmla="*/ 490448 h 517552"/>
            <a:gd name="connsiteX3" fmla="*/ 1300976 w 1300976"/>
            <a:gd name="connsiteY3" fmla="*/ 304594 h 517552"/>
            <a:gd name="connsiteX0" fmla="*/ 0 w 1300976"/>
            <a:gd name="connsiteY0" fmla="*/ 296850 h 526586"/>
            <a:gd name="connsiteX1" fmla="*/ 389982 w 1300976"/>
            <a:gd name="connsiteY1" fmla="*/ 141972 h 526586"/>
            <a:gd name="connsiteX2" fmla="*/ 882805 w 1300976"/>
            <a:gd name="connsiteY2" fmla="*/ 498192 h 526586"/>
            <a:gd name="connsiteX3" fmla="*/ 1300976 w 1300976"/>
            <a:gd name="connsiteY3" fmla="*/ 312338 h 526586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232317 h 474960"/>
            <a:gd name="connsiteX1" fmla="*/ 486180 w 1300976"/>
            <a:gd name="connsiteY1" fmla="*/ 0 h 474960"/>
            <a:gd name="connsiteX2" fmla="*/ 882805 w 1300976"/>
            <a:gd name="connsiteY2" fmla="*/ 433659 h 474960"/>
            <a:gd name="connsiteX3" fmla="*/ 1300976 w 1300976"/>
            <a:gd name="connsiteY3" fmla="*/ 247805 h 474960"/>
            <a:gd name="connsiteX0" fmla="*/ 0 w 1300976"/>
            <a:gd name="connsiteY0" fmla="*/ 0 h 242643"/>
            <a:gd name="connsiteX1" fmla="*/ 882805 w 1300976"/>
            <a:gd name="connsiteY1" fmla="*/ 201342 h 242643"/>
            <a:gd name="connsiteX2" fmla="*/ 1300976 w 1300976"/>
            <a:gd name="connsiteY2" fmla="*/ 15488 h 242643"/>
            <a:gd name="connsiteX0" fmla="*/ 0 w 1300976"/>
            <a:gd name="connsiteY0" fmla="*/ 0 h 15488"/>
            <a:gd name="connsiteX1" fmla="*/ 1300976 w 1300976"/>
            <a:gd name="connsiteY1" fmla="*/ 15488 h 15488"/>
            <a:gd name="connsiteX0" fmla="*/ 0 w 1300976"/>
            <a:gd name="connsiteY0" fmla="*/ 193596 h 209084"/>
            <a:gd name="connsiteX1" fmla="*/ 322979 w 1300976"/>
            <a:gd name="connsiteY1" fmla="*/ 0 h 209084"/>
            <a:gd name="connsiteX2" fmla="*/ 1300976 w 1300976"/>
            <a:gd name="connsiteY2" fmla="*/ 209084 h 209084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193596 h 429786"/>
            <a:gd name="connsiteX1" fmla="*/ 322979 w 1300976"/>
            <a:gd name="connsiteY1" fmla="*/ 0 h 429786"/>
            <a:gd name="connsiteX2" fmla="*/ 819991 w 1300976"/>
            <a:gd name="connsiteY2" fmla="*/ 394939 h 429786"/>
            <a:gd name="connsiteX3" fmla="*/ 1300976 w 1300976"/>
            <a:gd name="connsiteY3" fmla="*/ 209084 h 429786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493369"/>
            <a:gd name="connsiteY0" fmla="*/ 325243 h 548527"/>
            <a:gd name="connsiteX1" fmla="*/ 322979 w 1493369"/>
            <a:gd name="connsiteY1" fmla="*/ 131647 h 548527"/>
            <a:gd name="connsiteX2" fmla="*/ 819991 w 1493369"/>
            <a:gd name="connsiteY2" fmla="*/ 526586 h 548527"/>
            <a:gd name="connsiteX3" fmla="*/ 1493369 w 1493369"/>
            <a:gd name="connsiteY3" fmla="*/ 0 h 548527"/>
            <a:gd name="connsiteX0" fmla="*/ 0 w 1493369"/>
            <a:gd name="connsiteY0" fmla="*/ 325243 h 566596"/>
            <a:gd name="connsiteX1" fmla="*/ 322979 w 1493369"/>
            <a:gd name="connsiteY1" fmla="*/ 240062 h 566596"/>
            <a:gd name="connsiteX2" fmla="*/ 819991 w 1493369"/>
            <a:gd name="connsiteY2" fmla="*/ 526586 h 566596"/>
            <a:gd name="connsiteX3" fmla="*/ 1493369 w 1493369"/>
            <a:gd name="connsiteY3" fmla="*/ 0 h 566596"/>
            <a:gd name="connsiteX0" fmla="*/ 0 w 1300978"/>
            <a:gd name="connsiteY0" fmla="*/ 90344 h 311047"/>
            <a:gd name="connsiteX1" fmla="*/ 322979 w 1300978"/>
            <a:gd name="connsiteY1" fmla="*/ 5163 h 311047"/>
            <a:gd name="connsiteX2" fmla="*/ 819991 w 1300978"/>
            <a:gd name="connsiteY2" fmla="*/ 291687 h 311047"/>
            <a:gd name="connsiteX3" fmla="*/ 1300978 w 1300978"/>
            <a:gd name="connsiteY3" fmla="*/ 121321 h 311047"/>
            <a:gd name="connsiteX0" fmla="*/ 0 w 1300978"/>
            <a:gd name="connsiteY0" fmla="*/ 90344 h 303303"/>
            <a:gd name="connsiteX1" fmla="*/ 322979 w 1300978"/>
            <a:gd name="connsiteY1" fmla="*/ 5163 h 303303"/>
            <a:gd name="connsiteX2" fmla="*/ 707763 w 1300978"/>
            <a:gd name="connsiteY2" fmla="*/ 283943 h 303303"/>
            <a:gd name="connsiteX3" fmla="*/ 1300978 w 1300978"/>
            <a:gd name="connsiteY3" fmla="*/ 121321 h 303303"/>
            <a:gd name="connsiteX0" fmla="*/ 0 w 1300978"/>
            <a:gd name="connsiteY0" fmla="*/ 95155 h 294571"/>
            <a:gd name="connsiteX1" fmla="*/ 322979 w 1300978"/>
            <a:gd name="connsiteY1" fmla="*/ 9974 h 294571"/>
            <a:gd name="connsiteX2" fmla="*/ 510101 w 1300978"/>
            <a:gd name="connsiteY2" fmla="*/ 91227 h 294571"/>
            <a:gd name="connsiteX3" fmla="*/ 707763 w 1300978"/>
            <a:gd name="connsiteY3" fmla="*/ 288754 h 294571"/>
            <a:gd name="connsiteX4" fmla="*/ 1300978 w 1300978"/>
            <a:gd name="connsiteY4" fmla="*/ 126132 h 294571"/>
            <a:gd name="connsiteX0" fmla="*/ 0 w 1300978"/>
            <a:gd name="connsiteY0" fmla="*/ 90344 h 289760"/>
            <a:gd name="connsiteX1" fmla="*/ 322979 w 1300978"/>
            <a:gd name="connsiteY1" fmla="*/ 5163 h 289760"/>
            <a:gd name="connsiteX2" fmla="*/ 707763 w 1300978"/>
            <a:gd name="connsiteY2" fmla="*/ 283943 h 289760"/>
            <a:gd name="connsiteX3" fmla="*/ 1300978 w 1300978"/>
            <a:gd name="connsiteY3" fmla="*/ 121321 h 289760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2125 h 301541"/>
            <a:gd name="connsiteX1" fmla="*/ 214600 w 1300978"/>
            <a:gd name="connsiteY1" fmla="*/ 0 h 301541"/>
            <a:gd name="connsiteX2" fmla="*/ 707763 w 1300978"/>
            <a:gd name="connsiteY2" fmla="*/ 295724 h 301541"/>
            <a:gd name="connsiteX3" fmla="*/ 1300978 w 1300978"/>
            <a:gd name="connsiteY3" fmla="*/ 133102 h 301541"/>
            <a:gd name="connsiteX0" fmla="*/ 0 w 1300978"/>
            <a:gd name="connsiteY0" fmla="*/ 102125 h 274430"/>
            <a:gd name="connsiteX1" fmla="*/ 214600 w 1300978"/>
            <a:gd name="connsiteY1" fmla="*/ 0 h 274430"/>
            <a:gd name="connsiteX2" fmla="*/ 645280 w 1300978"/>
            <a:gd name="connsiteY2" fmla="*/ 268613 h 274430"/>
            <a:gd name="connsiteX3" fmla="*/ 1300978 w 1300978"/>
            <a:gd name="connsiteY3" fmla="*/ 133102 h 274430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68382"/>
            <a:gd name="connsiteX1" fmla="*/ 214600 w 1300978"/>
            <a:gd name="connsiteY1" fmla="*/ 9903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68382"/>
            <a:gd name="connsiteX1" fmla="*/ 316134 w 1300978"/>
            <a:gd name="connsiteY1" fmla="*/ 8378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27716"/>
            <a:gd name="connsiteX1" fmla="*/ 316134 w 1300978"/>
            <a:gd name="connsiteY1" fmla="*/ 83785 h 327716"/>
            <a:gd name="connsiteX2" fmla="*/ 949881 w 1300978"/>
            <a:gd name="connsiteY2" fmla="*/ 326982 h 327716"/>
            <a:gd name="connsiteX3" fmla="*/ 1300978 w 1300978"/>
            <a:gd name="connsiteY3" fmla="*/ 0 h 327716"/>
            <a:gd name="connsiteX0" fmla="*/ 0 w 1300978"/>
            <a:gd name="connsiteY0" fmla="*/ 201160 h 326022"/>
            <a:gd name="connsiteX1" fmla="*/ 316134 w 1300978"/>
            <a:gd name="connsiteY1" fmla="*/ 83785 h 326022"/>
            <a:gd name="connsiteX2" fmla="*/ 668711 w 1300978"/>
            <a:gd name="connsiteY2" fmla="*/ 325288 h 326022"/>
            <a:gd name="connsiteX3" fmla="*/ 1300978 w 1300978"/>
            <a:gd name="connsiteY3" fmla="*/ 0 h 326022"/>
            <a:gd name="connsiteX0" fmla="*/ 0 w 1300978"/>
            <a:gd name="connsiteY0" fmla="*/ 201160 h 324328"/>
            <a:gd name="connsiteX1" fmla="*/ 316134 w 1300978"/>
            <a:gd name="connsiteY1" fmla="*/ 83785 h 324328"/>
            <a:gd name="connsiteX2" fmla="*/ 649185 w 1300978"/>
            <a:gd name="connsiteY2" fmla="*/ 323594 h 324328"/>
            <a:gd name="connsiteX3" fmla="*/ 1300978 w 1300978"/>
            <a:gd name="connsiteY3" fmla="*/ 0 h 324328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261462 w 1136962"/>
            <a:gd name="connsiteY1" fmla="*/ 88869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265832"/>
            <a:gd name="connsiteY0" fmla="*/ 331631 h 331631"/>
            <a:gd name="connsiteX1" fmla="*/ 390332 w 1265832"/>
            <a:gd name="connsiteY1" fmla="*/ 88869 h 331631"/>
            <a:gd name="connsiteX2" fmla="*/ 778055 w 1265832"/>
            <a:gd name="connsiteY2" fmla="*/ 326983 h 331631"/>
            <a:gd name="connsiteX3" fmla="*/ 1265832 w 1265832"/>
            <a:gd name="connsiteY3" fmla="*/ 0 h 331631"/>
            <a:gd name="connsiteX0" fmla="*/ 0 w 1199445"/>
            <a:gd name="connsiteY0" fmla="*/ 287576 h 327717"/>
            <a:gd name="connsiteX1" fmla="*/ 323945 w 1199445"/>
            <a:gd name="connsiteY1" fmla="*/ 88869 h 327717"/>
            <a:gd name="connsiteX2" fmla="*/ 711668 w 1199445"/>
            <a:gd name="connsiteY2" fmla="*/ 326983 h 327717"/>
            <a:gd name="connsiteX3" fmla="*/ 1199445 w 1199445"/>
            <a:gd name="connsiteY3" fmla="*/ 0 h 327717"/>
            <a:gd name="connsiteX0" fmla="*/ 0 w 1199445"/>
            <a:gd name="connsiteY0" fmla="*/ 287576 h 331106"/>
            <a:gd name="connsiteX1" fmla="*/ 323945 w 1199445"/>
            <a:gd name="connsiteY1" fmla="*/ 88869 h 331106"/>
            <a:gd name="connsiteX2" fmla="*/ 656996 w 1199445"/>
            <a:gd name="connsiteY2" fmla="*/ 330372 h 331106"/>
            <a:gd name="connsiteX3" fmla="*/ 1199445 w 1199445"/>
            <a:gd name="connsiteY3" fmla="*/ 0 h 331106"/>
            <a:gd name="connsiteX0" fmla="*/ 0 w 1164298"/>
            <a:gd name="connsiteY0" fmla="*/ 328242 h 371772"/>
            <a:gd name="connsiteX1" fmla="*/ 323945 w 1164298"/>
            <a:gd name="connsiteY1" fmla="*/ 129535 h 371772"/>
            <a:gd name="connsiteX2" fmla="*/ 656996 w 1164298"/>
            <a:gd name="connsiteY2" fmla="*/ 371038 h 371772"/>
            <a:gd name="connsiteX3" fmla="*/ 1164298 w 1164298"/>
            <a:gd name="connsiteY3" fmla="*/ 0 h 371772"/>
            <a:gd name="connsiteX0" fmla="*/ 0 w 1062764"/>
            <a:gd name="connsiteY0" fmla="*/ 245215 h 371772"/>
            <a:gd name="connsiteX1" fmla="*/ 222411 w 1062764"/>
            <a:gd name="connsiteY1" fmla="*/ 129535 h 371772"/>
            <a:gd name="connsiteX2" fmla="*/ 555462 w 1062764"/>
            <a:gd name="connsiteY2" fmla="*/ 371038 h 371772"/>
            <a:gd name="connsiteX3" fmla="*/ 1062764 w 1062764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1008092"/>
            <a:gd name="connsiteY0" fmla="*/ 245215 h 371772"/>
            <a:gd name="connsiteX1" fmla="*/ 167739 w 1008092"/>
            <a:gd name="connsiteY1" fmla="*/ 129535 h 371772"/>
            <a:gd name="connsiteX2" fmla="*/ 500790 w 1008092"/>
            <a:gd name="connsiteY2" fmla="*/ 371038 h 371772"/>
            <a:gd name="connsiteX3" fmla="*/ 1008092 w 1008092"/>
            <a:gd name="connsiteY3" fmla="*/ 0 h 371772"/>
            <a:gd name="connsiteX0" fmla="*/ 0 w 1008092"/>
            <a:gd name="connsiteY0" fmla="*/ 245215 h 364994"/>
            <a:gd name="connsiteX1" fmla="*/ 167739 w 1008092"/>
            <a:gd name="connsiteY1" fmla="*/ 129535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976039"/>
            <a:gd name="connsiteY0" fmla="*/ 211229 h 364994"/>
            <a:gd name="connsiteX1" fmla="*/ 139591 w 976039"/>
            <a:gd name="connsiteY1" fmla="*/ 134618 h 364994"/>
            <a:gd name="connsiteX2" fmla="*/ 468737 w 976039"/>
            <a:gd name="connsiteY2" fmla="*/ 364260 h 364994"/>
            <a:gd name="connsiteX3" fmla="*/ 976039 w 976039"/>
            <a:gd name="connsiteY3" fmla="*/ 0 h 364994"/>
            <a:gd name="connsiteX0" fmla="*/ 0 w 976039"/>
            <a:gd name="connsiteY0" fmla="*/ 211229 h 364994"/>
            <a:gd name="connsiteX1" fmla="*/ 30477 w 976039"/>
            <a:gd name="connsiteY1" fmla="*/ 203559 h 364994"/>
            <a:gd name="connsiteX2" fmla="*/ 139591 w 976039"/>
            <a:gd name="connsiteY2" fmla="*/ 134618 h 364994"/>
            <a:gd name="connsiteX3" fmla="*/ 468737 w 976039"/>
            <a:gd name="connsiteY3" fmla="*/ 364260 h 364994"/>
            <a:gd name="connsiteX4" fmla="*/ 976039 w 976039"/>
            <a:gd name="connsiteY4" fmla="*/ 0 h 364994"/>
            <a:gd name="connsiteX0" fmla="*/ 0 w 976039"/>
            <a:gd name="connsiteY0" fmla="*/ 211229 h 364994"/>
            <a:gd name="connsiteX1" fmla="*/ 139591 w 976039"/>
            <a:gd name="connsiteY1" fmla="*/ 134618 h 364994"/>
            <a:gd name="connsiteX2" fmla="*/ 468737 w 976039"/>
            <a:gd name="connsiteY2" fmla="*/ 364260 h 364994"/>
            <a:gd name="connsiteX3" fmla="*/ 976039 w 976039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5518 w 935973"/>
            <a:gd name="connsiteY1" fmla="*/ 112527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5518 w 935973"/>
            <a:gd name="connsiteY1" fmla="*/ 112527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52000"/>
            <a:gd name="connsiteY0" fmla="*/ 207831 h 364994"/>
            <a:gd name="connsiteX1" fmla="*/ 111545 w 952000"/>
            <a:gd name="connsiteY1" fmla="*/ 112527 h 364994"/>
            <a:gd name="connsiteX2" fmla="*/ 444698 w 952000"/>
            <a:gd name="connsiteY2" fmla="*/ 364260 h 364994"/>
            <a:gd name="connsiteX3" fmla="*/ 952000 w 952000"/>
            <a:gd name="connsiteY3" fmla="*/ 0 h 364994"/>
            <a:gd name="connsiteX0" fmla="*/ 0 w 952000"/>
            <a:gd name="connsiteY0" fmla="*/ 207831 h 364994"/>
            <a:gd name="connsiteX1" fmla="*/ 123565 w 952000"/>
            <a:gd name="connsiteY1" fmla="*/ 110828 h 364994"/>
            <a:gd name="connsiteX2" fmla="*/ 444698 w 952000"/>
            <a:gd name="connsiteY2" fmla="*/ 364260 h 364994"/>
            <a:gd name="connsiteX3" fmla="*/ 952000 w 952000"/>
            <a:gd name="connsiteY3" fmla="*/ 0 h 364994"/>
            <a:gd name="connsiteX0" fmla="*/ 0 w 952000"/>
            <a:gd name="connsiteY0" fmla="*/ 207831 h 375190"/>
            <a:gd name="connsiteX1" fmla="*/ 123565 w 952000"/>
            <a:gd name="connsiteY1" fmla="*/ 110828 h 375190"/>
            <a:gd name="connsiteX2" fmla="*/ 472745 w 952000"/>
            <a:gd name="connsiteY2" fmla="*/ 374456 h 375190"/>
            <a:gd name="connsiteX3" fmla="*/ 952000 w 952000"/>
            <a:gd name="connsiteY3" fmla="*/ 0 h 375190"/>
            <a:gd name="connsiteX0" fmla="*/ 0 w 952000"/>
            <a:gd name="connsiteY0" fmla="*/ 207831 h 368393"/>
            <a:gd name="connsiteX1" fmla="*/ 123565 w 952000"/>
            <a:gd name="connsiteY1" fmla="*/ 110828 h 368393"/>
            <a:gd name="connsiteX2" fmla="*/ 472745 w 952000"/>
            <a:gd name="connsiteY2" fmla="*/ 367659 h 368393"/>
            <a:gd name="connsiteX3" fmla="*/ 952000 w 952000"/>
            <a:gd name="connsiteY3" fmla="*/ 0 h 368393"/>
            <a:gd name="connsiteX0" fmla="*/ 0 w 895907"/>
            <a:gd name="connsiteY0" fmla="*/ 163649 h 324211"/>
            <a:gd name="connsiteX1" fmla="*/ 123565 w 895907"/>
            <a:gd name="connsiteY1" fmla="*/ 66646 h 324211"/>
            <a:gd name="connsiteX2" fmla="*/ 472745 w 895907"/>
            <a:gd name="connsiteY2" fmla="*/ 323477 h 324211"/>
            <a:gd name="connsiteX3" fmla="*/ 895907 w 895907"/>
            <a:gd name="connsiteY3" fmla="*/ 0 h 324211"/>
            <a:gd name="connsiteX0" fmla="*/ 0 w 895907"/>
            <a:gd name="connsiteY0" fmla="*/ 163649 h 324211"/>
            <a:gd name="connsiteX1" fmla="*/ 123565 w 895907"/>
            <a:gd name="connsiteY1" fmla="*/ 66646 h 324211"/>
            <a:gd name="connsiteX2" fmla="*/ 472745 w 895907"/>
            <a:gd name="connsiteY2" fmla="*/ 323477 h 324211"/>
            <a:gd name="connsiteX3" fmla="*/ 895907 w 895907"/>
            <a:gd name="connsiteY3" fmla="*/ 0 h 324211"/>
            <a:gd name="connsiteX0" fmla="*/ 0 w 863855"/>
            <a:gd name="connsiteY0" fmla="*/ 125013 h 324211"/>
            <a:gd name="connsiteX1" fmla="*/ 91513 w 863855"/>
            <a:gd name="connsiteY1" fmla="*/ 66646 h 324211"/>
            <a:gd name="connsiteX2" fmla="*/ 440693 w 863855"/>
            <a:gd name="connsiteY2" fmla="*/ 323477 h 324211"/>
            <a:gd name="connsiteX3" fmla="*/ 863855 w 863855"/>
            <a:gd name="connsiteY3" fmla="*/ 0 h 324211"/>
            <a:gd name="connsiteX0" fmla="*/ 0 w 863855"/>
            <a:gd name="connsiteY0" fmla="*/ 125013 h 324211"/>
            <a:gd name="connsiteX1" fmla="*/ 91513 w 863855"/>
            <a:gd name="connsiteY1" fmla="*/ 66646 h 324211"/>
            <a:gd name="connsiteX2" fmla="*/ 440693 w 863855"/>
            <a:gd name="connsiteY2" fmla="*/ 323477 h 324211"/>
            <a:gd name="connsiteX3" fmla="*/ 863855 w 863855"/>
            <a:gd name="connsiteY3" fmla="*/ 0 h 324211"/>
            <a:gd name="connsiteX0" fmla="*/ 0 w 851836"/>
            <a:gd name="connsiteY0" fmla="*/ 125013 h 324211"/>
            <a:gd name="connsiteX1" fmla="*/ 79494 w 851836"/>
            <a:gd name="connsiteY1" fmla="*/ 66646 h 324211"/>
            <a:gd name="connsiteX2" fmla="*/ 428674 w 851836"/>
            <a:gd name="connsiteY2" fmla="*/ 323477 h 324211"/>
            <a:gd name="connsiteX3" fmla="*/ 851836 w 851836"/>
            <a:gd name="connsiteY3" fmla="*/ 0 h 324211"/>
            <a:gd name="connsiteX0" fmla="*/ 0 w 851836"/>
            <a:gd name="connsiteY0" fmla="*/ 125013 h 324211"/>
            <a:gd name="connsiteX1" fmla="*/ 79494 w 851836"/>
            <a:gd name="connsiteY1" fmla="*/ 66646 h 324211"/>
            <a:gd name="connsiteX2" fmla="*/ 428674 w 851836"/>
            <a:gd name="connsiteY2" fmla="*/ 323477 h 324211"/>
            <a:gd name="connsiteX3" fmla="*/ 851836 w 851836"/>
            <a:gd name="connsiteY3" fmla="*/ 0 h 324211"/>
            <a:gd name="connsiteX0" fmla="*/ 0 w 851836"/>
            <a:gd name="connsiteY0" fmla="*/ 125013 h 324211"/>
            <a:gd name="connsiteX1" fmla="*/ 87507 w 851836"/>
            <a:gd name="connsiteY1" fmla="*/ 76725 h 324211"/>
            <a:gd name="connsiteX2" fmla="*/ 428674 w 851836"/>
            <a:gd name="connsiteY2" fmla="*/ 323477 h 324211"/>
            <a:gd name="connsiteX3" fmla="*/ 851836 w 851836"/>
            <a:gd name="connsiteY3" fmla="*/ 0 h 32421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851836" h="324211" fill="none">
              <a:moveTo>
                <a:pt x="0" y="125013"/>
              </a:moveTo>
              <a:cubicBezTo>
                <a:pt x="13056" y="103974"/>
                <a:pt x="33424" y="76710"/>
                <a:pt x="87507" y="76725"/>
              </a:cubicBezTo>
              <a:cubicBezTo>
                <a:pt x="178970" y="76797"/>
                <a:pt x="253959" y="322756"/>
                <a:pt x="428674" y="323477"/>
              </a:cubicBezTo>
              <a:cubicBezTo>
                <a:pt x="619065" y="324211"/>
                <a:pt x="746273" y="127946"/>
                <a:pt x="851836" y="0"/>
              </a:cubicBezTo>
            </a:path>
          </a:pathLst>
        </a:custGeom>
        <a:noFill xmlns:a="http://schemas.openxmlformats.org/drawingml/2006/main"/>
        <a:ln xmlns:a="http://schemas.openxmlformats.org/drawingml/2006/main" w="66675" cap="rnd" cmpd="sng" algn="ctr">
          <a:gradFill flip="none" rotWithShape="1">
            <a:gsLst>
              <a:gs pos="14000">
                <a:srgbClr val="00B050">
                  <a:alpha val="50000"/>
                </a:srgbClr>
              </a:gs>
              <a:gs pos="31000">
                <a:srgbClr val="FF0000">
                  <a:alpha val="50000"/>
                </a:srgbClr>
              </a:gs>
              <a:gs pos="59000">
                <a:srgbClr val="00B050">
                  <a:alpha val="70000"/>
                </a:srgbClr>
              </a:gs>
            </a:gsLst>
            <a:lin ang="0" scaled="1"/>
            <a:tileRect/>
          </a:gradFill>
          <a:prstDash val="solid"/>
          <a:tailEnd type="triangle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0.14562</cdr:x>
      <cdr:y>0.90656</cdr:y>
    </cdr:from>
    <cdr:to>
      <cdr:x>0.22045</cdr:x>
      <cdr:y>0.94231</cdr:y>
    </cdr:to>
    <cdr:sp macro="" textlink="">
      <cdr:nvSpPr>
        <cdr:cNvPr id="63" name="正方形/長方形 62"/>
        <cdr:cNvSpPr/>
      </cdr:nvSpPr>
      <cdr:spPr>
        <a:xfrm xmlns:a="http://schemas.openxmlformats.org/drawingml/2006/main">
          <a:off x="1355183" y="5513658"/>
          <a:ext cx="696397" cy="217430"/>
        </a:xfrm>
        <a:prstGeom xmlns:a="http://schemas.openxmlformats.org/drawingml/2006/main" prst="rect">
          <a:avLst/>
        </a:prstGeom>
        <a:solidFill xmlns:a="http://schemas.openxmlformats.org/drawingml/2006/main">
          <a:srgbClr val="9BBB59">
            <a:alpha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4">
            <a:shade val="50000"/>
          </a:schemeClr>
        </a:lnRef>
        <a:fillRef xmlns:a="http://schemas.openxmlformats.org/drawingml/2006/main" idx="1">
          <a:schemeClr val="accent4"/>
        </a:fillRef>
        <a:effectRef xmlns:a="http://schemas.openxmlformats.org/drawingml/2006/main" idx="0">
          <a:schemeClr val="accent4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0.00515</cdr:x>
      <cdr:y>0.37448</cdr:y>
    </cdr:from>
    <cdr:to>
      <cdr:x>0.01383</cdr:x>
      <cdr:y>0.4079</cdr:y>
    </cdr:to>
    <cdr:grpSp>
      <cdr:nvGrpSpPr>
        <cdr:cNvPr id="64" name="グループ化 63"/>
        <cdr:cNvGrpSpPr/>
      </cdr:nvGrpSpPr>
      <cdr:grpSpPr>
        <a:xfrm xmlns:a="http://schemas.openxmlformats.org/drawingml/2006/main">
          <a:off x="47928" y="2275026"/>
          <a:ext cx="80777" cy="203004"/>
          <a:chOff x="9207" y="1578075"/>
          <a:chExt cx="80817" cy="202989"/>
        </a:xfrm>
      </cdr:grpSpPr>
      <cdr:sp macro="" textlink="">
        <cdr:nvSpPr>
          <cdr:cNvPr id="93" name="直線コネクタ 92"/>
          <cdr:cNvSpPr/>
        </cdr:nvSpPr>
        <cdr:spPr>
          <a:xfrm xmlns:a="http://schemas.openxmlformats.org/drawingml/2006/main" flipH="1" flipV="1">
            <a:off x="50102" y="1602472"/>
            <a:ext cx="39922" cy="178100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FF0000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  <cdr:sp macro="" textlink="">
        <cdr:nvSpPr>
          <cdr:cNvPr id="94" name="直線コネクタ 93"/>
          <cdr:cNvSpPr/>
        </cdr:nvSpPr>
        <cdr:spPr>
          <a:xfrm xmlns:a="http://schemas.openxmlformats.org/drawingml/2006/main" flipV="1">
            <a:off x="9207" y="1602472"/>
            <a:ext cx="39435" cy="178592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003CB4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  <cdr:sp macro="" textlink="">
        <cdr:nvSpPr>
          <cdr:cNvPr id="95" name="円/楕円 94"/>
          <cdr:cNvSpPr/>
        </cdr:nvSpPr>
        <cdr:spPr>
          <a:xfrm xmlns:a="http://schemas.openxmlformats.org/drawingml/2006/main">
            <a:off x="21108" y="1578075"/>
            <a:ext cx="51574" cy="54651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0.01406</cdr:x>
      <cdr:y>0.15933</cdr:y>
    </cdr:from>
    <cdr:to>
      <cdr:x>0.02097</cdr:x>
      <cdr:y>0.19254</cdr:y>
    </cdr:to>
    <cdr:grpSp>
      <cdr:nvGrpSpPr>
        <cdr:cNvPr id="65" name="グループ化 64"/>
        <cdr:cNvGrpSpPr/>
      </cdr:nvGrpSpPr>
      <cdr:grpSpPr>
        <a:xfrm xmlns:a="http://schemas.openxmlformats.org/drawingml/2006/main">
          <a:off x="130803" y="967968"/>
          <a:ext cx="64274" cy="201712"/>
          <a:chOff x="92085" y="271017"/>
          <a:chExt cx="64276" cy="201680"/>
        </a:xfrm>
      </cdr:grpSpPr>
      <cdr:sp macro="" textlink="">
        <cdr:nvSpPr>
          <cdr:cNvPr id="91" name="直線コネクタ 90"/>
          <cdr:cNvSpPr/>
        </cdr:nvSpPr>
        <cdr:spPr>
          <a:xfrm xmlns:a="http://schemas.openxmlformats.org/drawingml/2006/main" flipH="1">
            <a:off x="117872" y="271017"/>
            <a:ext cx="38489" cy="177601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38100" cap="flat" cmpd="dbl" algn="ctr">
            <a:solidFill>
              <a:srgbClr val="FA8606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pPr marL="0" indent="0"/>
            <a:endParaRPr lang="ja-JP" sz="1100">
              <a:solidFill>
                <a:sysClr val="windowText" lastClr="000000"/>
              </a:solidFill>
              <a:latin typeface="Calibri"/>
              <a:ea typeface="ＭＳ Ｐゴシック"/>
            </a:endParaRPr>
          </a:p>
        </cdr:txBody>
      </cdr:sp>
      <cdr:sp macro="" textlink="">
        <cdr:nvSpPr>
          <cdr:cNvPr id="92" name="円/楕円 91"/>
          <cdr:cNvSpPr/>
        </cdr:nvSpPr>
        <cdr:spPr>
          <a:xfrm xmlns:a="http://schemas.openxmlformats.org/drawingml/2006/main" flipH="1" flipV="1">
            <a:off x="92085" y="418533"/>
            <a:ext cx="48851" cy="54164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0.02391</cdr:x>
      <cdr:y>0.37576</cdr:y>
    </cdr:from>
    <cdr:to>
      <cdr:x>0.03131</cdr:x>
      <cdr:y>0.4091</cdr:y>
    </cdr:to>
    <cdr:grpSp>
      <cdr:nvGrpSpPr>
        <cdr:cNvPr id="66" name="グループ化 65"/>
        <cdr:cNvGrpSpPr/>
      </cdr:nvGrpSpPr>
      <cdr:grpSpPr>
        <a:xfrm xmlns:a="http://schemas.openxmlformats.org/drawingml/2006/main">
          <a:off x="222422" y="2282797"/>
          <a:ext cx="68882" cy="202512"/>
          <a:chOff x="183702" y="1585846"/>
          <a:chExt cx="68841" cy="202551"/>
        </a:xfrm>
      </cdr:grpSpPr>
      <cdr:sp macro="" textlink="">
        <cdr:nvSpPr>
          <cdr:cNvPr id="89" name="直線コネクタ 88"/>
          <cdr:cNvSpPr/>
        </cdr:nvSpPr>
        <cdr:spPr>
          <a:xfrm xmlns:a="http://schemas.openxmlformats.org/drawingml/2006/main" flipH="1" flipV="1">
            <a:off x="212665" y="1610250"/>
            <a:ext cx="39878" cy="178147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FF0000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  <cdr:sp macro="" textlink="">
        <cdr:nvSpPr>
          <cdr:cNvPr id="90" name="円/楕円 89"/>
          <cdr:cNvSpPr/>
        </cdr:nvSpPr>
        <cdr:spPr>
          <a:xfrm xmlns:a="http://schemas.openxmlformats.org/drawingml/2006/main">
            <a:off x="183702" y="1585846"/>
            <a:ext cx="51517" cy="54666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0.01264</cdr:x>
      <cdr:y>0.20495</cdr:y>
    </cdr:from>
    <cdr:to>
      <cdr:x>0.01946</cdr:x>
      <cdr:y>0.23837</cdr:y>
    </cdr:to>
    <cdr:grpSp>
      <cdr:nvGrpSpPr>
        <cdr:cNvPr id="67" name="グループ化 66"/>
        <cdr:cNvGrpSpPr/>
      </cdr:nvGrpSpPr>
      <cdr:grpSpPr>
        <a:xfrm xmlns:a="http://schemas.openxmlformats.org/drawingml/2006/main">
          <a:off x="117595" y="1245116"/>
          <a:ext cx="63443" cy="203004"/>
          <a:chOff x="78873" y="548162"/>
          <a:chExt cx="63449" cy="203049"/>
        </a:xfrm>
      </cdr:grpSpPr>
      <cdr:sp macro="" textlink="">
        <cdr:nvSpPr>
          <cdr:cNvPr id="87" name="直線コネクタ 86"/>
          <cdr:cNvSpPr/>
        </cdr:nvSpPr>
        <cdr:spPr>
          <a:xfrm xmlns:a="http://schemas.openxmlformats.org/drawingml/2006/main" flipV="1">
            <a:off x="78873" y="572566"/>
            <a:ext cx="39419" cy="178645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003CB4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  <cdr:sp macro="" textlink="">
        <cdr:nvSpPr>
          <cdr:cNvPr id="88" name="円/楕円 87"/>
          <cdr:cNvSpPr/>
        </cdr:nvSpPr>
        <cdr:spPr>
          <a:xfrm xmlns:a="http://schemas.openxmlformats.org/drawingml/2006/main">
            <a:off x="90769" y="548162"/>
            <a:ext cx="51553" cy="54667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0.01475</cdr:x>
      <cdr:y>0.32859</cdr:y>
    </cdr:from>
    <cdr:to>
      <cdr:x>0.02215</cdr:x>
      <cdr:y>0.36193</cdr:y>
    </cdr:to>
    <cdr:grpSp>
      <cdr:nvGrpSpPr>
        <cdr:cNvPr id="68" name="グループ化 67"/>
        <cdr:cNvGrpSpPr/>
      </cdr:nvGrpSpPr>
      <cdr:grpSpPr>
        <a:xfrm xmlns:a="http://schemas.openxmlformats.org/drawingml/2006/main">
          <a:off x="137221" y="1996239"/>
          <a:ext cx="68882" cy="202512"/>
          <a:chOff x="98501" y="1299294"/>
          <a:chExt cx="68841" cy="202492"/>
        </a:xfrm>
      </cdr:grpSpPr>
      <cdr:sp macro="" textlink="">
        <cdr:nvSpPr>
          <cdr:cNvPr id="85" name="直線コネクタ 84"/>
          <cdr:cNvSpPr/>
        </cdr:nvSpPr>
        <cdr:spPr>
          <a:xfrm xmlns:a="http://schemas.openxmlformats.org/drawingml/2006/main" flipH="1" flipV="1">
            <a:off x="127464" y="1323691"/>
            <a:ext cx="39878" cy="178095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38100" cap="flat" cmpd="dbl" algn="ctr">
            <a:solidFill>
              <a:srgbClr val="FA8606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pPr marL="0" indent="0"/>
            <a:endParaRPr lang="ja-JP" sz="1100">
              <a:solidFill>
                <a:sysClr val="windowText" lastClr="000000"/>
              </a:solidFill>
              <a:latin typeface="Calibri"/>
              <a:ea typeface="ＭＳ Ｐゴシック"/>
            </a:endParaRPr>
          </a:p>
        </cdr:txBody>
      </cdr:sp>
      <cdr:sp macro="" textlink="">
        <cdr:nvSpPr>
          <cdr:cNvPr id="86" name="円/楕円 85"/>
          <cdr:cNvSpPr/>
        </cdr:nvSpPr>
        <cdr:spPr>
          <a:xfrm xmlns:a="http://schemas.openxmlformats.org/drawingml/2006/main">
            <a:off x="98501" y="1299294"/>
            <a:ext cx="51517" cy="54650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0.00416</cdr:x>
      <cdr:y>0.11472</cdr:y>
    </cdr:from>
    <cdr:to>
      <cdr:x>0.01264</cdr:x>
      <cdr:y>0.14793</cdr:y>
    </cdr:to>
    <cdr:grpSp>
      <cdr:nvGrpSpPr>
        <cdr:cNvPr id="75" name="グループ化 74"/>
        <cdr:cNvGrpSpPr/>
      </cdr:nvGrpSpPr>
      <cdr:grpSpPr>
        <a:xfrm xmlns:a="http://schemas.openxmlformats.org/drawingml/2006/main">
          <a:off x="38720" y="696951"/>
          <a:ext cx="78877" cy="201712"/>
          <a:chOff x="0" y="0"/>
          <a:chExt cx="78879" cy="201740"/>
        </a:xfrm>
      </cdr:grpSpPr>
      <cdr:sp macro="" textlink="">
        <cdr:nvSpPr>
          <cdr:cNvPr id="82" name="直線コネクタ 81"/>
          <cdr:cNvSpPr/>
        </cdr:nvSpPr>
        <cdr:spPr>
          <a:xfrm xmlns:a="http://schemas.openxmlformats.org/drawingml/2006/main" flipH="1">
            <a:off x="40390" y="0"/>
            <a:ext cx="38489" cy="177654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FF0000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pPr marL="0" indent="0"/>
            <a:endParaRPr lang="ja-JP" sz="1100">
              <a:solidFill>
                <a:sysClr val="windowText" lastClr="000000"/>
              </a:solidFill>
              <a:latin typeface="Calibri"/>
              <a:ea typeface="ＭＳ Ｐゴシック"/>
            </a:endParaRPr>
          </a:p>
        </cdr:txBody>
      </cdr:sp>
      <cdr:sp macro="" textlink="">
        <cdr:nvSpPr>
          <cdr:cNvPr id="83" name="直線コネクタ 82"/>
          <cdr:cNvSpPr/>
        </cdr:nvSpPr>
        <cdr:spPr>
          <a:xfrm xmlns:a="http://schemas.openxmlformats.org/drawingml/2006/main">
            <a:off x="0" y="490"/>
            <a:ext cx="38964" cy="177164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003CB4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pPr marL="0" indent="0"/>
            <a:endParaRPr lang="ja-JP" sz="1100">
              <a:solidFill>
                <a:sysClr val="windowText" lastClr="000000"/>
              </a:solidFill>
              <a:latin typeface="Calibri"/>
              <a:ea typeface="ＭＳ Ｐゴシック"/>
            </a:endParaRPr>
          </a:p>
        </cdr:txBody>
      </cdr:sp>
      <cdr:sp macro="" textlink="">
        <cdr:nvSpPr>
          <cdr:cNvPr id="84" name="円/楕円 83"/>
          <cdr:cNvSpPr/>
        </cdr:nvSpPr>
        <cdr:spPr>
          <a:xfrm xmlns:a="http://schemas.openxmlformats.org/drawingml/2006/main" flipH="1" flipV="1">
            <a:off x="14603" y="147559"/>
            <a:ext cx="48850" cy="54181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0.02322</cdr:x>
      <cdr:y>0.11472</cdr:y>
    </cdr:from>
    <cdr:to>
      <cdr:x>0.03012</cdr:x>
      <cdr:y>0.14793</cdr:y>
    </cdr:to>
    <cdr:grpSp>
      <cdr:nvGrpSpPr>
        <cdr:cNvPr id="76" name="グループ化 75"/>
        <cdr:cNvGrpSpPr/>
      </cdr:nvGrpSpPr>
      <cdr:grpSpPr>
        <a:xfrm xmlns:a="http://schemas.openxmlformats.org/drawingml/2006/main">
          <a:off x="216004" y="696951"/>
          <a:ext cx="64274" cy="201712"/>
          <a:chOff x="177284" y="0"/>
          <a:chExt cx="64276" cy="201740"/>
        </a:xfrm>
      </cdr:grpSpPr>
      <cdr:sp macro="" textlink="">
        <cdr:nvSpPr>
          <cdr:cNvPr id="80" name="直線コネクタ 79"/>
          <cdr:cNvSpPr/>
        </cdr:nvSpPr>
        <cdr:spPr>
          <a:xfrm xmlns:a="http://schemas.openxmlformats.org/drawingml/2006/main" flipH="1">
            <a:off x="203071" y="0"/>
            <a:ext cx="38489" cy="177654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FF0000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pPr marL="0" indent="0"/>
            <a:endParaRPr lang="ja-JP" sz="1100">
              <a:solidFill>
                <a:sysClr val="windowText" lastClr="000000"/>
              </a:solidFill>
              <a:latin typeface="Calibri"/>
              <a:ea typeface="ＭＳ Ｐゴシック"/>
            </a:endParaRPr>
          </a:p>
        </cdr:txBody>
      </cdr:sp>
      <cdr:sp macro="" textlink="">
        <cdr:nvSpPr>
          <cdr:cNvPr id="81" name="円/楕円 80"/>
          <cdr:cNvSpPr/>
        </cdr:nvSpPr>
        <cdr:spPr>
          <a:xfrm xmlns:a="http://schemas.openxmlformats.org/drawingml/2006/main" flipH="1" flipV="1">
            <a:off x="177284" y="147559"/>
            <a:ext cx="48851" cy="54181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0.01332</cdr:x>
      <cdr:y>0.28306</cdr:y>
    </cdr:from>
    <cdr:to>
      <cdr:x>0.02014</cdr:x>
      <cdr:y>0.31619</cdr:y>
    </cdr:to>
    <cdr:grpSp>
      <cdr:nvGrpSpPr>
        <cdr:cNvPr id="77" name="グループ化 76"/>
        <cdr:cNvGrpSpPr/>
      </cdr:nvGrpSpPr>
      <cdr:grpSpPr>
        <a:xfrm xmlns:a="http://schemas.openxmlformats.org/drawingml/2006/main">
          <a:off x="123920" y="1719637"/>
          <a:ext cx="63452" cy="201222"/>
          <a:chOff x="85200" y="1022686"/>
          <a:chExt cx="63468" cy="201246"/>
        </a:xfrm>
      </cdr:grpSpPr>
      <cdr:sp macro="" textlink="">
        <cdr:nvSpPr>
          <cdr:cNvPr id="78" name="直線コネクタ 77"/>
          <cdr:cNvSpPr/>
        </cdr:nvSpPr>
        <cdr:spPr>
          <a:xfrm xmlns:a="http://schemas.openxmlformats.org/drawingml/2006/main">
            <a:off x="85200" y="1022686"/>
            <a:ext cx="38973" cy="177160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003CB4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pPr marL="0" indent="0"/>
            <a:endParaRPr lang="ja-JP" sz="1100">
              <a:solidFill>
                <a:sysClr val="windowText" lastClr="000000"/>
              </a:solidFill>
              <a:latin typeface="Calibri"/>
              <a:ea typeface="ＭＳ Ｐゴシック"/>
            </a:endParaRPr>
          </a:p>
        </cdr:txBody>
      </cdr:sp>
      <cdr:sp macro="" textlink="">
        <cdr:nvSpPr>
          <cdr:cNvPr id="79" name="円/楕円 78"/>
          <cdr:cNvSpPr/>
        </cdr:nvSpPr>
        <cdr:spPr>
          <a:xfrm xmlns:a="http://schemas.openxmlformats.org/drawingml/2006/main" flipH="1" flipV="1">
            <a:off x="99807" y="1169753"/>
            <a:ext cx="48861" cy="54179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6393" cy="6081947"/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0.26448</cdr:x>
      <cdr:y>0.08183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0"/>
          <a:ext cx="2461327" cy="49768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20000"/>
            <a:lumOff val="80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ja-JP" altLang="en-US" sz="2800">
              <a:solidFill>
                <a:srgbClr val="7030A0"/>
              </a:solidFill>
              <a:latin typeface="HG創英角ﾎﾟｯﾌﾟ体" pitchFamily="49" charset="-128"/>
              <a:ea typeface="HG創英角ﾎﾟｯﾌﾟ体" pitchFamily="49" charset="-128"/>
            </a:rPr>
            <a:t>練りの用心棒</a:t>
          </a:r>
        </a:p>
      </cdr:txBody>
    </cdr:sp>
  </cdr:relSizeAnchor>
  <cdr:relSizeAnchor xmlns:cdr="http://schemas.openxmlformats.org/drawingml/2006/chartDrawing">
    <cdr:from>
      <cdr:x>0.01514</cdr:x>
      <cdr:y>0.48023</cdr:y>
    </cdr:from>
    <cdr:to>
      <cdr:x>0.03981</cdr:x>
      <cdr:y>0.84519</cdr:y>
    </cdr:to>
    <cdr:sp macro="" textlink="">
      <cdr:nvSpPr>
        <cdr:cNvPr id="25" name="テキスト ボックス 1"/>
        <cdr:cNvSpPr txBox="1"/>
      </cdr:nvSpPr>
      <cdr:spPr>
        <a:xfrm xmlns:a="http://schemas.openxmlformats.org/drawingml/2006/main">
          <a:off x="140899" y="2920734"/>
          <a:ext cx="229589" cy="2219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t" anchorCtr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ja-JP" altLang="en-US" sz="800"/>
            <a:t>ｸﾛｽ</a:t>
          </a:r>
          <a:endParaRPr lang="en-US" altLang="ja-JP" sz="800"/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r>
            <a:rPr lang="ja-JP" altLang="en-US" sz="800"/>
            <a:t>ﾀｯﾁ</a:t>
          </a:r>
          <a:endParaRPr lang="en-US" altLang="ja-JP" sz="800"/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r>
            <a:rPr lang="en-US" altLang="ja-JP" sz="800"/>
            <a:t>200</a:t>
          </a:r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r>
            <a:rPr lang="en-US" altLang="ja-JP" sz="800"/>
            <a:t>100</a:t>
          </a:r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r>
            <a:rPr lang="en-US" altLang="ja-JP" sz="800"/>
            <a:t>60</a:t>
          </a:r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endParaRPr lang="en-US" altLang="ja-JP" sz="800"/>
        </a:p>
        <a:p xmlns:a="http://schemas.openxmlformats.org/drawingml/2006/main">
          <a:pPr algn="ctr"/>
          <a:r>
            <a:rPr lang="en-US" altLang="ja-JP" sz="800"/>
            <a:t>20</a:t>
          </a:r>
          <a:endParaRPr lang="ja-JP" altLang="en-US" sz="800"/>
        </a:p>
      </cdr:txBody>
    </cdr:sp>
  </cdr:relSizeAnchor>
  <cdr:relSizeAnchor xmlns:cdr="http://schemas.openxmlformats.org/drawingml/2006/chartDrawing">
    <cdr:from>
      <cdr:x>0.22788</cdr:x>
      <cdr:y>0.91376</cdr:y>
    </cdr:from>
    <cdr:to>
      <cdr:x>0.32853</cdr:x>
      <cdr:y>0.95</cdr:y>
    </cdr:to>
    <cdr:sp macro="" textlink="">
      <cdr:nvSpPr>
        <cdr:cNvPr id="26" name="四角形吹き出し 25"/>
        <cdr:cNvSpPr/>
      </cdr:nvSpPr>
      <cdr:spPr>
        <a:xfrm xmlns:a="http://schemas.openxmlformats.org/drawingml/2006/main">
          <a:off x="2120780" y="5557466"/>
          <a:ext cx="936689" cy="220410"/>
        </a:xfrm>
        <a:prstGeom xmlns:a="http://schemas.openxmlformats.org/drawingml/2006/main" prst="wedgeRectCallout">
          <a:avLst>
            <a:gd name="adj1" fmla="val 30148"/>
            <a:gd name="adj2" fmla="val -107738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rgbClr val="FF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ja-JP" sz="1000"/>
            <a:t>XX</a:t>
          </a:r>
          <a:r>
            <a:rPr lang="ja-JP" altLang="en-US" sz="1000"/>
            <a:t>を越えた</a:t>
          </a:r>
          <a:endParaRPr lang="ja-JP" sz="1000"/>
        </a:p>
      </cdr:txBody>
    </cdr:sp>
  </cdr:relSizeAnchor>
  <cdr:relSizeAnchor xmlns:cdr="http://schemas.openxmlformats.org/drawingml/2006/chartDrawing">
    <cdr:from>
      <cdr:x>0.33205</cdr:x>
      <cdr:y>0.91412</cdr:y>
    </cdr:from>
    <cdr:to>
      <cdr:x>0.4327</cdr:x>
      <cdr:y>0.95036</cdr:y>
    </cdr:to>
    <cdr:sp macro="" textlink="">
      <cdr:nvSpPr>
        <cdr:cNvPr id="27" name="四角形吹き出し 26"/>
        <cdr:cNvSpPr/>
      </cdr:nvSpPr>
      <cdr:spPr>
        <a:xfrm xmlns:a="http://schemas.openxmlformats.org/drawingml/2006/main">
          <a:off x="3090227" y="5559656"/>
          <a:ext cx="936689" cy="220409"/>
        </a:xfrm>
        <a:prstGeom xmlns:a="http://schemas.openxmlformats.org/drawingml/2006/main" prst="wedgeRectCallout">
          <a:avLst>
            <a:gd name="adj1" fmla="val 25946"/>
            <a:gd name="adj2" fmla="val -104168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rgbClr val="F79646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ja-JP" altLang="en-US" sz="1000"/>
            <a:t>節目を抜けた</a:t>
          </a:r>
          <a:endParaRPr lang="ja-JP" sz="1000"/>
        </a:p>
      </cdr:txBody>
    </cdr:sp>
  </cdr:relSizeAnchor>
  <cdr:relSizeAnchor xmlns:cdr="http://schemas.openxmlformats.org/drawingml/2006/chartDrawing">
    <cdr:from>
      <cdr:x>0.43623</cdr:x>
      <cdr:y>0.91345</cdr:y>
    </cdr:from>
    <cdr:to>
      <cdr:x>0.53688</cdr:x>
      <cdr:y>0.94969</cdr:y>
    </cdr:to>
    <cdr:sp macro="" textlink="">
      <cdr:nvSpPr>
        <cdr:cNvPr id="28" name="四角形吹き出し 27"/>
        <cdr:cNvSpPr/>
      </cdr:nvSpPr>
      <cdr:spPr>
        <a:xfrm xmlns:a="http://schemas.openxmlformats.org/drawingml/2006/main">
          <a:off x="4059767" y="5555581"/>
          <a:ext cx="936689" cy="220409"/>
        </a:xfrm>
        <a:prstGeom xmlns:a="http://schemas.openxmlformats.org/drawingml/2006/main" prst="wedgeRectCallout">
          <a:avLst>
            <a:gd name="adj1" fmla="val 25946"/>
            <a:gd name="adj2" fmla="val -104168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rgbClr val="305EF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ja-JP" sz="1000"/>
            <a:t>XX</a:t>
          </a:r>
          <a:r>
            <a:rPr lang="ja-JP" altLang="en-US" sz="1000"/>
            <a:t>新値●本</a:t>
          </a:r>
          <a:endParaRPr lang="ja-JP" sz="1000"/>
        </a:p>
      </cdr:txBody>
    </cdr:sp>
  </cdr:relSizeAnchor>
  <cdr:relSizeAnchor xmlns:cdr="http://schemas.openxmlformats.org/drawingml/2006/chartDrawing">
    <cdr:from>
      <cdr:x>0.47624</cdr:x>
      <cdr:y>0.00554</cdr:y>
    </cdr:from>
    <cdr:to>
      <cdr:x>0.5769</cdr:x>
      <cdr:y>0.04178</cdr:y>
    </cdr:to>
    <cdr:sp macro="" textlink="">
      <cdr:nvSpPr>
        <cdr:cNvPr id="29" name="四角形吹き出し 28"/>
        <cdr:cNvSpPr/>
      </cdr:nvSpPr>
      <cdr:spPr>
        <a:xfrm xmlns:a="http://schemas.openxmlformats.org/drawingml/2006/main">
          <a:off x="4432077" y="33717"/>
          <a:ext cx="936781" cy="220410"/>
        </a:xfrm>
        <a:prstGeom xmlns:a="http://schemas.openxmlformats.org/drawingml/2006/main" prst="wedgeRectCallout">
          <a:avLst>
            <a:gd name="adj1" fmla="val 33509"/>
            <a:gd name="adj2" fmla="val 102976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rgbClr val="305EF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ja-JP" sz="1000"/>
            <a:t>XX</a:t>
          </a:r>
          <a:r>
            <a:rPr lang="ja-JP" altLang="en-US" sz="1000"/>
            <a:t>を越えた</a:t>
          </a:r>
          <a:endParaRPr lang="ja-JP" sz="1000"/>
        </a:p>
      </cdr:txBody>
    </cdr:sp>
  </cdr:relSizeAnchor>
  <cdr:relSizeAnchor xmlns:cdr="http://schemas.openxmlformats.org/drawingml/2006/chartDrawing">
    <cdr:from>
      <cdr:x>0.37207</cdr:x>
      <cdr:y>0.00554</cdr:y>
    </cdr:from>
    <cdr:to>
      <cdr:x>0.47273</cdr:x>
      <cdr:y>0.04178</cdr:y>
    </cdr:to>
    <cdr:sp macro="" textlink="">
      <cdr:nvSpPr>
        <cdr:cNvPr id="30" name="四角形吹き出し 29"/>
        <cdr:cNvSpPr/>
      </cdr:nvSpPr>
      <cdr:spPr>
        <a:xfrm xmlns:a="http://schemas.openxmlformats.org/drawingml/2006/main">
          <a:off x="3462630" y="33717"/>
          <a:ext cx="936781" cy="220410"/>
        </a:xfrm>
        <a:prstGeom xmlns:a="http://schemas.openxmlformats.org/drawingml/2006/main" prst="wedgeRectCallout">
          <a:avLst>
            <a:gd name="adj1" fmla="val 33509"/>
            <a:gd name="adj2" fmla="val 106547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rgbClr val="F79646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ja-JP" altLang="en-US" sz="1000"/>
            <a:t>窓開けた</a:t>
          </a:r>
          <a:endParaRPr lang="ja-JP" sz="1000"/>
        </a:p>
      </cdr:txBody>
    </cdr:sp>
  </cdr:relSizeAnchor>
  <cdr:relSizeAnchor xmlns:cdr="http://schemas.openxmlformats.org/drawingml/2006/chartDrawing">
    <cdr:from>
      <cdr:x>0.26789</cdr:x>
      <cdr:y>0.00554</cdr:y>
    </cdr:from>
    <cdr:to>
      <cdr:x>0.36855</cdr:x>
      <cdr:y>0.04178</cdr:y>
    </cdr:to>
    <cdr:sp macro="" textlink="">
      <cdr:nvSpPr>
        <cdr:cNvPr id="31" name="四角形吹き出し 30"/>
        <cdr:cNvSpPr/>
      </cdr:nvSpPr>
      <cdr:spPr>
        <a:xfrm xmlns:a="http://schemas.openxmlformats.org/drawingml/2006/main">
          <a:off x="2493090" y="33717"/>
          <a:ext cx="936781" cy="220410"/>
        </a:xfrm>
        <a:prstGeom xmlns:a="http://schemas.openxmlformats.org/drawingml/2006/main" prst="wedgeRectCallout">
          <a:avLst>
            <a:gd name="adj1" fmla="val 32669"/>
            <a:gd name="adj2" fmla="val 106548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 w="25400" cap="flat" cmpd="sng" algn="ctr">
          <a:solidFill>
            <a:srgbClr val="FF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2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ja-JP" sz="1000"/>
            <a:t>XX</a:t>
          </a:r>
          <a:r>
            <a:rPr lang="ja-JP" altLang="en-US" sz="1000"/>
            <a:t>新値●本</a:t>
          </a:r>
          <a:endParaRPr lang="ja-JP" sz="1000"/>
        </a:p>
      </cdr:txBody>
    </cdr:sp>
  </cdr:relSizeAnchor>
  <cdr:relSizeAnchor xmlns:cdr="http://schemas.openxmlformats.org/drawingml/2006/chartDrawing">
    <cdr:from>
      <cdr:x>0.58692</cdr:x>
      <cdr:y>0.01525</cdr:y>
    </cdr:from>
    <cdr:to>
      <cdr:x>0.73705</cdr:x>
      <cdr:y>0.01572</cdr:y>
    </cdr:to>
    <cdr:sp macro="" textlink="">
      <cdr:nvSpPr>
        <cdr:cNvPr id="32" name="直線コネクタ 31"/>
        <cdr:cNvSpPr/>
      </cdr:nvSpPr>
      <cdr:spPr>
        <a:xfrm xmlns:a="http://schemas.openxmlformats.org/drawingml/2006/main">
          <a:off x="5462124" y="92721"/>
          <a:ext cx="1397139" cy="28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0.74876</cdr:x>
      <cdr:y>0.94751</cdr:y>
    </cdr:from>
    <cdr:to>
      <cdr:x>0.85026</cdr:x>
      <cdr:y>0.94751</cdr:y>
    </cdr:to>
    <cdr:sp macro="" textlink="">
      <cdr:nvSpPr>
        <cdr:cNvPr id="33" name="直線コネクタ 32"/>
        <cdr:cNvSpPr/>
      </cdr:nvSpPr>
      <cdr:spPr>
        <a:xfrm xmlns:a="http://schemas.openxmlformats.org/drawingml/2006/main">
          <a:off x="6968294" y="5762732"/>
          <a:ext cx="944599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0.74876</cdr:x>
      <cdr:y>0.93963</cdr:y>
    </cdr:from>
    <cdr:to>
      <cdr:x>0.85027</cdr:x>
      <cdr:y>0.93963</cdr:y>
    </cdr:to>
    <cdr:sp macro="" textlink="">
      <cdr:nvSpPr>
        <cdr:cNvPr id="34" name="直線コネクタ 33"/>
        <cdr:cNvSpPr/>
      </cdr:nvSpPr>
      <cdr:spPr>
        <a:xfrm xmlns:a="http://schemas.openxmlformats.org/drawingml/2006/main">
          <a:off x="6968294" y="5714806"/>
          <a:ext cx="944692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0.5842</cdr:x>
      <cdr:y>0.00693</cdr:y>
    </cdr:from>
    <cdr:to>
      <cdr:x>0.73705</cdr:x>
      <cdr:y>0.00741</cdr:y>
    </cdr:to>
    <cdr:sp macro="" textlink="">
      <cdr:nvSpPr>
        <cdr:cNvPr id="47" name="直線コネクタ 46"/>
        <cdr:cNvSpPr/>
      </cdr:nvSpPr>
      <cdr:spPr>
        <a:xfrm xmlns:a="http://schemas.openxmlformats.org/drawingml/2006/main">
          <a:off x="5436836" y="42146"/>
          <a:ext cx="1422428" cy="289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0.85405</cdr:x>
      <cdr:y>0.00255</cdr:y>
    </cdr:from>
    <cdr:to>
      <cdr:x>0.90367</cdr:x>
      <cdr:y>0.0191</cdr:y>
    </cdr:to>
    <cdr:sp macro="" textlink="">
      <cdr:nvSpPr>
        <cdr:cNvPr id="48" name="正方形/長方形 47"/>
        <cdr:cNvSpPr/>
      </cdr:nvSpPr>
      <cdr:spPr>
        <a:xfrm xmlns:a="http://schemas.openxmlformats.org/drawingml/2006/main">
          <a:off x="7948125" y="15488"/>
          <a:ext cx="461753" cy="100671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>
            <a:alpha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4">
            <a:shade val="50000"/>
          </a:schemeClr>
        </a:lnRef>
        <a:fillRef xmlns:a="http://schemas.openxmlformats.org/drawingml/2006/main" idx="1">
          <a:schemeClr val="accent4"/>
        </a:fillRef>
        <a:effectRef xmlns:a="http://schemas.openxmlformats.org/drawingml/2006/main" idx="0">
          <a:schemeClr val="accent4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0.01605</cdr:x>
      <cdr:y>0.47603</cdr:y>
    </cdr:from>
    <cdr:to>
      <cdr:x>0.0389</cdr:x>
      <cdr:y>0.50819</cdr:y>
    </cdr:to>
    <cdr:sp macro="" textlink="">
      <cdr:nvSpPr>
        <cdr:cNvPr id="49" name="円/楕円 48"/>
        <cdr:cNvSpPr/>
      </cdr:nvSpPr>
      <cdr:spPr>
        <a:xfrm xmlns:a="http://schemas.openxmlformats.org/drawingml/2006/main">
          <a:off x="149368" y="2895190"/>
          <a:ext cx="212651" cy="195595"/>
        </a:xfrm>
        <a:prstGeom xmlns:a="http://schemas.openxmlformats.org/drawingml/2006/main" prst="ellipse">
          <a:avLst/>
        </a:prstGeom>
        <a:solidFill xmlns:a="http://schemas.openxmlformats.org/drawingml/2006/main">
          <a:srgbClr val="FA8606">
            <a:alpha val="5000"/>
          </a:srgbClr>
        </a:solidFill>
        <a:ln xmlns:a="http://schemas.openxmlformats.org/drawingml/2006/main" w="19050" cap="flat" cmpd="sng" algn="ctr">
          <a:solidFill>
            <a:srgbClr val="FF66FF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0.01514</cdr:x>
      <cdr:y>0.59769</cdr:y>
    </cdr:from>
    <cdr:to>
      <cdr:x>0.03798</cdr:x>
      <cdr:y>0.62985</cdr:y>
    </cdr:to>
    <cdr:sp macro="" textlink="">
      <cdr:nvSpPr>
        <cdr:cNvPr id="50" name="円/楕円 49"/>
        <cdr:cNvSpPr/>
      </cdr:nvSpPr>
      <cdr:spPr>
        <a:xfrm xmlns:a="http://schemas.openxmlformats.org/drawingml/2006/main">
          <a:off x="140899" y="3635119"/>
          <a:ext cx="212558" cy="195596"/>
        </a:xfrm>
        <a:prstGeom xmlns:a="http://schemas.openxmlformats.org/drawingml/2006/main" prst="ellipse">
          <a:avLst/>
        </a:prstGeom>
        <a:solidFill xmlns:a="http://schemas.openxmlformats.org/drawingml/2006/main">
          <a:srgbClr val="FA8606">
            <a:alpha val="5000"/>
          </a:srgbClr>
        </a:solidFill>
        <a:ln xmlns:a="http://schemas.openxmlformats.org/drawingml/2006/main" w="19050" cap="flat" cmpd="sng" algn="ctr">
          <a:solidFill>
            <a:srgbClr val="FA8606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0.01514</cdr:x>
      <cdr:y>0.72213</cdr:y>
    </cdr:from>
    <cdr:to>
      <cdr:x>0.03798</cdr:x>
      <cdr:y>0.7543</cdr:y>
    </cdr:to>
    <cdr:sp macro="" textlink="">
      <cdr:nvSpPr>
        <cdr:cNvPr id="51" name="円/楕円 50"/>
        <cdr:cNvSpPr/>
      </cdr:nvSpPr>
      <cdr:spPr>
        <a:xfrm xmlns:a="http://schemas.openxmlformats.org/drawingml/2006/main">
          <a:off x="140899" y="4391957"/>
          <a:ext cx="212558" cy="195656"/>
        </a:xfrm>
        <a:prstGeom xmlns:a="http://schemas.openxmlformats.org/drawingml/2006/main" prst="ellipse">
          <a:avLst/>
        </a:prstGeom>
        <a:solidFill xmlns:a="http://schemas.openxmlformats.org/drawingml/2006/main">
          <a:srgbClr val="FA8606">
            <a:alpha val="5000"/>
          </a:srgbClr>
        </a:solidFill>
        <a:ln xmlns:a="http://schemas.openxmlformats.org/drawingml/2006/main" w="19050" cap="flat" cmpd="sng" algn="ctr">
          <a:solidFill>
            <a:srgbClr val="305EF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0.01605</cdr:x>
      <cdr:y>0.65921</cdr:y>
    </cdr:from>
    <cdr:to>
      <cdr:x>0.0389</cdr:x>
      <cdr:y>0.69137</cdr:y>
    </cdr:to>
    <cdr:sp macro="" textlink="">
      <cdr:nvSpPr>
        <cdr:cNvPr id="52" name="円/楕円 51"/>
        <cdr:cNvSpPr/>
      </cdr:nvSpPr>
      <cdr:spPr>
        <a:xfrm xmlns:a="http://schemas.openxmlformats.org/drawingml/2006/main">
          <a:off x="149368" y="4009281"/>
          <a:ext cx="212651" cy="195595"/>
        </a:xfrm>
        <a:prstGeom xmlns:a="http://schemas.openxmlformats.org/drawingml/2006/main" prst="ellipse">
          <a:avLst/>
        </a:prstGeom>
        <a:solidFill xmlns:a="http://schemas.openxmlformats.org/drawingml/2006/main">
          <a:srgbClr val="FA8606">
            <a:alpha val="5000"/>
          </a:srgbClr>
        </a:solidFill>
        <a:ln xmlns:a="http://schemas.openxmlformats.org/drawingml/2006/main" w="19050" cap="flat" cmpd="sng" algn="ctr">
          <a:solidFill>
            <a:srgbClr val="7030A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0.01057</cdr:x>
      <cdr:y>0.45226</cdr:y>
    </cdr:from>
    <cdr:to>
      <cdr:x>0.01148</cdr:x>
      <cdr:y>0.82281</cdr:y>
    </cdr:to>
    <cdr:sp macro="" textlink="">
      <cdr:nvSpPr>
        <cdr:cNvPr id="54" name="直線コネクタ 53"/>
        <cdr:cNvSpPr/>
      </cdr:nvSpPr>
      <cdr:spPr>
        <a:xfrm xmlns:a="http://schemas.openxmlformats.org/drawingml/2006/main">
          <a:off x="98369" y="2750622"/>
          <a:ext cx="8469" cy="225366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FF66FF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0.01514</cdr:x>
      <cdr:y>0.78226</cdr:y>
    </cdr:from>
    <cdr:to>
      <cdr:x>0.03798</cdr:x>
      <cdr:y>0.81442</cdr:y>
    </cdr:to>
    <cdr:sp macro="" textlink="">
      <cdr:nvSpPr>
        <cdr:cNvPr id="55" name="円/楕円 54"/>
        <cdr:cNvSpPr/>
      </cdr:nvSpPr>
      <cdr:spPr>
        <a:xfrm xmlns:a="http://schemas.openxmlformats.org/drawingml/2006/main">
          <a:off x="140899" y="4757664"/>
          <a:ext cx="212558" cy="195596"/>
        </a:xfrm>
        <a:prstGeom xmlns:a="http://schemas.openxmlformats.org/drawingml/2006/main" prst="ellipse">
          <a:avLst/>
        </a:prstGeom>
        <a:solidFill xmlns:a="http://schemas.openxmlformats.org/drawingml/2006/main">
          <a:srgbClr val="FA8606">
            <a:alpha val="5000"/>
          </a:srgbClr>
        </a:solidFill>
        <a:ln xmlns:a="http://schemas.openxmlformats.org/drawingml/2006/main" w="19050" cap="flat" cmpd="sng" algn="ctr">
          <a:solidFill>
            <a:srgbClr val="77933C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0.54863</cdr:x>
      <cdr:y>0.94591</cdr:y>
    </cdr:from>
    <cdr:to>
      <cdr:x>0.74233</cdr:x>
      <cdr:y>0.94721</cdr:y>
    </cdr:to>
    <cdr:sp macro="" textlink="">
      <cdr:nvSpPr>
        <cdr:cNvPr id="56" name="直線コネクタ 55"/>
        <cdr:cNvSpPr/>
      </cdr:nvSpPr>
      <cdr:spPr>
        <a:xfrm xmlns:a="http://schemas.openxmlformats.org/drawingml/2006/main">
          <a:off x="5105806" y="5753001"/>
          <a:ext cx="1802648" cy="79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0.54863</cdr:x>
      <cdr:y>0.9376</cdr:y>
    </cdr:from>
    <cdr:to>
      <cdr:x>0.74233</cdr:x>
      <cdr:y>0.9389</cdr:y>
    </cdr:to>
    <cdr:sp macro="" textlink="">
      <cdr:nvSpPr>
        <cdr:cNvPr id="57" name="直線コネクタ 56"/>
        <cdr:cNvSpPr/>
      </cdr:nvSpPr>
      <cdr:spPr>
        <a:xfrm xmlns:a="http://schemas.openxmlformats.org/drawingml/2006/main">
          <a:off x="5105806" y="5702460"/>
          <a:ext cx="1802648" cy="79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0.74439</cdr:x>
      <cdr:y>0.01602</cdr:y>
    </cdr:from>
    <cdr:to>
      <cdr:x>0.84589</cdr:x>
      <cdr:y>0.01602</cdr:y>
    </cdr:to>
    <cdr:sp macro="" textlink="">
      <cdr:nvSpPr>
        <cdr:cNvPr id="58" name="直線コネクタ 57"/>
        <cdr:cNvSpPr/>
      </cdr:nvSpPr>
      <cdr:spPr>
        <a:xfrm xmlns:a="http://schemas.openxmlformats.org/drawingml/2006/main">
          <a:off x="6927573" y="97409"/>
          <a:ext cx="944599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0.74439</cdr:x>
      <cdr:y>0.00814</cdr:y>
    </cdr:from>
    <cdr:to>
      <cdr:x>0.8459</cdr:x>
      <cdr:y>0.00814</cdr:y>
    </cdr:to>
    <cdr:sp macro="" textlink="">
      <cdr:nvSpPr>
        <cdr:cNvPr id="59" name="直線コネクタ 58"/>
        <cdr:cNvSpPr/>
      </cdr:nvSpPr>
      <cdr:spPr>
        <a:xfrm xmlns:a="http://schemas.openxmlformats.org/drawingml/2006/main">
          <a:off x="6927573" y="49484"/>
          <a:ext cx="944692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00B05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0.00417</cdr:x>
      <cdr:y>0.45226</cdr:y>
    </cdr:from>
    <cdr:to>
      <cdr:x>0.00509</cdr:x>
      <cdr:y>0.82281</cdr:y>
    </cdr:to>
    <cdr:sp macro="" textlink="">
      <cdr:nvSpPr>
        <cdr:cNvPr id="60" name="直線コネクタ 59"/>
        <cdr:cNvSpPr/>
      </cdr:nvSpPr>
      <cdr:spPr>
        <a:xfrm xmlns:a="http://schemas.openxmlformats.org/drawingml/2006/main">
          <a:off x="38808" y="2750622"/>
          <a:ext cx="8562" cy="225366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 cap="flat" cmpd="sng" algn="ctr">
          <a:solidFill>
            <a:srgbClr val="FF66FF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0.81213</cdr:x>
      <cdr:y>0.80088</cdr:y>
    </cdr:from>
    <cdr:to>
      <cdr:x>0.94387</cdr:x>
      <cdr:y>0.92723</cdr:y>
    </cdr:to>
    <cdr:sp macro="" textlink="">
      <cdr:nvSpPr>
        <cdr:cNvPr id="61" name="角丸四角形吹き出し 60"/>
        <cdr:cNvSpPr/>
      </cdr:nvSpPr>
      <cdr:spPr>
        <a:xfrm xmlns:a="http://schemas.openxmlformats.org/drawingml/2006/main">
          <a:off x="7558040" y="4870936"/>
          <a:ext cx="1226025" cy="768454"/>
        </a:xfrm>
        <a:prstGeom xmlns:a="http://schemas.openxmlformats.org/drawingml/2006/main" prst="wedgeRoundRectCallout">
          <a:avLst>
            <a:gd name="adj1" fmla="val -25434"/>
            <a:gd name="adj2" fmla="val -61453"/>
            <a:gd name="adj3" fmla="val 16667"/>
          </a:avLst>
        </a:prstGeom>
        <a:solidFill xmlns:a="http://schemas.openxmlformats.org/drawingml/2006/main">
          <a:srgbClr val="CCFF33"/>
        </a:solidFill>
        <a:ln xmlns:a="http://schemas.openxmlformats.org/drawingml/2006/main" w="25400" cap="flat" cmpd="sng" algn="ctr">
          <a:solidFill>
            <a:srgbClr val="C50BB3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3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3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lIns="0" tIns="0" rIns="0" bIns="0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marL="0" indent="0" algn="l"/>
          <a:r>
            <a:rPr lang="ja-JP" altLang="ja-JP" sz="1000" b="1">
              <a:solidFill>
                <a:srgbClr val="FF0000"/>
              </a:solidFill>
              <a:latin typeface="Calibri"/>
              <a:ea typeface="ＭＳ Ｐゴシック"/>
            </a:rPr>
            <a:t>★建玉操作</a:t>
          </a:r>
          <a:r>
            <a:rPr lang="ja-JP" altLang="en-US" sz="1000" b="1">
              <a:solidFill>
                <a:srgbClr val="FF0000"/>
              </a:solidFill>
              <a:latin typeface="Calibri"/>
              <a:ea typeface="ＭＳ Ｐゴシック"/>
            </a:rPr>
            <a:t>の戦略</a:t>
          </a:r>
          <a:r>
            <a:rPr lang="ja-JP" altLang="ja-JP" sz="1000" b="1">
              <a:solidFill>
                <a:srgbClr val="FF0000"/>
              </a:solidFill>
              <a:latin typeface="Calibri"/>
              <a:ea typeface="ＭＳ Ｐゴシック"/>
            </a:rPr>
            <a:t>★</a:t>
          </a:r>
          <a:endParaRPr lang="en-US" altLang="ja-JP" sz="1000" b="1">
            <a:solidFill>
              <a:srgbClr val="FF0000"/>
            </a:solidFill>
            <a:latin typeface="Calibri"/>
            <a:ea typeface="ＭＳ Ｐゴシック"/>
          </a:endParaRPr>
        </a:p>
        <a:p xmlns:a="http://schemas.openxmlformats.org/drawingml/2006/main">
          <a:pPr marL="0" indent="0" algn="l"/>
          <a:r>
            <a:rPr lang="en-US" altLang="ja-JP" sz="1100" b="0">
              <a:solidFill>
                <a:sysClr val="windowText" lastClr="000000"/>
              </a:solidFill>
              <a:latin typeface="Calibri"/>
              <a:ea typeface="ＭＳ Ｐゴシック"/>
            </a:rPr>
            <a:t>PlanA</a:t>
          </a:r>
          <a:r>
            <a:rPr lang="ja-JP" altLang="ja-JP" sz="1100" b="0">
              <a:solidFill>
                <a:sysClr val="windowText" lastClr="000000"/>
              </a:solidFill>
              <a:latin typeface="Calibri"/>
              <a:ea typeface="ＭＳ Ｐゴシック"/>
            </a:rPr>
            <a:t>：</a:t>
          </a:r>
          <a:endParaRPr lang="en-US" altLang="ja-JP" sz="1100" b="0">
            <a:solidFill>
              <a:sysClr val="windowText" lastClr="000000"/>
            </a:solidFill>
            <a:latin typeface="Calibri"/>
            <a:ea typeface="ＭＳ Ｐゴシック"/>
          </a:endParaRPr>
        </a:p>
        <a:p xmlns:a="http://schemas.openxmlformats.org/drawingml/2006/main">
          <a:pPr marL="0" indent="0" algn="l"/>
          <a:r>
            <a:rPr lang="en-US" altLang="ja-JP" sz="1100" b="0">
              <a:solidFill>
                <a:sysClr val="windowText" lastClr="000000"/>
              </a:solidFill>
              <a:latin typeface="Calibri"/>
              <a:ea typeface="ＭＳ Ｐゴシック"/>
            </a:rPr>
            <a:t>PlanB:</a:t>
          </a:r>
          <a:endParaRPr lang="ja-JP" altLang="ja-JP" sz="1100" b="0">
            <a:solidFill>
              <a:sysClr val="windowText" lastClr="000000"/>
            </a:solidFill>
            <a:latin typeface="Calibri"/>
            <a:ea typeface="ＭＳ Ｐゴシック"/>
          </a:endParaRPr>
        </a:p>
        <a:p xmlns:a="http://schemas.openxmlformats.org/drawingml/2006/main">
          <a:pPr marL="0" indent="0" algn="l"/>
          <a:r>
            <a:rPr lang="en-US" altLang="ja-JP" sz="1100" b="0">
              <a:solidFill>
                <a:sysClr val="windowText" lastClr="000000"/>
              </a:solidFill>
              <a:latin typeface="Calibri"/>
              <a:ea typeface="ＭＳ Ｐゴシック"/>
            </a:rPr>
            <a:t>PlanC:</a:t>
          </a:r>
          <a:endParaRPr lang="ja-JP" altLang="en-US" sz="1100" b="1">
            <a:solidFill>
              <a:srgbClr val="FF0000"/>
            </a:solidFill>
            <a:latin typeface="Calibri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0.8554</cdr:x>
      <cdr:y>0.9333</cdr:y>
    </cdr:from>
    <cdr:to>
      <cdr:x>0.90616</cdr:x>
      <cdr:y>0.95112</cdr:y>
    </cdr:to>
    <cdr:sp macro="" textlink="">
      <cdr:nvSpPr>
        <cdr:cNvPr id="62" name="正方形/長方形 61"/>
        <cdr:cNvSpPr/>
      </cdr:nvSpPr>
      <cdr:spPr>
        <a:xfrm xmlns:a="http://schemas.openxmlformats.org/drawingml/2006/main">
          <a:off x="7960728" y="5676307"/>
          <a:ext cx="472392" cy="108381"/>
        </a:xfrm>
        <a:prstGeom xmlns:a="http://schemas.openxmlformats.org/drawingml/2006/main" prst="rect">
          <a:avLst/>
        </a:prstGeom>
        <a:solidFill xmlns:a="http://schemas.openxmlformats.org/drawingml/2006/main">
          <a:srgbClr val="CB0571">
            <a:alpha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4">
            <a:shade val="50000"/>
          </a:schemeClr>
        </a:lnRef>
        <a:fillRef xmlns:a="http://schemas.openxmlformats.org/drawingml/2006/main" idx="1">
          <a:schemeClr val="accent4"/>
        </a:fillRef>
        <a:effectRef xmlns:a="http://schemas.openxmlformats.org/drawingml/2006/main" idx="0">
          <a:schemeClr val="accent4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0.10348</cdr:x>
      <cdr:y>0.83653</cdr:y>
    </cdr:from>
    <cdr:to>
      <cdr:x>0.13883</cdr:x>
      <cdr:y>0.89324</cdr:y>
    </cdr:to>
    <cdr:sp macro="" textlink="">
      <cdr:nvSpPr>
        <cdr:cNvPr id="53" name="フリーフォーム 52"/>
        <cdr:cNvSpPr/>
      </cdr:nvSpPr>
      <cdr:spPr>
        <a:xfrm xmlns:a="http://schemas.openxmlformats.org/drawingml/2006/main">
          <a:off x="963050" y="5087743"/>
          <a:ext cx="328981" cy="344907"/>
        </a:xfrm>
        <a:custGeom xmlns:a="http://schemas.openxmlformats.org/drawingml/2006/main">
          <a:avLst/>
          <a:gdLst>
            <a:gd name="connsiteX0" fmla="*/ 0 w 1525549"/>
            <a:gd name="connsiteY0" fmla="*/ 0 h 247804"/>
            <a:gd name="connsiteX1" fmla="*/ 747290 w 1525549"/>
            <a:gd name="connsiteY1" fmla="*/ 123902 h 247804"/>
            <a:gd name="connsiteX2" fmla="*/ 1525549 w 1525549"/>
            <a:gd name="connsiteY2" fmla="*/ 247804 h 247804"/>
            <a:gd name="connsiteX0" fmla="*/ 0 w 1525549"/>
            <a:gd name="connsiteY0" fmla="*/ 240061 h 487865"/>
            <a:gd name="connsiteX1" fmla="*/ 352351 w 1525549"/>
            <a:gd name="connsiteY1" fmla="*/ 61951 h 487865"/>
            <a:gd name="connsiteX2" fmla="*/ 1525549 w 1525549"/>
            <a:gd name="connsiteY2" fmla="*/ 487865 h 487865"/>
            <a:gd name="connsiteX0" fmla="*/ 0 w 828598"/>
            <a:gd name="connsiteY0" fmla="*/ 241352 h 620803"/>
            <a:gd name="connsiteX1" fmla="*/ 352351 w 828598"/>
            <a:gd name="connsiteY1" fmla="*/ 63242 h 620803"/>
            <a:gd name="connsiteX2" fmla="*/ 828598 w 828598"/>
            <a:gd name="connsiteY2" fmla="*/ 620803 h 620803"/>
            <a:gd name="connsiteX0" fmla="*/ 0 w 828598"/>
            <a:gd name="connsiteY0" fmla="*/ 481413 h 860864"/>
            <a:gd name="connsiteX1" fmla="*/ 236192 w 828598"/>
            <a:gd name="connsiteY1" fmla="*/ 63242 h 860864"/>
            <a:gd name="connsiteX2" fmla="*/ 828598 w 828598"/>
            <a:gd name="connsiteY2" fmla="*/ 860864 h 860864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418171 h 797622"/>
            <a:gd name="connsiteX1" fmla="*/ 236192 w 828598"/>
            <a:gd name="connsiteY1" fmla="*/ 0 h 797622"/>
            <a:gd name="connsiteX2" fmla="*/ 712440 w 828598"/>
            <a:gd name="connsiteY2" fmla="*/ 433659 h 797622"/>
            <a:gd name="connsiteX3" fmla="*/ 828598 w 828598"/>
            <a:gd name="connsiteY3" fmla="*/ 797622 h 797622"/>
            <a:gd name="connsiteX0" fmla="*/ 0 w 1239025"/>
            <a:gd name="connsiteY0" fmla="*/ 418171 h 513679"/>
            <a:gd name="connsiteX1" fmla="*/ 236192 w 1239025"/>
            <a:gd name="connsiteY1" fmla="*/ 0 h 513679"/>
            <a:gd name="connsiteX2" fmla="*/ 712440 w 1239025"/>
            <a:gd name="connsiteY2" fmla="*/ 433659 h 513679"/>
            <a:gd name="connsiteX3" fmla="*/ 1239025 w 1239025"/>
            <a:gd name="connsiteY3" fmla="*/ 480122 h 513679"/>
            <a:gd name="connsiteX0" fmla="*/ 0 w 1300976"/>
            <a:gd name="connsiteY0" fmla="*/ 472378 h 513679"/>
            <a:gd name="connsiteX1" fmla="*/ 298143 w 1300976"/>
            <a:gd name="connsiteY1" fmla="*/ 0 h 513679"/>
            <a:gd name="connsiteX2" fmla="*/ 774391 w 1300976"/>
            <a:gd name="connsiteY2" fmla="*/ 433659 h 513679"/>
            <a:gd name="connsiteX3" fmla="*/ 1300976 w 1300976"/>
            <a:gd name="connsiteY3" fmla="*/ 480122 h 513679"/>
            <a:gd name="connsiteX0" fmla="*/ 0 w 1300976"/>
            <a:gd name="connsiteY0" fmla="*/ 472378 h 970569"/>
            <a:gd name="connsiteX1" fmla="*/ 298143 w 1300976"/>
            <a:gd name="connsiteY1" fmla="*/ 0 h 970569"/>
            <a:gd name="connsiteX2" fmla="*/ 967988 w 1300976"/>
            <a:gd name="connsiteY2" fmla="*/ 890549 h 970569"/>
            <a:gd name="connsiteX3" fmla="*/ 1300976 w 1300976"/>
            <a:gd name="connsiteY3" fmla="*/ 480122 h 970569"/>
            <a:gd name="connsiteX0" fmla="*/ 0 w 1300976"/>
            <a:gd name="connsiteY0" fmla="*/ 185854 h 636291"/>
            <a:gd name="connsiteX1" fmla="*/ 422045 w 1300976"/>
            <a:gd name="connsiteY1" fmla="*/ 0 h 636291"/>
            <a:gd name="connsiteX2" fmla="*/ 967988 w 1300976"/>
            <a:gd name="connsiteY2" fmla="*/ 604025 h 636291"/>
            <a:gd name="connsiteX3" fmla="*/ 1300976 w 1300976"/>
            <a:gd name="connsiteY3" fmla="*/ 193598 h 636291"/>
            <a:gd name="connsiteX0" fmla="*/ 0 w 1300976"/>
            <a:gd name="connsiteY0" fmla="*/ 202633 h 653070"/>
            <a:gd name="connsiteX1" fmla="*/ 422045 w 1300976"/>
            <a:gd name="connsiteY1" fmla="*/ 16779 h 653070"/>
            <a:gd name="connsiteX2" fmla="*/ 967988 w 1300976"/>
            <a:gd name="connsiteY2" fmla="*/ 620804 h 653070"/>
            <a:gd name="connsiteX3" fmla="*/ 1300976 w 1300976"/>
            <a:gd name="connsiteY3" fmla="*/ 210377 h 653070"/>
            <a:gd name="connsiteX0" fmla="*/ 0 w 1300976"/>
            <a:gd name="connsiteY0" fmla="*/ 187145 h 637582"/>
            <a:gd name="connsiteX1" fmla="*/ 422045 w 1300976"/>
            <a:gd name="connsiteY1" fmla="*/ 1291 h 637582"/>
            <a:gd name="connsiteX2" fmla="*/ 967988 w 1300976"/>
            <a:gd name="connsiteY2" fmla="*/ 605316 h 637582"/>
            <a:gd name="connsiteX3" fmla="*/ 1300976 w 1300976"/>
            <a:gd name="connsiteY3" fmla="*/ 194889 h 637582"/>
            <a:gd name="connsiteX0" fmla="*/ 0 w 1300976"/>
            <a:gd name="connsiteY0" fmla="*/ 187145 h 413009"/>
            <a:gd name="connsiteX1" fmla="*/ 422045 w 1300976"/>
            <a:gd name="connsiteY1" fmla="*/ 1291 h 413009"/>
            <a:gd name="connsiteX2" fmla="*/ 921524 w 1300976"/>
            <a:gd name="connsiteY2" fmla="*/ 380743 h 413009"/>
            <a:gd name="connsiteX3" fmla="*/ 1300976 w 1300976"/>
            <a:gd name="connsiteY3" fmla="*/ 194889 h 413009"/>
            <a:gd name="connsiteX0" fmla="*/ 47109 w 1348085"/>
            <a:gd name="connsiteY0" fmla="*/ 220701 h 446565"/>
            <a:gd name="connsiteX1" fmla="*/ 70341 w 1348085"/>
            <a:gd name="connsiteY1" fmla="*/ 212959 h 446565"/>
            <a:gd name="connsiteX2" fmla="*/ 469154 w 1348085"/>
            <a:gd name="connsiteY2" fmla="*/ 34847 h 446565"/>
            <a:gd name="connsiteX3" fmla="*/ 968633 w 1348085"/>
            <a:gd name="connsiteY3" fmla="*/ 414299 h 446565"/>
            <a:gd name="connsiteX4" fmla="*/ 1348085 w 1348085"/>
            <a:gd name="connsiteY4" fmla="*/ 228445 h 446565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55600"/>
            <a:gd name="connsiteX1" fmla="*/ 70341 w 1348085"/>
            <a:gd name="connsiteY1" fmla="*/ 212959 h 455600"/>
            <a:gd name="connsiteX2" fmla="*/ 469154 w 1348085"/>
            <a:gd name="connsiteY2" fmla="*/ 34847 h 455600"/>
            <a:gd name="connsiteX3" fmla="*/ 929914 w 1348085"/>
            <a:gd name="connsiteY3" fmla="*/ 422043 h 455600"/>
            <a:gd name="connsiteX4" fmla="*/ 1348085 w 1348085"/>
            <a:gd name="connsiteY4" fmla="*/ 236189 h 455600"/>
            <a:gd name="connsiteX0" fmla="*/ 31076 w 1332052"/>
            <a:gd name="connsiteY0" fmla="*/ 220701 h 455600"/>
            <a:gd name="connsiteX1" fmla="*/ 70341 w 1332052"/>
            <a:gd name="connsiteY1" fmla="*/ 197471 h 455600"/>
            <a:gd name="connsiteX2" fmla="*/ 453121 w 1332052"/>
            <a:gd name="connsiteY2" fmla="*/ 34847 h 455600"/>
            <a:gd name="connsiteX3" fmla="*/ 913881 w 1332052"/>
            <a:gd name="connsiteY3" fmla="*/ 422043 h 455600"/>
            <a:gd name="connsiteX4" fmla="*/ 1332052 w 1332052"/>
            <a:gd name="connsiteY4" fmla="*/ 236189 h 455600"/>
            <a:gd name="connsiteX0" fmla="*/ 319664 w 1620640"/>
            <a:gd name="connsiteY0" fmla="*/ 220701 h 455600"/>
            <a:gd name="connsiteX1" fmla="*/ 358929 w 1620640"/>
            <a:gd name="connsiteY1" fmla="*/ 197471 h 455600"/>
            <a:gd name="connsiteX2" fmla="*/ 741709 w 1620640"/>
            <a:gd name="connsiteY2" fmla="*/ 34847 h 455600"/>
            <a:gd name="connsiteX3" fmla="*/ 1202469 w 1620640"/>
            <a:gd name="connsiteY3" fmla="*/ 422043 h 455600"/>
            <a:gd name="connsiteX4" fmla="*/ 1620640 w 1620640"/>
            <a:gd name="connsiteY4" fmla="*/ 236189 h 455600"/>
            <a:gd name="connsiteX0" fmla="*/ 319664 w 1620640"/>
            <a:gd name="connsiteY0" fmla="*/ 294267 h 529166"/>
            <a:gd name="connsiteX1" fmla="*/ 358929 w 1620640"/>
            <a:gd name="connsiteY1" fmla="*/ 271037 h 529166"/>
            <a:gd name="connsiteX2" fmla="*/ 741709 w 1620640"/>
            <a:gd name="connsiteY2" fmla="*/ 108413 h 529166"/>
            <a:gd name="connsiteX3" fmla="*/ 1202469 w 1620640"/>
            <a:gd name="connsiteY3" fmla="*/ 495609 h 529166"/>
            <a:gd name="connsiteX4" fmla="*/ 1620640 w 1620640"/>
            <a:gd name="connsiteY4" fmla="*/ 309755 h 529166"/>
            <a:gd name="connsiteX0" fmla="*/ 15043 w 1316019"/>
            <a:gd name="connsiteY0" fmla="*/ 294267 h 549818"/>
            <a:gd name="connsiteX1" fmla="*/ 54308 w 1316019"/>
            <a:gd name="connsiteY1" fmla="*/ 271037 h 549818"/>
            <a:gd name="connsiteX2" fmla="*/ 437088 w 1316019"/>
            <a:gd name="connsiteY2" fmla="*/ 108413 h 549818"/>
            <a:gd name="connsiteX3" fmla="*/ 897848 w 1316019"/>
            <a:gd name="connsiteY3" fmla="*/ 495609 h 549818"/>
            <a:gd name="connsiteX4" fmla="*/ 1316019 w 1316019"/>
            <a:gd name="connsiteY4" fmla="*/ 309755 h 549818"/>
            <a:gd name="connsiteX0" fmla="*/ 15043 w 3667875"/>
            <a:gd name="connsiteY0" fmla="*/ 332986 h 588537"/>
            <a:gd name="connsiteX1" fmla="*/ 54308 w 3667875"/>
            <a:gd name="connsiteY1" fmla="*/ 309756 h 588537"/>
            <a:gd name="connsiteX2" fmla="*/ 437088 w 3667875"/>
            <a:gd name="connsiteY2" fmla="*/ 147132 h 588537"/>
            <a:gd name="connsiteX3" fmla="*/ 897848 w 3667875"/>
            <a:gd name="connsiteY3" fmla="*/ 534328 h 588537"/>
            <a:gd name="connsiteX4" fmla="*/ 1316019 w 3667875"/>
            <a:gd name="connsiteY4" fmla="*/ 348474 h 588537"/>
            <a:gd name="connsiteX0" fmla="*/ 0 w 3652832"/>
            <a:gd name="connsiteY0" fmla="*/ 782132 h 1017031"/>
            <a:gd name="connsiteX1" fmla="*/ 39265 w 3652832"/>
            <a:gd name="connsiteY1" fmla="*/ 758902 h 1017031"/>
            <a:gd name="connsiteX2" fmla="*/ 422045 w 3652832"/>
            <a:gd name="connsiteY2" fmla="*/ 596278 h 1017031"/>
            <a:gd name="connsiteX3" fmla="*/ 882805 w 3652832"/>
            <a:gd name="connsiteY3" fmla="*/ 983474 h 1017031"/>
            <a:gd name="connsiteX4" fmla="*/ 1300976 w 3652832"/>
            <a:gd name="connsiteY4" fmla="*/ 797620 h 1017031"/>
            <a:gd name="connsiteX0" fmla="*/ 0 w 1300976"/>
            <a:gd name="connsiteY0" fmla="*/ 219411 h 454310"/>
            <a:gd name="connsiteX1" fmla="*/ 422045 w 1300976"/>
            <a:gd name="connsiteY1" fmla="*/ 33557 h 454310"/>
            <a:gd name="connsiteX2" fmla="*/ 882805 w 1300976"/>
            <a:gd name="connsiteY2" fmla="*/ 420753 h 454310"/>
            <a:gd name="connsiteX3" fmla="*/ 1300976 w 1300976"/>
            <a:gd name="connsiteY3" fmla="*/ 234899 h 454310"/>
            <a:gd name="connsiteX0" fmla="*/ 0 w 1300976"/>
            <a:gd name="connsiteY0" fmla="*/ 180691 h 409137"/>
            <a:gd name="connsiteX1" fmla="*/ 277752 w 1300976"/>
            <a:gd name="connsiteY1" fmla="*/ 33557 h 409137"/>
            <a:gd name="connsiteX2" fmla="*/ 882805 w 1300976"/>
            <a:gd name="connsiteY2" fmla="*/ 382033 h 409137"/>
            <a:gd name="connsiteX3" fmla="*/ 1300976 w 1300976"/>
            <a:gd name="connsiteY3" fmla="*/ 196179 h 409137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61776 w 1362752"/>
            <a:gd name="connsiteY0" fmla="*/ 183272 h 411718"/>
            <a:gd name="connsiteX1" fmla="*/ 339528 w 1362752"/>
            <a:gd name="connsiteY1" fmla="*/ 36138 h 411718"/>
            <a:gd name="connsiteX2" fmla="*/ 944581 w 1362752"/>
            <a:gd name="connsiteY2" fmla="*/ 384614 h 411718"/>
            <a:gd name="connsiteX3" fmla="*/ 1362752 w 1362752"/>
            <a:gd name="connsiteY3" fmla="*/ 198760 h 411718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61773 w 1362749"/>
            <a:gd name="connsiteY0" fmla="*/ 281362 h 508517"/>
            <a:gd name="connsiteX1" fmla="*/ 163165 w 1362749"/>
            <a:gd name="connsiteY1" fmla="*/ 141972 h 508517"/>
            <a:gd name="connsiteX2" fmla="*/ 944578 w 1362749"/>
            <a:gd name="connsiteY2" fmla="*/ 482704 h 508517"/>
            <a:gd name="connsiteX3" fmla="*/ 1362749 w 1362749"/>
            <a:gd name="connsiteY3" fmla="*/ 296850 h 508517"/>
            <a:gd name="connsiteX0" fmla="*/ 0 w 1300976"/>
            <a:gd name="connsiteY0" fmla="*/ 289106 h 517552"/>
            <a:gd name="connsiteX1" fmla="*/ 341884 w 1300976"/>
            <a:gd name="connsiteY1" fmla="*/ 141972 h 517552"/>
            <a:gd name="connsiteX2" fmla="*/ 882805 w 1300976"/>
            <a:gd name="connsiteY2" fmla="*/ 490448 h 517552"/>
            <a:gd name="connsiteX3" fmla="*/ 1300976 w 1300976"/>
            <a:gd name="connsiteY3" fmla="*/ 304594 h 517552"/>
            <a:gd name="connsiteX0" fmla="*/ 0 w 1300976"/>
            <a:gd name="connsiteY0" fmla="*/ 296850 h 526586"/>
            <a:gd name="connsiteX1" fmla="*/ 389982 w 1300976"/>
            <a:gd name="connsiteY1" fmla="*/ 141972 h 526586"/>
            <a:gd name="connsiteX2" fmla="*/ 882805 w 1300976"/>
            <a:gd name="connsiteY2" fmla="*/ 498192 h 526586"/>
            <a:gd name="connsiteX3" fmla="*/ 1300976 w 1300976"/>
            <a:gd name="connsiteY3" fmla="*/ 312338 h 526586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232317 h 474960"/>
            <a:gd name="connsiteX1" fmla="*/ 486180 w 1300976"/>
            <a:gd name="connsiteY1" fmla="*/ 0 h 474960"/>
            <a:gd name="connsiteX2" fmla="*/ 882805 w 1300976"/>
            <a:gd name="connsiteY2" fmla="*/ 433659 h 474960"/>
            <a:gd name="connsiteX3" fmla="*/ 1300976 w 1300976"/>
            <a:gd name="connsiteY3" fmla="*/ 247805 h 474960"/>
            <a:gd name="connsiteX0" fmla="*/ 0 w 1300976"/>
            <a:gd name="connsiteY0" fmla="*/ 0 h 242643"/>
            <a:gd name="connsiteX1" fmla="*/ 882805 w 1300976"/>
            <a:gd name="connsiteY1" fmla="*/ 201342 h 242643"/>
            <a:gd name="connsiteX2" fmla="*/ 1300976 w 1300976"/>
            <a:gd name="connsiteY2" fmla="*/ 15488 h 242643"/>
            <a:gd name="connsiteX0" fmla="*/ 0 w 1300976"/>
            <a:gd name="connsiteY0" fmla="*/ 0 h 15488"/>
            <a:gd name="connsiteX1" fmla="*/ 1300976 w 1300976"/>
            <a:gd name="connsiteY1" fmla="*/ 15488 h 15488"/>
            <a:gd name="connsiteX0" fmla="*/ 0 w 1300976"/>
            <a:gd name="connsiteY0" fmla="*/ 193596 h 209084"/>
            <a:gd name="connsiteX1" fmla="*/ 322979 w 1300976"/>
            <a:gd name="connsiteY1" fmla="*/ 0 h 209084"/>
            <a:gd name="connsiteX2" fmla="*/ 1300976 w 1300976"/>
            <a:gd name="connsiteY2" fmla="*/ 209084 h 209084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193596 h 429786"/>
            <a:gd name="connsiteX1" fmla="*/ 322979 w 1300976"/>
            <a:gd name="connsiteY1" fmla="*/ 0 h 429786"/>
            <a:gd name="connsiteX2" fmla="*/ 819991 w 1300976"/>
            <a:gd name="connsiteY2" fmla="*/ 394939 h 429786"/>
            <a:gd name="connsiteX3" fmla="*/ 1300976 w 1300976"/>
            <a:gd name="connsiteY3" fmla="*/ 209084 h 429786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493369"/>
            <a:gd name="connsiteY0" fmla="*/ 325243 h 548527"/>
            <a:gd name="connsiteX1" fmla="*/ 322979 w 1493369"/>
            <a:gd name="connsiteY1" fmla="*/ 131647 h 548527"/>
            <a:gd name="connsiteX2" fmla="*/ 819991 w 1493369"/>
            <a:gd name="connsiteY2" fmla="*/ 526586 h 548527"/>
            <a:gd name="connsiteX3" fmla="*/ 1493369 w 1493369"/>
            <a:gd name="connsiteY3" fmla="*/ 0 h 548527"/>
            <a:gd name="connsiteX0" fmla="*/ 0 w 1493369"/>
            <a:gd name="connsiteY0" fmla="*/ 325243 h 566596"/>
            <a:gd name="connsiteX1" fmla="*/ 322979 w 1493369"/>
            <a:gd name="connsiteY1" fmla="*/ 240062 h 566596"/>
            <a:gd name="connsiteX2" fmla="*/ 819991 w 1493369"/>
            <a:gd name="connsiteY2" fmla="*/ 526586 h 566596"/>
            <a:gd name="connsiteX3" fmla="*/ 1493369 w 1493369"/>
            <a:gd name="connsiteY3" fmla="*/ 0 h 566596"/>
            <a:gd name="connsiteX0" fmla="*/ 0 w 1300978"/>
            <a:gd name="connsiteY0" fmla="*/ 90344 h 311047"/>
            <a:gd name="connsiteX1" fmla="*/ 322979 w 1300978"/>
            <a:gd name="connsiteY1" fmla="*/ 5163 h 311047"/>
            <a:gd name="connsiteX2" fmla="*/ 819991 w 1300978"/>
            <a:gd name="connsiteY2" fmla="*/ 291687 h 311047"/>
            <a:gd name="connsiteX3" fmla="*/ 1300978 w 1300978"/>
            <a:gd name="connsiteY3" fmla="*/ 121321 h 311047"/>
            <a:gd name="connsiteX0" fmla="*/ 0 w 1300978"/>
            <a:gd name="connsiteY0" fmla="*/ 90344 h 303303"/>
            <a:gd name="connsiteX1" fmla="*/ 322979 w 1300978"/>
            <a:gd name="connsiteY1" fmla="*/ 5163 h 303303"/>
            <a:gd name="connsiteX2" fmla="*/ 707763 w 1300978"/>
            <a:gd name="connsiteY2" fmla="*/ 283943 h 303303"/>
            <a:gd name="connsiteX3" fmla="*/ 1300978 w 1300978"/>
            <a:gd name="connsiteY3" fmla="*/ 121321 h 303303"/>
            <a:gd name="connsiteX0" fmla="*/ 0 w 1300978"/>
            <a:gd name="connsiteY0" fmla="*/ 95155 h 294571"/>
            <a:gd name="connsiteX1" fmla="*/ 322979 w 1300978"/>
            <a:gd name="connsiteY1" fmla="*/ 9974 h 294571"/>
            <a:gd name="connsiteX2" fmla="*/ 510101 w 1300978"/>
            <a:gd name="connsiteY2" fmla="*/ 91227 h 294571"/>
            <a:gd name="connsiteX3" fmla="*/ 707763 w 1300978"/>
            <a:gd name="connsiteY3" fmla="*/ 288754 h 294571"/>
            <a:gd name="connsiteX4" fmla="*/ 1300978 w 1300978"/>
            <a:gd name="connsiteY4" fmla="*/ 126132 h 294571"/>
            <a:gd name="connsiteX0" fmla="*/ 0 w 1300978"/>
            <a:gd name="connsiteY0" fmla="*/ 90344 h 289760"/>
            <a:gd name="connsiteX1" fmla="*/ 322979 w 1300978"/>
            <a:gd name="connsiteY1" fmla="*/ 5163 h 289760"/>
            <a:gd name="connsiteX2" fmla="*/ 707763 w 1300978"/>
            <a:gd name="connsiteY2" fmla="*/ 283943 h 289760"/>
            <a:gd name="connsiteX3" fmla="*/ 1300978 w 1300978"/>
            <a:gd name="connsiteY3" fmla="*/ 121321 h 289760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2125 h 301541"/>
            <a:gd name="connsiteX1" fmla="*/ 214600 w 1300978"/>
            <a:gd name="connsiteY1" fmla="*/ 0 h 301541"/>
            <a:gd name="connsiteX2" fmla="*/ 707763 w 1300978"/>
            <a:gd name="connsiteY2" fmla="*/ 295724 h 301541"/>
            <a:gd name="connsiteX3" fmla="*/ 1300978 w 1300978"/>
            <a:gd name="connsiteY3" fmla="*/ 133102 h 301541"/>
            <a:gd name="connsiteX0" fmla="*/ 0 w 1300978"/>
            <a:gd name="connsiteY0" fmla="*/ 102125 h 274430"/>
            <a:gd name="connsiteX1" fmla="*/ 214600 w 1300978"/>
            <a:gd name="connsiteY1" fmla="*/ 0 h 274430"/>
            <a:gd name="connsiteX2" fmla="*/ 645280 w 1300978"/>
            <a:gd name="connsiteY2" fmla="*/ 268613 h 274430"/>
            <a:gd name="connsiteX3" fmla="*/ 1300978 w 1300978"/>
            <a:gd name="connsiteY3" fmla="*/ 133102 h 274430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68382"/>
            <a:gd name="connsiteX1" fmla="*/ 214600 w 1300978"/>
            <a:gd name="connsiteY1" fmla="*/ 9903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68382"/>
            <a:gd name="connsiteX1" fmla="*/ 316134 w 1300978"/>
            <a:gd name="connsiteY1" fmla="*/ 8378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27716"/>
            <a:gd name="connsiteX1" fmla="*/ 316134 w 1300978"/>
            <a:gd name="connsiteY1" fmla="*/ 83785 h 327716"/>
            <a:gd name="connsiteX2" fmla="*/ 949881 w 1300978"/>
            <a:gd name="connsiteY2" fmla="*/ 326982 h 327716"/>
            <a:gd name="connsiteX3" fmla="*/ 1300978 w 1300978"/>
            <a:gd name="connsiteY3" fmla="*/ 0 h 327716"/>
            <a:gd name="connsiteX0" fmla="*/ 0 w 1300978"/>
            <a:gd name="connsiteY0" fmla="*/ 201160 h 326022"/>
            <a:gd name="connsiteX1" fmla="*/ 316134 w 1300978"/>
            <a:gd name="connsiteY1" fmla="*/ 83785 h 326022"/>
            <a:gd name="connsiteX2" fmla="*/ 668711 w 1300978"/>
            <a:gd name="connsiteY2" fmla="*/ 325288 h 326022"/>
            <a:gd name="connsiteX3" fmla="*/ 1300978 w 1300978"/>
            <a:gd name="connsiteY3" fmla="*/ 0 h 326022"/>
            <a:gd name="connsiteX0" fmla="*/ 0 w 1300978"/>
            <a:gd name="connsiteY0" fmla="*/ 201160 h 324328"/>
            <a:gd name="connsiteX1" fmla="*/ 316134 w 1300978"/>
            <a:gd name="connsiteY1" fmla="*/ 83785 h 324328"/>
            <a:gd name="connsiteX2" fmla="*/ 649185 w 1300978"/>
            <a:gd name="connsiteY2" fmla="*/ 323594 h 324328"/>
            <a:gd name="connsiteX3" fmla="*/ 1300978 w 1300978"/>
            <a:gd name="connsiteY3" fmla="*/ 0 h 324328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261462 w 1136962"/>
            <a:gd name="connsiteY1" fmla="*/ 88869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265832"/>
            <a:gd name="connsiteY0" fmla="*/ 331631 h 331631"/>
            <a:gd name="connsiteX1" fmla="*/ 390332 w 1265832"/>
            <a:gd name="connsiteY1" fmla="*/ 88869 h 331631"/>
            <a:gd name="connsiteX2" fmla="*/ 778055 w 1265832"/>
            <a:gd name="connsiteY2" fmla="*/ 326983 h 331631"/>
            <a:gd name="connsiteX3" fmla="*/ 1265832 w 1265832"/>
            <a:gd name="connsiteY3" fmla="*/ 0 h 331631"/>
            <a:gd name="connsiteX0" fmla="*/ 0 w 1199445"/>
            <a:gd name="connsiteY0" fmla="*/ 287576 h 327717"/>
            <a:gd name="connsiteX1" fmla="*/ 323945 w 1199445"/>
            <a:gd name="connsiteY1" fmla="*/ 88869 h 327717"/>
            <a:gd name="connsiteX2" fmla="*/ 711668 w 1199445"/>
            <a:gd name="connsiteY2" fmla="*/ 326983 h 327717"/>
            <a:gd name="connsiteX3" fmla="*/ 1199445 w 1199445"/>
            <a:gd name="connsiteY3" fmla="*/ 0 h 327717"/>
            <a:gd name="connsiteX0" fmla="*/ 0 w 1199445"/>
            <a:gd name="connsiteY0" fmla="*/ 287576 h 331106"/>
            <a:gd name="connsiteX1" fmla="*/ 323945 w 1199445"/>
            <a:gd name="connsiteY1" fmla="*/ 88869 h 331106"/>
            <a:gd name="connsiteX2" fmla="*/ 656996 w 1199445"/>
            <a:gd name="connsiteY2" fmla="*/ 330372 h 331106"/>
            <a:gd name="connsiteX3" fmla="*/ 1199445 w 1199445"/>
            <a:gd name="connsiteY3" fmla="*/ 0 h 331106"/>
            <a:gd name="connsiteX0" fmla="*/ 0 w 1164298"/>
            <a:gd name="connsiteY0" fmla="*/ 328242 h 371772"/>
            <a:gd name="connsiteX1" fmla="*/ 323945 w 1164298"/>
            <a:gd name="connsiteY1" fmla="*/ 129535 h 371772"/>
            <a:gd name="connsiteX2" fmla="*/ 656996 w 1164298"/>
            <a:gd name="connsiteY2" fmla="*/ 371038 h 371772"/>
            <a:gd name="connsiteX3" fmla="*/ 1164298 w 1164298"/>
            <a:gd name="connsiteY3" fmla="*/ 0 h 371772"/>
            <a:gd name="connsiteX0" fmla="*/ 0 w 1062764"/>
            <a:gd name="connsiteY0" fmla="*/ 245215 h 371772"/>
            <a:gd name="connsiteX1" fmla="*/ 222411 w 1062764"/>
            <a:gd name="connsiteY1" fmla="*/ 129535 h 371772"/>
            <a:gd name="connsiteX2" fmla="*/ 555462 w 1062764"/>
            <a:gd name="connsiteY2" fmla="*/ 371038 h 371772"/>
            <a:gd name="connsiteX3" fmla="*/ 1062764 w 1062764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1008092"/>
            <a:gd name="connsiteY0" fmla="*/ 245215 h 371772"/>
            <a:gd name="connsiteX1" fmla="*/ 167739 w 1008092"/>
            <a:gd name="connsiteY1" fmla="*/ 129535 h 371772"/>
            <a:gd name="connsiteX2" fmla="*/ 500790 w 1008092"/>
            <a:gd name="connsiteY2" fmla="*/ 371038 h 371772"/>
            <a:gd name="connsiteX3" fmla="*/ 1008092 w 1008092"/>
            <a:gd name="connsiteY3" fmla="*/ 0 h 371772"/>
            <a:gd name="connsiteX0" fmla="*/ 0 w 1008092"/>
            <a:gd name="connsiteY0" fmla="*/ 245215 h 364994"/>
            <a:gd name="connsiteX1" fmla="*/ 167739 w 1008092"/>
            <a:gd name="connsiteY1" fmla="*/ 129535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836448"/>
            <a:gd name="connsiteY0" fmla="*/ 134618 h 364994"/>
            <a:gd name="connsiteX1" fmla="*/ 329146 w 836448"/>
            <a:gd name="connsiteY1" fmla="*/ 364260 h 364994"/>
            <a:gd name="connsiteX2" fmla="*/ 836448 w 836448"/>
            <a:gd name="connsiteY2" fmla="*/ 0 h 364994"/>
            <a:gd name="connsiteX0" fmla="*/ 0 w 836448"/>
            <a:gd name="connsiteY0" fmla="*/ 134618 h 386683"/>
            <a:gd name="connsiteX1" fmla="*/ 153049 w 836448"/>
            <a:gd name="connsiteY1" fmla="*/ 253149 h 386683"/>
            <a:gd name="connsiteX2" fmla="*/ 329146 w 836448"/>
            <a:gd name="connsiteY2" fmla="*/ 364260 h 386683"/>
            <a:gd name="connsiteX3" fmla="*/ 836448 w 836448"/>
            <a:gd name="connsiteY3" fmla="*/ 0 h 386683"/>
            <a:gd name="connsiteX0" fmla="*/ 0 w 683399"/>
            <a:gd name="connsiteY0" fmla="*/ 253149 h 386683"/>
            <a:gd name="connsiteX1" fmla="*/ 176097 w 683399"/>
            <a:gd name="connsiteY1" fmla="*/ 364260 h 386683"/>
            <a:gd name="connsiteX2" fmla="*/ 683399 w 683399"/>
            <a:gd name="connsiteY2" fmla="*/ 0 h 386683"/>
            <a:gd name="connsiteX0" fmla="*/ 25443 w 708842"/>
            <a:gd name="connsiteY0" fmla="*/ 253149 h 406734"/>
            <a:gd name="connsiteX1" fmla="*/ 29349 w 708842"/>
            <a:gd name="connsiteY1" fmla="*/ 254843 h 406734"/>
            <a:gd name="connsiteX2" fmla="*/ 201540 w 708842"/>
            <a:gd name="connsiteY2" fmla="*/ 364260 h 406734"/>
            <a:gd name="connsiteX3" fmla="*/ 708842 w 708842"/>
            <a:gd name="connsiteY3" fmla="*/ 0 h 406734"/>
            <a:gd name="connsiteX0" fmla="*/ 25443 w 708842"/>
            <a:gd name="connsiteY0" fmla="*/ 253149 h 406734"/>
            <a:gd name="connsiteX1" fmla="*/ 29349 w 708842"/>
            <a:gd name="connsiteY1" fmla="*/ 254843 h 406734"/>
            <a:gd name="connsiteX2" fmla="*/ 201540 w 708842"/>
            <a:gd name="connsiteY2" fmla="*/ 364260 h 406734"/>
            <a:gd name="connsiteX3" fmla="*/ 708842 w 708842"/>
            <a:gd name="connsiteY3" fmla="*/ 0 h 406734"/>
            <a:gd name="connsiteX0" fmla="*/ 25443 w 708842"/>
            <a:gd name="connsiteY0" fmla="*/ 253149 h 406734"/>
            <a:gd name="connsiteX1" fmla="*/ 29349 w 708842"/>
            <a:gd name="connsiteY1" fmla="*/ 254843 h 406734"/>
            <a:gd name="connsiteX2" fmla="*/ 201540 w 708842"/>
            <a:gd name="connsiteY2" fmla="*/ 364260 h 406734"/>
            <a:gd name="connsiteX3" fmla="*/ 708842 w 708842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366068"/>
            <a:gd name="connsiteX1" fmla="*/ 3906 w 683399"/>
            <a:gd name="connsiteY1" fmla="*/ 254843 h 366068"/>
            <a:gd name="connsiteX2" fmla="*/ 176097 w 683399"/>
            <a:gd name="connsiteY2" fmla="*/ 364260 h 366068"/>
            <a:gd name="connsiteX3" fmla="*/ 683399 w 683399"/>
            <a:gd name="connsiteY3" fmla="*/ 0 h 366068"/>
            <a:gd name="connsiteX0" fmla="*/ 0 w 683399"/>
            <a:gd name="connsiteY0" fmla="*/ 253149 h 366068"/>
            <a:gd name="connsiteX1" fmla="*/ 3906 w 683399"/>
            <a:gd name="connsiteY1" fmla="*/ 254843 h 366068"/>
            <a:gd name="connsiteX2" fmla="*/ 176097 w 683399"/>
            <a:gd name="connsiteY2" fmla="*/ 364260 h 366068"/>
            <a:gd name="connsiteX3" fmla="*/ 683399 w 683399"/>
            <a:gd name="connsiteY3" fmla="*/ 0 h 366068"/>
            <a:gd name="connsiteX0" fmla="*/ 0 w 683399"/>
            <a:gd name="connsiteY0" fmla="*/ 253149 h 364260"/>
            <a:gd name="connsiteX1" fmla="*/ 3906 w 683399"/>
            <a:gd name="connsiteY1" fmla="*/ 254843 h 364260"/>
            <a:gd name="connsiteX2" fmla="*/ 176097 w 683399"/>
            <a:gd name="connsiteY2" fmla="*/ 364260 h 364260"/>
            <a:gd name="connsiteX3" fmla="*/ 683399 w 683399"/>
            <a:gd name="connsiteY3" fmla="*/ 0 h 364260"/>
            <a:gd name="connsiteX0" fmla="*/ 0 w 683399"/>
            <a:gd name="connsiteY0" fmla="*/ 253149 h 364260"/>
            <a:gd name="connsiteX1" fmla="*/ 3906 w 683399"/>
            <a:gd name="connsiteY1" fmla="*/ 268193 h 364260"/>
            <a:gd name="connsiteX2" fmla="*/ 176097 w 683399"/>
            <a:gd name="connsiteY2" fmla="*/ 364260 h 364260"/>
            <a:gd name="connsiteX3" fmla="*/ 683399 w 683399"/>
            <a:gd name="connsiteY3" fmla="*/ 0 h 364260"/>
            <a:gd name="connsiteX0" fmla="*/ 7405 w 690804"/>
            <a:gd name="connsiteY0" fmla="*/ 253149 h 364260"/>
            <a:gd name="connsiteX1" fmla="*/ 11311 w 690804"/>
            <a:gd name="connsiteY1" fmla="*/ 268193 h 364260"/>
            <a:gd name="connsiteX2" fmla="*/ 183502 w 690804"/>
            <a:gd name="connsiteY2" fmla="*/ 364260 h 364260"/>
            <a:gd name="connsiteX3" fmla="*/ 690804 w 690804"/>
            <a:gd name="connsiteY3" fmla="*/ 0 h 364260"/>
            <a:gd name="connsiteX0" fmla="*/ 7405 w 690804"/>
            <a:gd name="connsiteY0" fmla="*/ 253149 h 364260"/>
            <a:gd name="connsiteX1" fmla="*/ 11311 w 690804"/>
            <a:gd name="connsiteY1" fmla="*/ 268193 h 364260"/>
            <a:gd name="connsiteX2" fmla="*/ 183502 w 690804"/>
            <a:gd name="connsiteY2" fmla="*/ 364260 h 364260"/>
            <a:gd name="connsiteX3" fmla="*/ 690804 w 690804"/>
            <a:gd name="connsiteY3" fmla="*/ 0 h 364260"/>
            <a:gd name="connsiteX0" fmla="*/ 0 w 679493"/>
            <a:gd name="connsiteY0" fmla="*/ 268193 h 364260"/>
            <a:gd name="connsiteX1" fmla="*/ 172191 w 679493"/>
            <a:gd name="connsiteY1" fmla="*/ 364260 h 364260"/>
            <a:gd name="connsiteX2" fmla="*/ 679493 w 679493"/>
            <a:gd name="connsiteY2" fmla="*/ 0 h 364260"/>
            <a:gd name="connsiteX0" fmla="*/ 9359 w 688852"/>
            <a:gd name="connsiteY0" fmla="*/ 268193 h 409077"/>
            <a:gd name="connsiteX1" fmla="*/ 28698 w 688852"/>
            <a:gd name="connsiteY1" fmla="*/ 266997 h 409077"/>
            <a:gd name="connsiteX2" fmla="*/ 181550 w 688852"/>
            <a:gd name="connsiteY2" fmla="*/ 364260 h 409077"/>
            <a:gd name="connsiteX3" fmla="*/ 688852 w 688852"/>
            <a:gd name="connsiteY3" fmla="*/ 0 h 409077"/>
            <a:gd name="connsiteX0" fmla="*/ 0 w 679493"/>
            <a:gd name="connsiteY0" fmla="*/ 268193 h 408959"/>
            <a:gd name="connsiteX1" fmla="*/ 172191 w 679493"/>
            <a:gd name="connsiteY1" fmla="*/ 364260 h 408959"/>
            <a:gd name="connsiteX2" fmla="*/ 679493 w 679493"/>
            <a:gd name="connsiteY2" fmla="*/ 0 h 408959"/>
            <a:gd name="connsiteX0" fmla="*/ 0 w 679493"/>
            <a:gd name="connsiteY0" fmla="*/ 268193 h 364260"/>
            <a:gd name="connsiteX1" fmla="*/ 172191 w 679493"/>
            <a:gd name="connsiteY1" fmla="*/ 364260 h 364260"/>
            <a:gd name="connsiteX2" fmla="*/ 679493 w 679493"/>
            <a:gd name="connsiteY2" fmla="*/ 0 h 364260"/>
            <a:gd name="connsiteX0" fmla="*/ 0 w 679493"/>
            <a:gd name="connsiteY0" fmla="*/ 268193 h 361984"/>
            <a:gd name="connsiteX1" fmla="*/ 212210 w 679493"/>
            <a:gd name="connsiteY1" fmla="*/ 361984 h 361984"/>
            <a:gd name="connsiteX2" fmla="*/ 679493 w 679493"/>
            <a:gd name="connsiteY2" fmla="*/ 0 h 36198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679493" h="361984" fill="none">
              <a:moveTo>
                <a:pt x="0" y="268193"/>
              </a:moveTo>
              <a:cubicBezTo>
                <a:pt x="35873" y="288207"/>
                <a:pt x="94312" y="360912"/>
                <a:pt x="212210" y="361984"/>
              </a:cubicBezTo>
              <a:cubicBezTo>
                <a:pt x="414317" y="361024"/>
                <a:pt x="553897" y="126247"/>
                <a:pt x="679493" y="0"/>
              </a:cubicBezTo>
            </a:path>
          </a:pathLst>
        </a:custGeom>
        <a:noFill xmlns:a="http://schemas.openxmlformats.org/drawingml/2006/main"/>
        <a:ln xmlns:a="http://schemas.openxmlformats.org/drawingml/2006/main" w="66675" cap="rnd" cmpd="sng" algn="ctr">
          <a:gradFill flip="none" rotWithShape="1">
            <a:gsLst>
              <a:gs pos="10000">
                <a:srgbClr val="0070C0">
                  <a:alpha val="50000"/>
                </a:srgbClr>
              </a:gs>
              <a:gs pos="56000">
                <a:srgbClr val="C50BB3">
                  <a:alpha val="70000"/>
                </a:srgbClr>
              </a:gs>
            </a:gsLst>
            <a:lin ang="0" scaled="1"/>
            <a:tileRect/>
          </a:gradFill>
          <a:prstDash val="solid"/>
          <a:tailEnd type="triangle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0.1042</cdr:x>
      <cdr:y>0.90511</cdr:y>
    </cdr:from>
    <cdr:to>
      <cdr:x>0.13962</cdr:x>
      <cdr:y>0.95941</cdr:y>
    </cdr:to>
    <cdr:sp macro="" textlink="">
      <cdr:nvSpPr>
        <cdr:cNvPr id="63" name="フリーフォーム 62"/>
        <cdr:cNvSpPr/>
      </cdr:nvSpPr>
      <cdr:spPr>
        <a:xfrm xmlns:a="http://schemas.openxmlformats.org/drawingml/2006/main" flipV="1">
          <a:off x="969751" y="5504843"/>
          <a:ext cx="329632" cy="330250"/>
        </a:xfrm>
        <a:custGeom xmlns:a="http://schemas.openxmlformats.org/drawingml/2006/main">
          <a:avLst/>
          <a:gdLst>
            <a:gd name="connsiteX0" fmla="*/ 0 w 1525549"/>
            <a:gd name="connsiteY0" fmla="*/ 0 h 247804"/>
            <a:gd name="connsiteX1" fmla="*/ 747290 w 1525549"/>
            <a:gd name="connsiteY1" fmla="*/ 123902 h 247804"/>
            <a:gd name="connsiteX2" fmla="*/ 1525549 w 1525549"/>
            <a:gd name="connsiteY2" fmla="*/ 247804 h 247804"/>
            <a:gd name="connsiteX0" fmla="*/ 0 w 1525549"/>
            <a:gd name="connsiteY0" fmla="*/ 240061 h 487865"/>
            <a:gd name="connsiteX1" fmla="*/ 352351 w 1525549"/>
            <a:gd name="connsiteY1" fmla="*/ 61951 h 487865"/>
            <a:gd name="connsiteX2" fmla="*/ 1525549 w 1525549"/>
            <a:gd name="connsiteY2" fmla="*/ 487865 h 487865"/>
            <a:gd name="connsiteX0" fmla="*/ 0 w 828598"/>
            <a:gd name="connsiteY0" fmla="*/ 241352 h 620803"/>
            <a:gd name="connsiteX1" fmla="*/ 352351 w 828598"/>
            <a:gd name="connsiteY1" fmla="*/ 63242 h 620803"/>
            <a:gd name="connsiteX2" fmla="*/ 828598 w 828598"/>
            <a:gd name="connsiteY2" fmla="*/ 620803 h 620803"/>
            <a:gd name="connsiteX0" fmla="*/ 0 w 828598"/>
            <a:gd name="connsiteY0" fmla="*/ 481413 h 860864"/>
            <a:gd name="connsiteX1" fmla="*/ 236192 w 828598"/>
            <a:gd name="connsiteY1" fmla="*/ 63242 h 860864"/>
            <a:gd name="connsiteX2" fmla="*/ 828598 w 828598"/>
            <a:gd name="connsiteY2" fmla="*/ 860864 h 860864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418171 h 797622"/>
            <a:gd name="connsiteX1" fmla="*/ 236192 w 828598"/>
            <a:gd name="connsiteY1" fmla="*/ 0 h 797622"/>
            <a:gd name="connsiteX2" fmla="*/ 712440 w 828598"/>
            <a:gd name="connsiteY2" fmla="*/ 433659 h 797622"/>
            <a:gd name="connsiteX3" fmla="*/ 828598 w 828598"/>
            <a:gd name="connsiteY3" fmla="*/ 797622 h 797622"/>
            <a:gd name="connsiteX0" fmla="*/ 0 w 1239025"/>
            <a:gd name="connsiteY0" fmla="*/ 418171 h 513679"/>
            <a:gd name="connsiteX1" fmla="*/ 236192 w 1239025"/>
            <a:gd name="connsiteY1" fmla="*/ 0 h 513679"/>
            <a:gd name="connsiteX2" fmla="*/ 712440 w 1239025"/>
            <a:gd name="connsiteY2" fmla="*/ 433659 h 513679"/>
            <a:gd name="connsiteX3" fmla="*/ 1239025 w 1239025"/>
            <a:gd name="connsiteY3" fmla="*/ 480122 h 513679"/>
            <a:gd name="connsiteX0" fmla="*/ 0 w 1300976"/>
            <a:gd name="connsiteY0" fmla="*/ 472378 h 513679"/>
            <a:gd name="connsiteX1" fmla="*/ 298143 w 1300976"/>
            <a:gd name="connsiteY1" fmla="*/ 0 h 513679"/>
            <a:gd name="connsiteX2" fmla="*/ 774391 w 1300976"/>
            <a:gd name="connsiteY2" fmla="*/ 433659 h 513679"/>
            <a:gd name="connsiteX3" fmla="*/ 1300976 w 1300976"/>
            <a:gd name="connsiteY3" fmla="*/ 480122 h 513679"/>
            <a:gd name="connsiteX0" fmla="*/ 0 w 1300976"/>
            <a:gd name="connsiteY0" fmla="*/ 472378 h 970569"/>
            <a:gd name="connsiteX1" fmla="*/ 298143 w 1300976"/>
            <a:gd name="connsiteY1" fmla="*/ 0 h 970569"/>
            <a:gd name="connsiteX2" fmla="*/ 967988 w 1300976"/>
            <a:gd name="connsiteY2" fmla="*/ 890549 h 970569"/>
            <a:gd name="connsiteX3" fmla="*/ 1300976 w 1300976"/>
            <a:gd name="connsiteY3" fmla="*/ 480122 h 970569"/>
            <a:gd name="connsiteX0" fmla="*/ 0 w 1300976"/>
            <a:gd name="connsiteY0" fmla="*/ 185854 h 636291"/>
            <a:gd name="connsiteX1" fmla="*/ 422045 w 1300976"/>
            <a:gd name="connsiteY1" fmla="*/ 0 h 636291"/>
            <a:gd name="connsiteX2" fmla="*/ 967988 w 1300976"/>
            <a:gd name="connsiteY2" fmla="*/ 604025 h 636291"/>
            <a:gd name="connsiteX3" fmla="*/ 1300976 w 1300976"/>
            <a:gd name="connsiteY3" fmla="*/ 193598 h 636291"/>
            <a:gd name="connsiteX0" fmla="*/ 0 w 1300976"/>
            <a:gd name="connsiteY0" fmla="*/ 202633 h 653070"/>
            <a:gd name="connsiteX1" fmla="*/ 422045 w 1300976"/>
            <a:gd name="connsiteY1" fmla="*/ 16779 h 653070"/>
            <a:gd name="connsiteX2" fmla="*/ 967988 w 1300976"/>
            <a:gd name="connsiteY2" fmla="*/ 620804 h 653070"/>
            <a:gd name="connsiteX3" fmla="*/ 1300976 w 1300976"/>
            <a:gd name="connsiteY3" fmla="*/ 210377 h 653070"/>
            <a:gd name="connsiteX0" fmla="*/ 0 w 1300976"/>
            <a:gd name="connsiteY0" fmla="*/ 187145 h 637582"/>
            <a:gd name="connsiteX1" fmla="*/ 422045 w 1300976"/>
            <a:gd name="connsiteY1" fmla="*/ 1291 h 637582"/>
            <a:gd name="connsiteX2" fmla="*/ 967988 w 1300976"/>
            <a:gd name="connsiteY2" fmla="*/ 605316 h 637582"/>
            <a:gd name="connsiteX3" fmla="*/ 1300976 w 1300976"/>
            <a:gd name="connsiteY3" fmla="*/ 194889 h 637582"/>
            <a:gd name="connsiteX0" fmla="*/ 0 w 1300976"/>
            <a:gd name="connsiteY0" fmla="*/ 187145 h 413009"/>
            <a:gd name="connsiteX1" fmla="*/ 422045 w 1300976"/>
            <a:gd name="connsiteY1" fmla="*/ 1291 h 413009"/>
            <a:gd name="connsiteX2" fmla="*/ 921524 w 1300976"/>
            <a:gd name="connsiteY2" fmla="*/ 380743 h 413009"/>
            <a:gd name="connsiteX3" fmla="*/ 1300976 w 1300976"/>
            <a:gd name="connsiteY3" fmla="*/ 194889 h 413009"/>
            <a:gd name="connsiteX0" fmla="*/ 47109 w 1348085"/>
            <a:gd name="connsiteY0" fmla="*/ 220701 h 446565"/>
            <a:gd name="connsiteX1" fmla="*/ 70341 w 1348085"/>
            <a:gd name="connsiteY1" fmla="*/ 212959 h 446565"/>
            <a:gd name="connsiteX2" fmla="*/ 469154 w 1348085"/>
            <a:gd name="connsiteY2" fmla="*/ 34847 h 446565"/>
            <a:gd name="connsiteX3" fmla="*/ 968633 w 1348085"/>
            <a:gd name="connsiteY3" fmla="*/ 414299 h 446565"/>
            <a:gd name="connsiteX4" fmla="*/ 1348085 w 1348085"/>
            <a:gd name="connsiteY4" fmla="*/ 228445 h 446565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55600"/>
            <a:gd name="connsiteX1" fmla="*/ 70341 w 1348085"/>
            <a:gd name="connsiteY1" fmla="*/ 212959 h 455600"/>
            <a:gd name="connsiteX2" fmla="*/ 469154 w 1348085"/>
            <a:gd name="connsiteY2" fmla="*/ 34847 h 455600"/>
            <a:gd name="connsiteX3" fmla="*/ 929914 w 1348085"/>
            <a:gd name="connsiteY3" fmla="*/ 422043 h 455600"/>
            <a:gd name="connsiteX4" fmla="*/ 1348085 w 1348085"/>
            <a:gd name="connsiteY4" fmla="*/ 236189 h 455600"/>
            <a:gd name="connsiteX0" fmla="*/ 31076 w 1332052"/>
            <a:gd name="connsiteY0" fmla="*/ 220701 h 455600"/>
            <a:gd name="connsiteX1" fmla="*/ 70341 w 1332052"/>
            <a:gd name="connsiteY1" fmla="*/ 197471 h 455600"/>
            <a:gd name="connsiteX2" fmla="*/ 453121 w 1332052"/>
            <a:gd name="connsiteY2" fmla="*/ 34847 h 455600"/>
            <a:gd name="connsiteX3" fmla="*/ 913881 w 1332052"/>
            <a:gd name="connsiteY3" fmla="*/ 422043 h 455600"/>
            <a:gd name="connsiteX4" fmla="*/ 1332052 w 1332052"/>
            <a:gd name="connsiteY4" fmla="*/ 236189 h 455600"/>
            <a:gd name="connsiteX0" fmla="*/ 319664 w 1620640"/>
            <a:gd name="connsiteY0" fmla="*/ 220701 h 455600"/>
            <a:gd name="connsiteX1" fmla="*/ 358929 w 1620640"/>
            <a:gd name="connsiteY1" fmla="*/ 197471 h 455600"/>
            <a:gd name="connsiteX2" fmla="*/ 741709 w 1620640"/>
            <a:gd name="connsiteY2" fmla="*/ 34847 h 455600"/>
            <a:gd name="connsiteX3" fmla="*/ 1202469 w 1620640"/>
            <a:gd name="connsiteY3" fmla="*/ 422043 h 455600"/>
            <a:gd name="connsiteX4" fmla="*/ 1620640 w 1620640"/>
            <a:gd name="connsiteY4" fmla="*/ 236189 h 455600"/>
            <a:gd name="connsiteX0" fmla="*/ 319664 w 1620640"/>
            <a:gd name="connsiteY0" fmla="*/ 294267 h 529166"/>
            <a:gd name="connsiteX1" fmla="*/ 358929 w 1620640"/>
            <a:gd name="connsiteY1" fmla="*/ 271037 h 529166"/>
            <a:gd name="connsiteX2" fmla="*/ 741709 w 1620640"/>
            <a:gd name="connsiteY2" fmla="*/ 108413 h 529166"/>
            <a:gd name="connsiteX3" fmla="*/ 1202469 w 1620640"/>
            <a:gd name="connsiteY3" fmla="*/ 495609 h 529166"/>
            <a:gd name="connsiteX4" fmla="*/ 1620640 w 1620640"/>
            <a:gd name="connsiteY4" fmla="*/ 309755 h 529166"/>
            <a:gd name="connsiteX0" fmla="*/ 15043 w 1316019"/>
            <a:gd name="connsiteY0" fmla="*/ 294267 h 549818"/>
            <a:gd name="connsiteX1" fmla="*/ 54308 w 1316019"/>
            <a:gd name="connsiteY1" fmla="*/ 271037 h 549818"/>
            <a:gd name="connsiteX2" fmla="*/ 437088 w 1316019"/>
            <a:gd name="connsiteY2" fmla="*/ 108413 h 549818"/>
            <a:gd name="connsiteX3" fmla="*/ 897848 w 1316019"/>
            <a:gd name="connsiteY3" fmla="*/ 495609 h 549818"/>
            <a:gd name="connsiteX4" fmla="*/ 1316019 w 1316019"/>
            <a:gd name="connsiteY4" fmla="*/ 309755 h 549818"/>
            <a:gd name="connsiteX0" fmla="*/ 15043 w 3667875"/>
            <a:gd name="connsiteY0" fmla="*/ 332986 h 588537"/>
            <a:gd name="connsiteX1" fmla="*/ 54308 w 3667875"/>
            <a:gd name="connsiteY1" fmla="*/ 309756 h 588537"/>
            <a:gd name="connsiteX2" fmla="*/ 437088 w 3667875"/>
            <a:gd name="connsiteY2" fmla="*/ 147132 h 588537"/>
            <a:gd name="connsiteX3" fmla="*/ 897848 w 3667875"/>
            <a:gd name="connsiteY3" fmla="*/ 534328 h 588537"/>
            <a:gd name="connsiteX4" fmla="*/ 1316019 w 3667875"/>
            <a:gd name="connsiteY4" fmla="*/ 348474 h 588537"/>
            <a:gd name="connsiteX0" fmla="*/ 0 w 3652832"/>
            <a:gd name="connsiteY0" fmla="*/ 782132 h 1017031"/>
            <a:gd name="connsiteX1" fmla="*/ 39265 w 3652832"/>
            <a:gd name="connsiteY1" fmla="*/ 758902 h 1017031"/>
            <a:gd name="connsiteX2" fmla="*/ 422045 w 3652832"/>
            <a:gd name="connsiteY2" fmla="*/ 596278 h 1017031"/>
            <a:gd name="connsiteX3" fmla="*/ 882805 w 3652832"/>
            <a:gd name="connsiteY3" fmla="*/ 983474 h 1017031"/>
            <a:gd name="connsiteX4" fmla="*/ 1300976 w 3652832"/>
            <a:gd name="connsiteY4" fmla="*/ 797620 h 1017031"/>
            <a:gd name="connsiteX0" fmla="*/ 0 w 1300976"/>
            <a:gd name="connsiteY0" fmla="*/ 219411 h 454310"/>
            <a:gd name="connsiteX1" fmla="*/ 422045 w 1300976"/>
            <a:gd name="connsiteY1" fmla="*/ 33557 h 454310"/>
            <a:gd name="connsiteX2" fmla="*/ 882805 w 1300976"/>
            <a:gd name="connsiteY2" fmla="*/ 420753 h 454310"/>
            <a:gd name="connsiteX3" fmla="*/ 1300976 w 1300976"/>
            <a:gd name="connsiteY3" fmla="*/ 234899 h 454310"/>
            <a:gd name="connsiteX0" fmla="*/ 0 w 1300976"/>
            <a:gd name="connsiteY0" fmla="*/ 180691 h 409137"/>
            <a:gd name="connsiteX1" fmla="*/ 277752 w 1300976"/>
            <a:gd name="connsiteY1" fmla="*/ 33557 h 409137"/>
            <a:gd name="connsiteX2" fmla="*/ 882805 w 1300976"/>
            <a:gd name="connsiteY2" fmla="*/ 382033 h 409137"/>
            <a:gd name="connsiteX3" fmla="*/ 1300976 w 1300976"/>
            <a:gd name="connsiteY3" fmla="*/ 196179 h 409137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61776 w 1362752"/>
            <a:gd name="connsiteY0" fmla="*/ 183272 h 411718"/>
            <a:gd name="connsiteX1" fmla="*/ 339528 w 1362752"/>
            <a:gd name="connsiteY1" fmla="*/ 36138 h 411718"/>
            <a:gd name="connsiteX2" fmla="*/ 944581 w 1362752"/>
            <a:gd name="connsiteY2" fmla="*/ 384614 h 411718"/>
            <a:gd name="connsiteX3" fmla="*/ 1362752 w 1362752"/>
            <a:gd name="connsiteY3" fmla="*/ 198760 h 411718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61773 w 1362749"/>
            <a:gd name="connsiteY0" fmla="*/ 281362 h 508517"/>
            <a:gd name="connsiteX1" fmla="*/ 163165 w 1362749"/>
            <a:gd name="connsiteY1" fmla="*/ 141972 h 508517"/>
            <a:gd name="connsiteX2" fmla="*/ 944578 w 1362749"/>
            <a:gd name="connsiteY2" fmla="*/ 482704 h 508517"/>
            <a:gd name="connsiteX3" fmla="*/ 1362749 w 1362749"/>
            <a:gd name="connsiteY3" fmla="*/ 296850 h 508517"/>
            <a:gd name="connsiteX0" fmla="*/ 0 w 1300976"/>
            <a:gd name="connsiteY0" fmla="*/ 289106 h 517552"/>
            <a:gd name="connsiteX1" fmla="*/ 341884 w 1300976"/>
            <a:gd name="connsiteY1" fmla="*/ 141972 h 517552"/>
            <a:gd name="connsiteX2" fmla="*/ 882805 w 1300976"/>
            <a:gd name="connsiteY2" fmla="*/ 490448 h 517552"/>
            <a:gd name="connsiteX3" fmla="*/ 1300976 w 1300976"/>
            <a:gd name="connsiteY3" fmla="*/ 304594 h 517552"/>
            <a:gd name="connsiteX0" fmla="*/ 0 w 1300976"/>
            <a:gd name="connsiteY0" fmla="*/ 296850 h 526586"/>
            <a:gd name="connsiteX1" fmla="*/ 389982 w 1300976"/>
            <a:gd name="connsiteY1" fmla="*/ 141972 h 526586"/>
            <a:gd name="connsiteX2" fmla="*/ 882805 w 1300976"/>
            <a:gd name="connsiteY2" fmla="*/ 498192 h 526586"/>
            <a:gd name="connsiteX3" fmla="*/ 1300976 w 1300976"/>
            <a:gd name="connsiteY3" fmla="*/ 312338 h 526586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232317 h 474960"/>
            <a:gd name="connsiteX1" fmla="*/ 486180 w 1300976"/>
            <a:gd name="connsiteY1" fmla="*/ 0 h 474960"/>
            <a:gd name="connsiteX2" fmla="*/ 882805 w 1300976"/>
            <a:gd name="connsiteY2" fmla="*/ 433659 h 474960"/>
            <a:gd name="connsiteX3" fmla="*/ 1300976 w 1300976"/>
            <a:gd name="connsiteY3" fmla="*/ 247805 h 474960"/>
            <a:gd name="connsiteX0" fmla="*/ 0 w 1300976"/>
            <a:gd name="connsiteY0" fmla="*/ 0 h 242643"/>
            <a:gd name="connsiteX1" fmla="*/ 882805 w 1300976"/>
            <a:gd name="connsiteY1" fmla="*/ 201342 h 242643"/>
            <a:gd name="connsiteX2" fmla="*/ 1300976 w 1300976"/>
            <a:gd name="connsiteY2" fmla="*/ 15488 h 242643"/>
            <a:gd name="connsiteX0" fmla="*/ 0 w 1300976"/>
            <a:gd name="connsiteY0" fmla="*/ 0 h 15488"/>
            <a:gd name="connsiteX1" fmla="*/ 1300976 w 1300976"/>
            <a:gd name="connsiteY1" fmla="*/ 15488 h 15488"/>
            <a:gd name="connsiteX0" fmla="*/ 0 w 1300976"/>
            <a:gd name="connsiteY0" fmla="*/ 193596 h 209084"/>
            <a:gd name="connsiteX1" fmla="*/ 322979 w 1300976"/>
            <a:gd name="connsiteY1" fmla="*/ 0 h 209084"/>
            <a:gd name="connsiteX2" fmla="*/ 1300976 w 1300976"/>
            <a:gd name="connsiteY2" fmla="*/ 209084 h 209084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193596 h 429786"/>
            <a:gd name="connsiteX1" fmla="*/ 322979 w 1300976"/>
            <a:gd name="connsiteY1" fmla="*/ 0 h 429786"/>
            <a:gd name="connsiteX2" fmla="*/ 819991 w 1300976"/>
            <a:gd name="connsiteY2" fmla="*/ 394939 h 429786"/>
            <a:gd name="connsiteX3" fmla="*/ 1300976 w 1300976"/>
            <a:gd name="connsiteY3" fmla="*/ 209084 h 429786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493369"/>
            <a:gd name="connsiteY0" fmla="*/ 325243 h 548527"/>
            <a:gd name="connsiteX1" fmla="*/ 322979 w 1493369"/>
            <a:gd name="connsiteY1" fmla="*/ 131647 h 548527"/>
            <a:gd name="connsiteX2" fmla="*/ 819991 w 1493369"/>
            <a:gd name="connsiteY2" fmla="*/ 526586 h 548527"/>
            <a:gd name="connsiteX3" fmla="*/ 1493369 w 1493369"/>
            <a:gd name="connsiteY3" fmla="*/ 0 h 548527"/>
            <a:gd name="connsiteX0" fmla="*/ 0 w 1493369"/>
            <a:gd name="connsiteY0" fmla="*/ 325243 h 566596"/>
            <a:gd name="connsiteX1" fmla="*/ 322979 w 1493369"/>
            <a:gd name="connsiteY1" fmla="*/ 240062 h 566596"/>
            <a:gd name="connsiteX2" fmla="*/ 819991 w 1493369"/>
            <a:gd name="connsiteY2" fmla="*/ 526586 h 566596"/>
            <a:gd name="connsiteX3" fmla="*/ 1493369 w 1493369"/>
            <a:gd name="connsiteY3" fmla="*/ 0 h 566596"/>
            <a:gd name="connsiteX0" fmla="*/ 0 w 1300978"/>
            <a:gd name="connsiteY0" fmla="*/ 90344 h 311047"/>
            <a:gd name="connsiteX1" fmla="*/ 322979 w 1300978"/>
            <a:gd name="connsiteY1" fmla="*/ 5163 h 311047"/>
            <a:gd name="connsiteX2" fmla="*/ 819991 w 1300978"/>
            <a:gd name="connsiteY2" fmla="*/ 291687 h 311047"/>
            <a:gd name="connsiteX3" fmla="*/ 1300978 w 1300978"/>
            <a:gd name="connsiteY3" fmla="*/ 121321 h 311047"/>
            <a:gd name="connsiteX0" fmla="*/ 0 w 1300978"/>
            <a:gd name="connsiteY0" fmla="*/ 90344 h 303303"/>
            <a:gd name="connsiteX1" fmla="*/ 322979 w 1300978"/>
            <a:gd name="connsiteY1" fmla="*/ 5163 h 303303"/>
            <a:gd name="connsiteX2" fmla="*/ 707763 w 1300978"/>
            <a:gd name="connsiteY2" fmla="*/ 283943 h 303303"/>
            <a:gd name="connsiteX3" fmla="*/ 1300978 w 1300978"/>
            <a:gd name="connsiteY3" fmla="*/ 121321 h 303303"/>
            <a:gd name="connsiteX0" fmla="*/ 0 w 1300978"/>
            <a:gd name="connsiteY0" fmla="*/ 95155 h 294571"/>
            <a:gd name="connsiteX1" fmla="*/ 322979 w 1300978"/>
            <a:gd name="connsiteY1" fmla="*/ 9974 h 294571"/>
            <a:gd name="connsiteX2" fmla="*/ 510101 w 1300978"/>
            <a:gd name="connsiteY2" fmla="*/ 91227 h 294571"/>
            <a:gd name="connsiteX3" fmla="*/ 707763 w 1300978"/>
            <a:gd name="connsiteY3" fmla="*/ 288754 h 294571"/>
            <a:gd name="connsiteX4" fmla="*/ 1300978 w 1300978"/>
            <a:gd name="connsiteY4" fmla="*/ 126132 h 294571"/>
            <a:gd name="connsiteX0" fmla="*/ 0 w 1300978"/>
            <a:gd name="connsiteY0" fmla="*/ 90344 h 289760"/>
            <a:gd name="connsiteX1" fmla="*/ 322979 w 1300978"/>
            <a:gd name="connsiteY1" fmla="*/ 5163 h 289760"/>
            <a:gd name="connsiteX2" fmla="*/ 707763 w 1300978"/>
            <a:gd name="connsiteY2" fmla="*/ 283943 h 289760"/>
            <a:gd name="connsiteX3" fmla="*/ 1300978 w 1300978"/>
            <a:gd name="connsiteY3" fmla="*/ 121321 h 289760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2125 h 301541"/>
            <a:gd name="connsiteX1" fmla="*/ 214600 w 1300978"/>
            <a:gd name="connsiteY1" fmla="*/ 0 h 301541"/>
            <a:gd name="connsiteX2" fmla="*/ 707763 w 1300978"/>
            <a:gd name="connsiteY2" fmla="*/ 295724 h 301541"/>
            <a:gd name="connsiteX3" fmla="*/ 1300978 w 1300978"/>
            <a:gd name="connsiteY3" fmla="*/ 133102 h 301541"/>
            <a:gd name="connsiteX0" fmla="*/ 0 w 1300978"/>
            <a:gd name="connsiteY0" fmla="*/ 102125 h 274430"/>
            <a:gd name="connsiteX1" fmla="*/ 214600 w 1300978"/>
            <a:gd name="connsiteY1" fmla="*/ 0 h 274430"/>
            <a:gd name="connsiteX2" fmla="*/ 645280 w 1300978"/>
            <a:gd name="connsiteY2" fmla="*/ 268613 h 274430"/>
            <a:gd name="connsiteX3" fmla="*/ 1300978 w 1300978"/>
            <a:gd name="connsiteY3" fmla="*/ 133102 h 274430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68382"/>
            <a:gd name="connsiteX1" fmla="*/ 214600 w 1300978"/>
            <a:gd name="connsiteY1" fmla="*/ 9903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68382"/>
            <a:gd name="connsiteX1" fmla="*/ 316134 w 1300978"/>
            <a:gd name="connsiteY1" fmla="*/ 8378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27716"/>
            <a:gd name="connsiteX1" fmla="*/ 316134 w 1300978"/>
            <a:gd name="connsiteY1" fmla="*/ 83785 h 327716"/>
            <a:gd name="connsiteX2" fmla="*/ 949881 w 1300978"/>
            <a:gd name="connsiteY2" fmla="*/ 326982 h 327716"/>
            <a:gd name="connsiteX3" fmla="*/ 1300978 w 1300978"/>
            <a:gd name="connsiteY3" fmla="*/ 0 h 327716"/>
            <a:gd name="connsiteX0" fmla="*/ 0 w 1300978"/>
            <a:gd name="connsiteY0" fmla="*/ 201160 h 326022"/>
            <a:gd name="connsiteX1" fmla="*/ 316134 w 1300978"/>
            <a:gd name="connsiteY1" fmla="*/ 83785 h 326022"/>
            <a:gd name="connsiteX2" fmla="*/ 668711 w 1300978"/>
            <a:gd name="connsiteY2" fmla="*/ 325288 h 326022"/>
            <a:gd name="connsiteX3" fmla="*/ 1300978 w 1300978"/>
            <a:gd name="connsiteY3" fmla="*/ 0 h 326022"/>
            <a:gd name="connsiteX0" fmla="*/ 0 w 1300978"/>
            <a:gd name="connsiteY0" fmla="*/ 201160 h 324328"/>
            <a:gd name="connsiteX1" fmla="*/ 316134 w 1300978"/>
            <a:gd name="connsiteY1" fmla="*/ 83785 h 324328"/>
            <a:gd name="connsiteX2" fmla="*/ 649185 w 1300978"/>
            <a:gd name="connsiteY2" fmla="*/ 323594 h 324328"/>
            <a:gd name="connsiteX3" fmla="*/ 1300978 w 1300978"/>
            <a:gd name="connsiteY3" fmla="*/ 0 h 324328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261462 w 1136962"/>
            <a:gd name="connsiteY1" fmla="*/ 88869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265832"/>
            <a:gd name="connsiteY0" fmla="*/ 331631 h 331631"/>
            <a:gd name="connsiteX1" fmla="*/ 390332 w 1265832"/>
            <a:gd name="connsiteY1" fmla="*/ 88869 h 331631"/>
            <a:gd name="connsiteX2" fmla="*/ 778055 w 1265832"/>
            <a:gd name="connsiteY2" fmla="*/ 326983 h 331631"/>
            <a:gd name="connsiteX3" fmla="*/ 1265832 w 1265832"/>
            <a:gd name="connsiteY3" fmla="*/ 0 h 331631"/>
            <a:gd name="connsiteX0" fmla="*/ 0 w 1199445"/>
            <a:gd name="connsiteY0" fmla="*/ 287576 h 327717"/>
            <a:gd name="connsiteX1" fmla="*/ 323945 w 1199445"/>
            <a:gd name="connsiteY1" fmla="*/ 88869 h 327717"/>
            <a:gd name="connsiteX2" fmla="*/ 711668 w 1199445"/>
            <a:gd name="connsiteY2" fmla="*/ 326983 h 327717"/>
            <a:gd name="connsiteX3" fmla="*/ 1199445 w 1199445"/>
            <a:gd name="connsiteY3" fmla="*/ 0 h 327717"/>
            <a:gd name="connsiteX0" fmla="*/ 0 w 1199445"/>
            <a:gd name="connsiteY0" fmla="*/ 287576 h 331106"/>
            <a:gd name="connsiteX1" fmla="*/ 323945 w 1199445"/>
            <a:gd name="connsiteY1" fmla="*/ 88869 h 331106"/>
            <a:gd name="connsiteX2" fmla="*/ 656996 w 1199445"/>
            <a:gd name="connsiteY2" fmla="*/ 330372 h 331106"/>
            <a:gd name="connsiteX3" fmla="*/ 1199445 w 1199445"/>
            <a:gd name="connsiteY3" fmla="*/ 0 h 331106"/>
            <a:gd name="connsiteX0" fmla="*/ 0 w 1164298"/>
            <a:gd name="connsiteY0" fmla="*/ 328242 h 371772"/>
            <a:gd name="connsiteX1" fmla="*/ 323945 w 1164298"/>
            <a:gd name="connsiteY1" fmla="*/ 129535 h 371772"/>
            <a:gd name="connsiteX2" fmla="*/ 656996 w 1164298"/>
            <a:gd name="connsiteY2" fmla="*/ 371038 h 371772"/>
            <a:gd name="connsiteX3" fmla="*/ 1164298 w 1164298"/>
            <a:gd name="connsiteY3" fmla="*/ 0 h 371772"/>
            <a:gd name="connsiteX0" fmla="*/ 0 w 1062764"/>
            <a:gd name="connsiteY0" fmla="*/ 245215 h 371772"/>
            <a:gd name="connsiteX1" fmla="*/ 222411 w 1062764"/>
            <a:gd name="connsiteY1" fmla="*/ 129535 h 371772"/>
            <a:gd name="connsiteX2" fmla="*/ 555462 w 1062764"/>
            <a:gd name="connsiteY2" fmla="*/ 371038 h 371772"/>
            <a:gd name="connsiteX3" fmla="*/ 1062764 w 1062764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1008092"/>
            <a:gd name="connsiteY0" fmla="*/ 245215 h 371772"/>
            <a:gd name="connsiteX1" fmla="*/ 167739 w 1008092"/>
            <a:gd name="connsiteY1" fmla="*/ 129535 h 371772"/>
            <a:gd name="connsiteX2" fmla="*/ 500790 w 1008092"/>
            <a:gd name="connsiteY2" fmla="*/ 371038 h 371772"/>
            <a:gd name="connsiteX3" fmla="*/ 1008092 w 1008092"/>
            <a:gd name="connsiteY3" fmla="*/ 0 h 371772"/>
            <a:gd name="connsiteX0" fmla="*/ 0 w 1008092"/>
            <a:gd name="connsiteY0" fmla="*/ 245215 h 364994"/>
            <a:gd name="connsiteX1" fmla="*/ 167739 w 1008092"/>
            <a:gd name="connsiteY1" fmla="*/ 129535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836448"/>
            <a:gd name="connsiteY0" fmla="*/ 134618 h 364994"/>
            <a:gd name="connsiteX1" fmla="*/ 329146 w 836448"/>
            <a:gd name="connsiteY1" fmla="*/ 364260 h 364994"/>
            <a:gd name="connsiteX2" fmla="*/ 836448 w 836448"/>
            <a:gd name="connsiteY2" fmla="*/ 0 h 364994"/>
            <a:gd name="connsiteX0" fmla="*/ 0 w 836448"/>
            <a:gd name="connsiteY0" fmla="*/ 134618 h 386683"/>
            <a:gd name="connsiteX1" fmla="*/ 153049 w 836448"/>
            <a:gd name="connsiteY1" fmla="*/ 253149 h 386683"/>
            <a:gd name="connsiteX2" fmla="*/ 329146 w 836448"/>
            <a:gd name="connsiteY2" fmla="*/ 364260 h 386683"/>
            <a:gd name="connsiteX3" fmla="*/ 836448 w 836448"/>
            <a:gd name="connsiteY3" fmla="*/ 0 h 386683"/>
            <a:gd name="connsiteX0" fmla="*/ 0 w 683399"/>
            <a:gd name="connsiteY0" fmla="*/ 253149 h 386683"/>
            <a:gd name="connsiteX1" fmla="*/ 176097 w 683399"/>
            <a:gd name="connsiteY1" fmla="*/ 364260 h 386683"/>
            <a:gd name="connsiteX2" fmla="*/ 683399 w 683399"/>
            <a:gd name="connsiteY2" fmla="*/ 0 h 386683"/>
            <a:gd name="connsiteX0" fmla="*/ 25443 w 708842"/>
            <a:gd name="connsiteY0" fmla="*/ 253149 h 406734"/>
            <a:gd name="connsiteX1" fmla="*/ 29349 w 708842"/>
            <a:gd name="connsiteY1" fmla="*/ 254843 h 406734"/>
            <a:gd name="connsiteX2" fmla="*/ 201540 w 708842"/>
            <a:gd name="connsiteY2" fmla="*/ 364260 h 406734"/>
            <a:gd name="connsiteX3" fmla="*/ 708842 w 708842"/>
            <a:gd name="connsiteY3" fmla="*/ 0 h 406734"/>
            <a:gd name="connsiteX0" fmla="*/ 25443 w 708842"/>
            <a:gd name="connsiteY0" fmla="*/ 253149 h 406734"/>
            <a:gd name="connsiteX1" fmla="*/ 29349 w 708842"/>
            <a:gd name="connsiteY1" fmla="*/ 254843 h 406734"/>
            <a:gd name="connsiteX2" fmla="*/ 201540 w 708842"/>
            <a:gd name="connsiteY2" fmla="*/ 364260 h 406734"/>
            <a:gd name="connsiteX3" fmla="*/ 708842 w 708842"/>
            <a:gd name="connsiteY3" fmla="*/ 0 h 406734"/>
            <a:gd name="connsiteX0" fmla="*/ 25443 w 708842"/>
            <a:gd name="connsiteY0" fmla="*/ 253149 h 406734"/>
            <a:gd name="connsiteX1" fmla="*/ 29349 w 708842"/>
            <a:gd name="connsiteY1" fmla="*/ 254843 h 406734"/>
            <a:gd name="connsiteX2" fmla="*/ 201540 w 708842"/>
            <a:gd name="connsiteY2" fmla="*/ 364260 h 406734"/>
            <a:gd name="connsiteX3" fmla="*/ 708842 w 708842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406734"/>
            <a:gd name="connsiteX1" fmla="*/ 3906 w 683399"/>
            <a:gd name="connsiteY1" fmla="*/ 254843 h 406734"/>
            <a:gd name="connsiteX2" fmla="*/ 176097 w 683399"/>
            <a:gd name="connsiteY2" fmla="*/ 364260 h 406734"/>
            <a:gd name="connsiteX3" fmla="*/ 683399 w 683399"/>
            <a:gd name="connsiteY3" fmla="*/ 0 h 406734"/>
            <a:gd name="connsiteX0" fmla="*/ 0 w 683399"/>
            <a:gd name="connsiteY0" fmla="*/ 253149 h 366068"/>
            <a:gd name="connsiteX1" fmla="*/ 3906 w 683399"/>
            <a:gd name="connsiteY1" fmla="*/ 254843 h 366068"/>
            <a:gd name="connsiteX2" fmla="*/ 176097 w 683399"/>
            <a:gd name="connsiteY2" fmla="*/ 364260 h 366068"/>
            <a:gd name="connsiteX3" fmla="*/ 683399 w 683399"/>
            <a:gd name="connsiteY3" fmla="*/ 0 h 366068"/>
            <a:gd name="connsiteX0" fmla="*/ 0 w 683399"/>
            <a:gd name="connsiteY0" fmla="*/ 253149 h 366068"/>
            <a:gd name="connsiteX1" fmla="*/ 3906 w 683399"/>
            <a:gd name="connsiteY1" fmla="*/ 254843 h 366068"/>
            <a:gd name="connsiteX2" fmla="*/ 176097 w 683399"/>
            <a:gd name="connsiteY2" fmla="*/ 364260 h 366068"/>
            <a:gd name="connsiteX3" fmla="*/ 683399 w 683399"/>
            <a:gd name="connsiteY3" fmla="*/ 0 h 366068"/>
            <a:gd name="connsiteX0" fmla="*/ 0 w 683399"/>
            <a:gd name="connsiteY0" fmla="*/ 253149 h 364260"/>
            <a:gd name="connsiteX1" fmla="*/ 3906 w 683399"/>
            <a:gd name="connsiteY1" fmla="*/ 254843 h 364260"/>
            <a:gd name="connsiteX2" fmla="*/ 176097 w 683399"/>
            <a:gd name="connsiteY2" fmla="*/ 364260 h 364260"/>
            <a:gd name="connsiteX3" fmla="*/ 683399 w 683399"/>
            <a:gd name="connsiteY3" fmla="*/ 0 h 364260"/>
            <a:gd name="connsiteX0" fmla="*/ 0 w 683399"/>
            <a:gd name="connsiteY0" fmla="*/ 253149 h 364260"/>
            <a:gd name="connsiteX1" fmla="*/ 3906 w 683399"/>
            <a:gd name="connsiteY1" fmla="*/ 268193 h 364260"/>
            <a:gd name="connsiteX2" fmla="*/ 176097 w 683399"/>
            <a:gd name="connsiteY2" fmla="*/ 364260 h 364260"/>
            <a:gd name="connsiteX3" fmla="*/ 683399 w 683399"/>
            <a:gd name="connsiteY3" fmla="*/ 0 h 364260"/>
            <a:gd name="connsiteX0" fmla="*/ 7405 w 690804"/>
            <a:gd name="connsiteY0" fmla="*/ 253149 h 364260"/>
            <a:gd name="connsiteX1" fmla="*/ 11311 w 690804"/>
            <a:gd name="connsiteY1" fmla="*/ 268193 h 364260"/>
            <a:gd name="connsiteX2" fmla="*/ 183502 w 690804"/>
            <a:gd name="connsiteY2" fmla="*/ 364260 h 364260"/>
            <a:gd name="connsiteX3" fmla="*/ 690804 w 690804"/>
            <a:gd name="connsiteY3" fmla="*/ 0 h 364260"/>
            <a:gd name="connsiteX0" fmla="*/ 7405 w 690804"/>
            <a:gd name="connsiteY0" fmla="*/ 253149 h 364260"/>
            <a:gd name="connsiteX1" fmla="*/ 11311 w 690804"/>
            <a:gd name="connsiteY1" fmla="*/ 268193 h 364260"/>
            <a:gd name="connsiteX2" fmla="*/ 183502 w 690804"/>
            <a:gd name="connsiteY2" fmla="*/ 364260 h 364260"/>
            <a:gd name="connsiteX3" fmla="*/ 690804 w 690804"/>
            <a:gd name="connsiteY3" fmla="*/ 0 h 364260"/>
            <a:gd name="connsiteX0" fmla="*/ 0 w 679493"/>
            <a:gd name="connsiteY0" fmla="*/ 268193 h 364260"/>
            <a:gd name="connsiteX1" fmla="*/ 172191 w 679493"/>
            <a:gd name="connsiteY1" fmla="*/ 364260 h 364260"/>
            <a:gd name="connsiteX2" fmla="*/ 679493 w 679493"/>
            <a:gd name="connsiteY2" fmla="*/ 0 h 364260"/>
            <a:gd name="connsiteX0" fmla="*/ 9359 w 688852"/>
            <a:gd name="connsiteY0" fmla="*/ 268193 h 409077"/>
            <a:gd name="connsiteX1" fmla="*/ 28698 w 688852"/>
            <a:gd name="connsiteY1" fmla="*/ 266997 h 409077"/>
            <a:gd name="connsiteX2" fmla="*/ 181550 w 688852"/>
            <a:gd name="connsiteY2" fmla="*/ 364260 h 409077"/>
            <a:gd name="connsiteX3" fmla="*/ 688852 w 688852"/>
            <a:gd name="connsiteY3" fmla="*/ 0 h 409077"/>
            <a:gd name="connsiteX0" fmla="*/ 0 w 679493"/>
            <a:gd name="connsiteY0" fmla="*/ 268193 h 408959"/>
            <a:gd name="connsiteX1" fmla="*/ 172191 w 679493"/>
            <a:gd name="connsiteY1" fmla="*/ 364260 h 408959"/>
            <a:gd name="connsiteX2" fmla="*/ 679493 w 679493"/>
            <a:gd name="connsiteY2" fmla="*/ 0 h 408959"/>
            <a:gd name="connsiteX0" fmla="*/ 0 w 679493"/>
            <a:gd name="connsiteY0" fmla="*/ 268193 h 364260"/>
            <a:gd name="connsiteX1" fmla="*/ 172191 w 679493"/>
            <a:gd name="connsiteY1" fmla="*/ 364260 h 364260"/>
            <a:gd name="connsiteX2" fmla="*/ 679493 w 679493"/>
            <a:gd name="connsiteY2" fmla="*/ 0 h 364260"/>
            <a:gd name="connsiteX0" fmla="*/ 0 w 679493"/>
            <a:gd name="connsiteY0" fmla="*/ 268193 h 364260"/>
            <a:gd name="connsiteX1" fmla="*/ 172191 w 679493"/>
            <a:gd name="connsiteY1" fmla="*/ 364260 h 364260"/>
            <a:gd name="connsiteX2" fmla="*/ 679493 w 679493"/>
            <a:gd name="connsiteY2" fmla="*/ 0 h 364260"/>
            <a:gd name="connsiteX0" fmla="*/ 0 w 679493"/>
            <a:gd name="connsiteY0" fmla="*/ 268193 h 364260"/>
            <a:gd name="connsiteX1" fmla="*/ 218522 w 679493"/>
            <a:gd name="connsiteY1" fmla="*/ 364260 h 364260"/>
            <a:gd name="connsiteX2" fmla="*/ 679493 w 679493"/>
            <a:gd name="connsiteY2" fmla="*/ 0 h 36426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679493" h="364260" fill="none">
              <a:moveTo>
                <a:pt x="0" y="268193"/>
              </a:moveTo>
              <a:cubicBezTo>
                <a:pt x="4987" y="292998"/>
                <a:pt x="100624" y="363188"/>
                <a:pt x="218522" y="364260"/>
              </a:cubicBezTo>
              <a:cubicBezTo>
                <a:pt x="420629" y="363300"/>
                <a:pt x="553897" y="126247"/>
                <a:pt x="679493" y="0"/>
              </a:cubicBezTo>
            </a:path>
          </a:pathLst>
        </a:custGeom>
        <a:noFill xmlns:a="http://schemas.openxmlformats.org/drawingml/2006/main"/>
        <a:ln xmlns:a="http://schemas.openxmlformats.org/drawingml/2006/main" w="66675" cap="rnd" cmpd="sng" algn="ctr">
          <a:gradFill flip="none" rotWithShape="1">
            <a:gsLst>
              <a:gs pos="10000">
                <a:srgbClr val="C50BB3">
                  <a:alpha val="50000"/>
                </a:srgbClr>
              </a:gs>
              <a:gs pos="70000">
                <a:srgbClr val="0070C0">
                  <a:alpha val="70000"/>
                </a:srgbClr>
              </a:gs>
            </a:gsLst>
            <a:lin ang="0" scaled="1"/>
            <a:tileRect/>
          </a:gradFill>
          <a:prstDash val="solid"/>
          <a:tailEnd type="triangle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0.00502</cdr:x>
      <cdr:y>0.83894</cdr:y>
    </cdr:from>
    <cdr:to>
      <cdr:x>0.05144</cdr:x>
      <cdr:y>0.89404</cdr:y>
    </cdr:to>
    <cdr:sp macro="" textlink="">
      <cdr:nvSpPr>
        <cdr:cNvPr id="64" name="フリーフォーム 63"/>
        <cdr:cNvSpPr/>
      </cdr:nvSpPr>
      <cdr:spPr>
        <a:xfrm xmlns:a="http://schemas.openxmlformats.org/drawingml/2006/main">
          <a:off x="46743" y="5102400"/>
          <a:ext cx="432003" cy="335116"/>
        </a:xfrm>
        <a:custGeom xmlns:a="http://schemas.openxmlformats.org/drawingml/2006/main">
          <a:avLst/>
          <a:gdLst>
            <a:gd name="connsiteX0" fmla="*/ 0 w 1525549"/>
            <a:gd name="connsiteY0" fmla="*/ 0 h 247804"/>
            <a:gd name="connsiteX1" fmla="*/ 747290 w 1525549"/>
            <a:gd name="connsiteY1" fmla="*/ 123902 h 247804"/>
            <a:gd name="connsiteX2" fmla="*/ 1525549 w 1525549"/>
            <a:gd name="connsiteY2" fmla="*/ 247804 h 247804"/>
            <a:gd name="connsiteX0" fmla="*/ 0 w 1525549"/>
            <a:gd name="connsiteY0" fmla="*/ 240061 h 487865"/>
            <a:gd name="connsiteX1" fmla="*/ 352351 w 1525549"/>
            <a:gd name="connsiteY1" fmla="*/ 61951 h 487865"/>
            <a:gd name="connsiteX2" fmla="*/ 1525549 w 1525549"/>
            <a:gd name="connsiteY2" fmla="*/ 487865 h 487865"/>
            <a:gd name="connsiteX0" fmla="*/ 0 w 828598"/>
            <a:gd name="connsiteY0" fmla="*/ 241352 h 620803"/>
            <a:gd name="connsiteX1" fmla="*/ 352351 w 828598"/>
            <a:gd name="connsiteY1" fmla="*/ 63242 h 620803"/>
            <a:gd name="connsiteX2" fmla="*/ 828598 w 828598"/>
            <a:gd name="connsiteY2" fmla="*/ 620803 h 620803"/>
            <a:gd name="connsiteX0" fmla="*/ 0 w 828598"/>
            <a:gd name="connsiteY0" fmla="*/ 481413 h 860864"/>
            <a:gd name="connsiteX1" fmla="*/ 236192 w 828598"/>
            <a:gd name="connsiteY1" fmla="*/ 63242 h 860864"/>
            <a:gd name="connsiteX2" fmla="*/ 828598 w 828598"/>
            <a:gd name="connsiteY2" fmla="*/ 860864 h 860864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418171 h 797622"/>
            <a:gd name="connsiteX1" fmla="*/ 236192 w 828598"/>
            <a:gd name="connsiteY1" fmla="*/ 0 h 797622"/>
            <a:gd name="connsiteX2" fmla="*/ 712440 w 828598"/>
            <a:gd name="connsiteY2" fmla="*/ 433659 h 797622"/>
            <a:gd name="connsiteX3" fmla="*/ 828598 w 828598"/>
            <a:gd name="connsiteY3" fmla="*/ 797622 h 797622"/>
            <a:gd name="connsiteX0" fmla="*/ 0 w 1239025"/>
            <a:gd name="connsiteY0" fmla="*/ 418171 h 513679"/>
            <a:gd name="connsiteX1" fmla="*/ 236192 w 1239025"/>
            <a:gd name="connsiteY1" fmla="*/ 0 h 513679"/>
            <a:gd name="connsiteX2" fmla="*/ 712440 w 1239025"/>
            <a:gd name="connsiteY2" fmla="*/ 433659 h 513679"/>
            <a:gd name="connsiteX3" fmla="*/ 1239025 w 1239025"/>
            <a:gd name="connsiteY3" fmla="*/ 480122 h 513679"/>
            <a:gd name="connsiteX0" fmla="*/ 0 w 1300976"/>
            <a:gd name="connsiteY0" fmla="*/ 472378 h 513679"/>
            <a:gd name="connsiteX1" fmla="*/ 298143 w 1300976"/>
            <a:gd name="connsiteY1" fmla="*/ 0 h 513679"/>
            <a:gd name="connsiteX2" fmla="*/ 774391 w 1300976"/>
            <a:gd name="connsiteY2" fmla="*/ 433659 h 513679"/>
            <a:gd name="connsiteX3" fmla="*/ 1300976 w 1300976"/>
            <a:gd name="connsiteY3" fmla="*/ 480122 h 513679"/>
            <a:gd name="connsiteX0" fmla="*/ 0 w 1300976"/>
            <a:gd name="connsiteY0" fmla="*/ 472378 h 970569"/>
            <a:gd name="connsiteX1" fmla="*/ 298143 w 1300976"/>
            <a:gd name="connsiteY1" fmla="*/ 0 h 970569"/>
            <a:gd name="connsiteX2" fmla="*/ 967988 w 1300976"/>
            <a:gd name="connsiteY2" fmla="*/ 890549 h 970569"/>
            <a:gd name="connsiteX3" fmla="*/ 1300976 w 1300976"/>
            <a:gd name="connsiteY3" fmla="*/ 480122 h 970569"/>
            <a:gd name="connsiteX0" fmla="*/ 0 w 1300976"/>
            <a:gd name="connsiteY0" fmla="*/ 185854 h 636291"/>
            <a:gd name="connsiteX1" fmla="*/ 422045 w 1300976"/>
            <a:gd name="connsiteY1" fmla="*/ 0 h 636291"/>
            <a:gd name="connsiteX2" fmla="*/ 967988 w 1300976"/>
            <a:gd name="connsiteY2" fmla="*/ 604025 h 636291"/>
            <a:gd name="connsiteX3" fmla="*/ 1300976 w 1300976"/>
            <a:gd name="connsiteY3" fmla="*/ 193598 h 636291"/>
            <a:gd name="connsiteX0" fmla="*/ 0 w 1300976"/>
            <a:gd name="connsiteY0" fmla="*/ 202633 h 653070"/>
            <a:gd name="connsiteX1" fmla="*/ 422045 w 1300976"/>
            <a:gd name="connsiteY1" fmla="*/ 16779 h 653070"/>
            <a:gd name="connsiteX2" fmla="*/ 967988 w 1300976"/>
            <a:gd name="connsiteY2" fmla="*/ 620804 h 653070"/>
            <a:gd name="connsiteX3" fmla="*/ 1300976 w 1300976"/>
            <a:gd name="connsiteY3" fmla="*/ 210377 h 653070"/>
            <a:gd name="connsiteX0" fmla="*/ 0 w 1300976"/>
            <a:gd name="connsiteY0" fmla="*/ 187145 h 637582"/>
            <a:gd name="connsiteX1" fmla="*/ 422045 w 1300976"/>
            <a:gd name="connsiteY1" fmla="*/ 1291 h 637582"/>
            <a:gd name="connsiteX2" fmla="*/ 967988 w 1300976"/>
            <a:gd name="connsiteY2" fmla="*/ 605316 h 637582"/>
            <a:gd name="connsiteX3" fmla="*/ 1300976 w 1300976"/>
            <a:gd name="connsiteY3" fmla="*/ 194889 h 637582"/>
            <a:gd name="connsiteX0" fmla="*/ 0 w 1300976"/>
            <a:gd name="connsiteY0" fmla="*/ 187145 h 413009"/>
            <a:gd name="connsiteX1" fmla="*/ 422045 w 1300976"/>
            <a:gd name="connsiteY1" fmla="*/ 1291 h 413009"/>
            <a:gd name="connsiteX2" fmla="*/ 921524 w 1300976"/>
            <a:gd name="connsiteY2" fmla="*/ 380743 h 413009"/>
            <a:gd name="connsiteX3" fmla="*/ 1300976 w 1300976"/>
            <a:gd name="connsiteY3" fmla="*/ 194889 h 413009"/>
            <a:gd name="connsiteX0" fmla="*/ 47109 w 1348085"/>
            <a:gd name="connsiteY0" fmla="*/ 220701 h 446565"/>
            <a:gd name="connsiteX1" fmla="*/ 70341 w 1348085"/>
            <a:gd name="connsiteY1" fmla="*/ 212959 h 446565"/>
            <a:gd name="connsiteX2" fmla="*/ 469154 w 1348085"/>
            <a:gd name="connsiteY2" fmla="*/ 34847 h 446565"/>
            <a:gd name="connsiteX3" fmla="*/ 968633 w 1348085"/>
            <a:gd name="connsiteY3" fmla="*/ 414299 h 446565"/>
            <a:gd name="connsiteX4" fmla="*/ 1348085 w 1348085"/>
            <a:gd name="connsiteY4" fmla="*/ 228445 h 446565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55600"/>
            <a:gd name="connsiteX1" fmla="*/ 70341 w 1348085"/>
            <a:gd name="connsiteY1" fmla="*/ 212959 h 455600"/>
            <a:gd name="connsiteX2" fmla="*/ 469154 w 1348085"/>
            <a:gd name="connsiteY2" fmla="*/ 34847 h 455600"/>
            <a:gd name="connsiteX3" fmla="*/ 929914 w 1348085"/>
            <a:gd name="connsiteY3" fmla="*/ 422043 h 455600"/>
            <a:gd name="connsiteX4" fmla="*/ 1348085 w 1348085"/>
            <a:gd name="connsiteY4" fmla="*/ 236189 h 455600"/>
            <a:gd name="connsiteX0" fmla="*/ 31076 w 1332052"/>
            <a:gd name="connsiteY0" fmla="*/ 220701 h 455600"/>
            <a:gd name="connsiteX1" fmla="*/ 70341 w 1332052"/>
            <a:gd name="connsiteY1" fmla="*/ 197471 h 455600"/>
            <a:gd name="connsiteX2" fmla="*/ 453121 w 1332052"/>
            <a:gd name="connsiteY2" fmla="*/ 34847 h 455600"/>
            <a:gd name="connsiteX3" fmla="*/ 913881 w 1332052"/>
            <a:gd name="connsiteY3" fmla="*/ 422043 h 455600"/>
            <a:gd name="connsiteX4" fmla="*/ 1332052 w 1332052"/>
            <a:gd name="connsiteY4" fmla="*/ 236189 h 455600"/>
            <a:gd name="connsiteX0" fmla="*/ 319664 w 1620640"/>
            <a:gd name="connsiteY0" fmla="*/ 220701 h 455600"/>
            <a:gd name="connsiteX1" fmla="*/ 358929 w 1620640"/>
            <a:gd name="connsiteY1" fmla="*/ 197471 h 455600"/>
            <a:gd name="connsiteX2" fmla="*/ 741709 w 1620640"/>
            <a:gd name="connsiteY2" fmla="*/ 34847 h 455600"/>
            <a:gd name="connsiteX3" fmla="*/ 1202469 w 1620640"/>
            <a:gd name="connsiteY3" fmla="*/ 422043 h 455600"/>
            <a:gd name="connsiteX4" fmla="*/ 1620640 w 1620640"/>
            <a:gd name="connsiteY4" fmla="*/ 236189 h 455600"/>
            <a:gd name="connsiteX0" fmla="*/ 319664 w 1620640"/>
            <a:gd name="connsiteY0" fmla="*/ 294267 h 529166"/>
            <a:gd name="connsiteX1" fmla="*/ 358929 w 1620640"/>
            <a:gd name="connsiteY1" fmla="*/ 271037 h 529166"/>
            <a:gd name="connsiteX2" fmla="*/ 741709 w 1620640"/>
            <a:gd name="connsiteY2" fmla="*/ 108413 h 529166"/>
            <a:gd name="connsiteX3" fmla="*/ 1202469 w 1620640"/>
            <a:gd name="connsiteY3" fmla="*/ 495609 h 529166"/>
            <a:gd name="connsiteX4" fmla="*/ 1620640 w 1620640"/>
            <a:gd name="connsiteY4" fmla="*/ 309755 h 529166"/>
            <a:gd name="connsiteX0" fmla="*/ 15043 w 1316019"/>
            <a:gd name="connsiteY0" fmla="*/ 294267 h 549818"/>
            <a:gd name="connsiteX1" fmla="*/ 54308 w 1316019"/>
            <a:gd name="connsiteY1" fmla="*/ 271037 h 549818"/>
            <a:gd name="connsiteX2" fmla="*/ 437088 w 1316019"/>
            <a:gd name="connsiteY2" fmla="*/ 108413 h 549818"/>
            <a:gd name="connsiteX3" fmla="*/ 897848 w 1316019"/>
            <a:gd name="connsiteY3" fmla="*/ 495609 h 549818"/>
            <a:gd name="connsiteX4" fmla="*/ 1316019 w 1316019"/>
            <a:gd name="connsiteY4" fmla="*/ 309755 h 549818"/>
            <a:gd name="connsiteX0" fmla="*/ 15043 w 3667875"/>
            <a:gd name="connsiteY0" fmla="*/ 332986 h 588537"/>
            <a:gd name="connsiteX1" fmla="*/ 54308 w 3667875"/>
            <a:gd name="connsiteY1" fmla="*/ 309756 h 588537"/>
            <a:gd name="connsiteX2" fmla="*/ 437088 w 3667875"/>
            <a:gd name="connsiteY2" fmla="*/ 147132 h 588537"/>
            <a:gd name="connsiteX3" fmla="*/ 897848 w 3667875"/>
            <a:gd name="connsiteY3" fmla="*/ 534328 h 588537"/>
            <a:gd name="connsiteX4" fmla="*/ 1316019 w 3667875"/>
            <a:gd name="connsiteY4" fmla="*/ 348474 h 588537"/>
            <a:gd name="connsiteX0" fmla="*/ 0 w 3652832"/>
            <a:gd name="connsiteY0" fmla="*/ 782132 h 1017031"/>
            <a:gd name="connsiteX1" fmla="*/ 39265 w 3652832"/>
            <a:gd name="connsiteY1" fmla="*/ 758902 h 1017031"/>
            <a:gd name="connsiteX2" fmla="*/ 422045 w 3652832"/>
            <a:gd name="connsiteY2" fmla="*/ 596278 h 1017031"/>
            <a:gd name="connsiteX3" fmla="*/ 882805 w 3652832"/>
            <a:gd name="connsiteY3" fmla="*/ 983474 h 1017031"/>
            <a:gd name="connsiteX4" fmla="*/ 1300976 w 3652832"/>
            <a:gd name="connsiteY4" fmla="*/ 797620 h 1017031"/>
            <a:gd name="connsiteX0" fmla="*/ 0 w 1300976"/>
            <a:gd name="connsiteY0" fmla="*/ 219411 h 454310"/>
            <a:gd name="connsiteX1" fmla="*/ 422045 w 1300976"/>
            <a:gd name="connsiteY1" fmla="*/ 33557 h 454310"/>
            <a:gd name="connsiteX2" fmla="*/ 882805 w 1300976"/>
            <a:gd name="connsiteY2" fmla="*/ 420753 h 454310"/>
            <a:gd name="connsiteX3" fmla="*/ 1300976 w 1300976"/>
            <a:gd name="connsiteY3" fmla="*/ 234899 h 454310"/>
            <a:gd name="connsiteX0" fmla="*/ 0 w 1300976"/>
            <a:gd name="connsiteY0" fmla="*/ 180691 h 409137"/>
            <a:gd name="connsiteX1" fmla="*/ 277752 w 1300976"/>
            <a:gd name="connsiteY1" fmla="*/ 33557 h 409137"/>
            <a:gd name="connsiteX2" fmla="*/ 882805 w 1300976"/>
            <a:gd name="connsiteY2" fmla="*/ 382033 h 409137"/>
            <a:gd name="connsiteX3" fmla="*/ 1300976 w 1300976"/>
            <a:gd name="connsiteY3" fmla="*/ 196179 h 409137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61776 w 1362752"/>
            <a:gd name="connsiteY0" fmla="*/ 183272 h 411718"/>
            <a:gd name="connsiteX1" fmla="*/ 339528 w 1362752"/>
            <a:gd name="connsiteY1" fmla="*/ 36138 h 411718"/>
            <a:gd name="connsiteX2" fmla="*/ 944581 w 1362752"/>
            <a:gd name="connsiteY2" fmla="*/ 384614 h 411718"/>
            <a:gd name="connsiteX3" fmla="*/ 1362752 w 1362752"/>
            <a:gd name="connsiteY3" fmla="*/ 198760 h 411718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61773 w 1362749"/>
            <a:gd name="connsiteY0" fmla="*/ 281362 h 508517"/>
            <a:gd name="connsiteX1" fmla="*/ 163165 w 1362749"/>
            <a:gd name="connsiteY1" fmla="*/ 141972 h 508517"/>
            <a:gd name="connsiteX2" fmla="*/ 944578 w 1362749"/>
            <a:gd name="connsiteY2" fmla="*/ 482704 h 508517"/>
            <a:gd name="connsiteX3" fmla="*/ 1362749 w 1362749"/>
            <a:gd name="connsiteY3" fmla="*/ 296850 h 508517"/>
            <a:gd name="connsiteX0" fmla="*/ 0 w 1300976"/>
            <a:gd name="connsiteY0" fmla="*/ 289106 h 517552"/>
            <a:gd name="connsiteX1" fmla="*/ 341884 w 1300976"/>
            <a:gd name="connsiteY1" fmla="*/ 141972 h 517552"/>
            <a:gd name="connsiteX2" fmla="*/ 882805 w 1300976"/>
            <a:gd name="connsiteY2" fmla="*/ 490448 h 517552"/>
            <a:gd name="connsiteX3" fmla="*/ 1300976 w 1300976"/>
            <a:gd name="connsiteY3" fmla="*/ 304594 h 517552"/>
            <a:gd name="connsiteX0" fmla="*/ 0 w 1300976"/>
            <a:gd name="connsiteY0" fmla="*/ 296850 h 526586"/>
            <a:gd name="connsiteX1" fmla="*/ 389982 w 1300976"/>
            <a:gd name="connsiteY1" fmla="*/ 141972 h 526586"/>
            <a:gd name="connsiteX2" fmla="*/ 882805 w 1300976"/>
            <a:gd name="connsiteY2" fmla="*/ 498192 h 526586"/>
            <a:gd name="connsiteX3" fmla="*/ 1300976 w 1300976"/>
            <a:gd name="connsiteY3" fmla="*/ 312338 h 526586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232317 h 474960"/>
            <a:gd name="connsiteX1" fmla="*/ 486180 w 1300976"/>
            <a:gd name="connsiteY1" fmla="*/ 0 h 474960"/>
            <a:gd name="connsiteX2" fmla="*/ 882805 w 1300976"/>
            <a:gd name="connsiteY2" fmla="*/ 433659 h 474960"/>
            <a:gd name="connsiteX3" fmla="*/ 1300976 w 1300976"/>
            <a:gd name="connsiteY3" fmla="*/ 247805 h 474960"/>
            <a:gd name="connsiteX0" fmla="*/ 0 w 1300976"/>
            <a:gd name="connsiteY0" fmla="*/ 0 h 242643"/>
            <a:gd name="connsiteX1" fmla="*/ 882805 w 1300976"/>
            <a:gd name="connsiteY1" fmla="*/ 201342 h 242643"/>
            <a:gd name="connsiteX2" fmla="*/ 1300976 w 1300976"/>
            <a:gd name="connsiteY2" fmla="*/ 15488 h 242643"/>
            <a:gd name="connsiteX0" fmla="*/ 0 w 1300976"/>
            <a:gd name="connsiteY0" fmla="*/ 0 h 15488"/>
            <a:gd name="connsiteX1" fmla="*/ 1300976 w 1300976"/>
            <a:gd name="connsiteY1" fmla="*/ 15488 h 15488"/>
            <a:gd name="connsiteX0" fmla="*/ 0 w 1300976"/>
            <a:gd name="connsiteY0" fmla="*/ 193596 h 209084"/>
            <a:gd name="connsiteX1" fmla="*/ 322979 w 1300976"/>
            <a:gd name="connsiteY1" fmla="*/ 0 h 209084"/>
            <a:gd name="connsiteX2" fmla="*/ 1300976 w 1300976"/>
            <a:gd name="connsiteY2" fmla="*/ 209084 h 209084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193596 h 429786"/>
            <a:gd name="connsiteX1" fmla="*/ 322979 w 1300976"/>
            <a:gd name="connsiteY1" fmla="*/ 0 h 429786"/>
            <a:gd name="connsiteX2" fmla="*/ 819991 w 1300976"/>
            <a:gd name="connsiteY2" fmla="*/ 394939 h 429786"/>
            <a:gd name="connsiteX3" fmla="*/ 1300976 w 1300976"/>
            <a:gd name="connsiteY3" fmla="*/ 209084 h 429786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493369"/>
            <a:gd name="connsiteY0" fmla="*/ 325243 h 548527"/>
            <a:gd name="connsiteX1" fmla="*/ 322979 w 1493369"/>
            <a:gd name="connsiteY1" fmla="*/ 131647 h 548527"/>
            <a:gd name="connsiteX2" fmla="*/ 819991 w 1493369"/>
            <a:gd name="connsiteY2" fmla="*/ 526586 h 548527"/>
            <a:gd name="connsiteX3" fmla="*/ 1493369 w 1493369"/>
            <a:gd name="connsiteY3" fmla="*/ 0 h 548527"/>
            <a:gd name="connsiteX0" fmla="*/ 0 w 1493369"/>
            <a:gd name="connsiteY0" fmla="*/ 325243 h 566596"/>
            <a:gd name="connsiteX1" fmla="*/ 322979 w 1493369"/>
            <a:gd name="connsiteY1" fmla="*/ 240062 h 566596"/>
            <a:gd name="connsiteX2" fmla="*/ 819991 w 1493369"/>
            <a:gd name="connsiteY2" fmla="*/ 526586 h 566596"/>
            <a:gd name="connsiteX3" fmla="*/ 1493369 w 1493369"/>
            <a:gd name="connsiteY3" fmla="*/ 0 h 566596"/>
            <a:gd name="connsiteX0" fmla="*/ 0 w 1300978"/>
            <a:gd name="connsiteY0" fmla="*/ 90344 h 311047"/>
            <a:gd name="connsiteX1" fmla="*/ 322979 w 1300978"/>
            <a:gd name="connsiteY1" fmla="*/ 5163 h 311047"/>
            <a:gd name="connsiteX2" fmla="*/ 819991 w 1300978"/>
            <a:gd name="connsiteY2" fmla="*/ 291687 h 311047"/>
            <a:gd name="connsiteX3" fmla="*/ 1300978 w 1300978"/>
            <a:gd name="connsiteY3" fmla="*/ 121321 h 311047"/>
            <a:gd name="connsiteX0" fmla="*/ 0 w 1300978"/>
            <a:gd name="connsiteY0" fmla="*/ 90344 h 303303"/>
            <a:gd name="connsiteX1" fmla="*/ 322979 w 1300978"/>
            <a:gd name="connsiteY1" fmla="*/ 5163 h 303303"/>
            <a:gd name="connsiteX2" fmla="*/ 707763 w 1300978"/>
            <a:gd name="connsiteY2" fmla="*/ 283943 h 303303"/>
            <a:gd name="connsiteX3" fmla="*/ 1300978 w 1300978"/>
            <a:gd name="connsiteY3" fmla="*/ 121321 h 303303"/>
            <a:gd name="connsiteX0" fmla="*/ 0 w 1300978"/>
            <a:gd name="connsiteY0" fmla="*/ 95155 h 294571"/>
            <a:gd name="connsiteX1" fmla="*/ 322979 w 1300978"/>
            <a:gd name="connsiteY1" fmla="*/ 9974 h 294571"/>
            <a:gd name="connsiteX2" fmla="*/ 510101 w 1300978"/>
            <a:gd name="connsiteY2" fmla="*/ 91227 h 294571"/>
            <a:gd name="connsiteX3" fmla="*/ 707763 w 1300978"/>
            <a:gd name="connsiteY3" fmla="*/ 288754 h 294571"/>
            <a:gd name="connsiteX4" fmla="*/ 1300978 w 1300978"/>
            <a:gd name="connsiteY4" fmla="*/ 126132 h 294571"/>
            <a:gd name="connsiteX0" fmla="*/ 0 w 1300978"/>
            <a:gd name="connsiteY0" fmla="*/ 90344 h 289760"/>
            <a:gd name="connsiteX1" fmla="*/ 322979 w 1300978"/>
            <a:gd name="connsiteY1" fmla="*/ 5163 h 289760"/>
            <a:gd name="connsiteX2" fmla="*/ 707763 w 1300978"/>
            <a:gd name="connsiteY2" fmla="*/ 283943 h 289760"/>
            <a:gd name="connsiteX3" fmla="*/ 1300978 w 1300978"/>
            <a:gd name="connsiteY3" fmla="*/ 121321 h 289760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2125 h 301541"/>
            <a:gd name="connsiteX1" fmla="*/ 214600 w 1300978"/>
            <a:gd name="connsiteY1" fmla="*/ 0 h 301541"/>
            <a:gd name="connsiteX2" fmla="*/ 707763 w 1300978"/>
            <a:gd name="connsiteY2" fmla="*/ 295724 h 301541"/>
            <a:gd name="connsiteX3" fmla="*/ 1300978 w 1300978"/>
            <a:gd name="connsiteY3" fmla="*/ 133102 h 301541"/>
            <a:gd name="connsiteX0" fmla="*/ 0 w 1300978"/>
            <a:gd name="connsiteY0" fmla="*/ 102125 h 274430"/>
            <a:gd name="connsiteX1" fmla="*/ 214600 w 1300978"/>
            <a:gd name="connsiteY1" fmla="*/ 0 h 274430"/>
            <a:gd name="connsiteX2" fmla="*/ 645280 w 1300978"/>
            <a:gd name="connsiteY2" fmla="*/ 268613 h 274430"/>
            <a:gd name="connsiteX3" fmla="*/ 1300978 w 1300978"/>
            <a:gd name="connsiteY3" fmla="*/ 133102 h 274430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68382"/>
            <a:gd name="connsiteX1" fmla="*/ 214600 w 1300978"/>
            <a:gd name="connsiteY1" fmla="*/ 9903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68382"/>
            <a:gd name="connsiteX1" fmla="*/ 316134 w 1300978"/>
            <a:gd name="connsiteY1" fmla="*/ 8378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27716"/>
            <a:gd name="connsiteX1" fmla="*/ 316134 w 1300978"/>
            <a:gd name="connsiteY1" fmla="*/ 83785 h 327716"/>
            <a:gd name="connsiteX2" fmla="*/ 949881 w 1300978"/>
            <a:gd name="connsiteY2" fmla="*/ 326982 h 327716"/>
            <a:gd name="connsiteX3" fmla="*/ 1300978 w 1300978"/>
            <a:gd name="connsiteY3" fmla="*/ 0 h 327716"/>
            <a:gd name="connsiteX0" fmla="*/ 0 w 1300978"/>
            <a:gd name="connsiteY0" fmla="*/ 201160 h 326022"/>
            <a:gd name="connsiteX1" fmla="*/ 316134 w 1300978"/>
            <a:gd name="connsiteY1" fmla="*/ 83785 h 326022"/>
            <a:gd name="connsiteX2" fmla="*/ 668711 w 1300978"/>
            <a:gd name="connsiteY2" fmla="*/ 325288 h 326022"/>
            <a:gd name="connsiteX3" fmla="*/ 1300978 w 1300978"/>
            <a:gd name="connsiteY3" fmla="*/ 0 h 326022"/>
            <a:gd name="connsiteX0" fmla="*/ 0 w 1300978"/>
            <a:gd name="connsiteY0" fmla="*/ 201160 h 324328"/>
            <a:gd name="connsiteX1" fmla="*/ 316134 w 1300978"/>
            <a:gd name="connsiteY1" fmla="*/ 83785 h 324328"/>
            <a:gd name="connsiteX2" fmla="*/ 649185 w 1300978"/>
            <a:gd name="connsiteY2" fmla="*/ 323594 h 324328"/>
            <a:gd name="connsiteX3" fmla="*/ 1300978 w 1300978"/>
            <a:gd name="connsiteY3" fmla="*/ 0 h 324328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261462 w 1136962"/>
            <a:gd name="connsiteY1" fmla="*/ 88869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265832"/>
            <a:gd name="connsiteY0" fmla="*/ 331631 h 331631"/>
            <a:gd name="connsiteX1" fmla="*/ 390332 w 1265832"/>
            <a:gd name="connsiteY1" fmla="*/ 88869 h 331631"/>
            <a:gd name="connsiteX2" fmla="*/ 778055 w 1265832"/>
            <a:gd name="connsiteY2" fmla="*/ 326983 h 331631"/>
            <a:gd name="connsiteX3" fmla="*/ 1265832 w 1265832"/>
            <a:gd name="connsiteY3" fmla="*/ 0 h 331631"/>
            <a:gd name="connsiteX0" fmla="*/ 0 w 1199445"/>
            <a:gd name="connsiteY0" fmla="*/ 287576 h 327717"/>
            <a:gd name="connsiteX1" fmla="*/ 323945 w 1199445"/>
            <a:gd name="connsiteY1" fmla="*/ 88869 h 327717"/>
            <a:gd name="connsiteX2" fmla="*/ 711668 w 1199445"/>
            <a:gd name="connsiteY2" fmla="*/ 326983 h 327717"/>
            <a:gd name="connsiteX3" fmla="*/ 1199445 w 1199445"/>
            <a:gd name="connsiteY3" fmla="*/ 0 h 327717"/>
            <a:gd name="connsiteX0" fmla="*/ 0 w 1199445"/>
            <a:gd name="connsiteY0" fmla="*/ 287576 h 331106"/>
            <a:gd name="connsiteX1" fmla="*/ 323945 w 1199445"/>
            <a:gd name="connsiteY1" fmla="*/ 88869 h 331106"/>
            <a:gd name="connsiteX2" fmla="*/ 656996 w 1199445"/>
            <a:gd name="connsiteY2" fmla="*/ 330372 h 331106"/>
            <a:gd name="connsiteX3" fmla="*/ 1199445 w 1199445"/>
            <a:gd name="connsiteY3" fmla="*/ 0 h 331106"/>
            <a:gd name="connsiteX0" fmla="*/ 0 w 1164298"/>
            <a:gd name="connsiteY0" fmla="*/ 328242 h 371772"/>
            <a:gd name="connsiteX1" fmla="*/ 323945 w 1164298"/>
            <a:gd name="connsiteY1" fmla="*/ 129535 h 371772"/>
            <a:gd name="connsiteX2" fmla="*/ 656996 w 1164298"/>
            <a:gd name="connsiteY2" fmla="*/ 371038 h 371772"/>
            <a:gd name="connsiteX3" fmla="*/ 1164298 w 1164298"/>
            <a:gd name="connsiteY3" fmla="*/ 0 h 371772"/>
            <a:gd name="connsiteX0" fmla="*/ 0 w 1062764"/>
            <a:gd name="connsiteY0" fmla="*/ 245215 h 371772"/>
            <a:gd name="connsiteX1" fmla="*/ 222411 w 1062764"/>
            <a:gd name="connsiteY1" fmla="*/ 129535 h 371772"/>
            <a:gd name="connsiteX2" fmla="*/ 555462 w 1062764"/>
            <a:gd name="connsiteY2" fmla="*/ 371038 h 371772"/>
            <a:gd name="connsiteX3" fmla="*/ 1062764 w 1062764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1008092"/>
            <a:gd name="connsiteY0" fmla="*/ 245215 h 371772"/>
            <a:gd name="connsiteX1" fmla="*/ 167739 w 1008092"/>
            <a:gd name="connsiteY1" fmla="*/ 129535 h 371772"/>
            <a:gd name="connsiteX2" fmla="*/ 500790 w 1008092"/>
            <a:gd name="connsiteY2" fmla="*/ 371038 h 371772"/>
            <a:gd name="connsiteX3" fmla="*/ 1008092 w 1008092"/>
            <a:gd name="connsiteY3" fmla="*/ 0 h 371772"/>
            <a:gd name="connsiteX0" fmla="*/ 0 w 1008092"/>
            <a:gd name="connsiteY0" fmla="*/ 245215 h 364994"/>
            <a:gd name="connsiteX1" fmla="*/ 167739 w 1008092"/>
            <a:gd name="connsiteY1" fmla="*/ 129535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43517 w 1008092"/>
            <a:gd name="connsiteY1" fmla="*/ 192151 h 364994"/>
            <a:gd name="connsiteX2" fmla="*/ 171644 w 1008092"/>
            <a:gd name="connsiteY2" fmla="*/ 134618 h 364994"/>
            <a:gd name="connsiteX3" fmla="*/ 500790 w 1008092"/>
            <a:gd name="connsiteY3" fmla="*/ 364260 h 364994"/>
            <a:gd name="connsiteX4" fmla="*/ 1008092 w 1008092"/>
            <a:gd name="connsiteY4" fmla="*/ 0 h 364994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218973"/>
            <a:gd name="connsiteY0" fmla="*/ 343492 h 364994"/>
            <a:gd name="connsiteX1" fmla="*/ 254398 w 1218973"/>
            <a:gd name="connsiteY1" fmla="*/ 192151 h 364994"/>
            <a:gd name="connsiteX2" fmla="*/ 382525 w 1218973"/>
            <a:gd name="connsiteY2" fmla="*/ 134618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191915 w 1218973"/>
            <a:gd name="connsiteY1" fmla="*/ 244679 h 364994"/>
            <a:gd name="connsiteX2" fmla="*/ 382525 w 1218973"/>
            <a:gd name="connsiteY2" fmla="*/ 134618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191915 w 1218973"/>
            <a:gd name="connsiteY1" fmla="*/ 246373 h 364994"/>
            <a:gd name="connsiteX2" fmla="*/ 382525 w 1218973"/>
            <a:gd name="connsiteY2" fmla="*/ 134618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191915 w 1218973"/>
            <a:gd name="connsiteY1" fmla="*/ 246373 h 364994"/>
            <a:gd name="connsiteX2" fmla="*/ 370810 w 1218973"/>
            <a:gd name="connsiteY2" fmla="*/ 126146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86474 w 1218973"/>
            <a:gd name="connsiteY1" fmla="*/ 297206 h 364994"/>
            <a:gd name="connsiteX2" fmla="*/ 191915 w 1218973"/>
            <a:gd name="connsiteY2" fmla="*/ 246373 h 364994"/>
            <a:gd name="connsiteX3" fmla="*/ 370810 w 1218973"/>
            <a:gd name="connsiteY3" fmla="*/ 126146 h 364994"/>
            <a:gd name="connsiteX4" fmla="*/ 711671 w 1218973"/>
            <a:gd name="connsiteY4" fmla="*/ 364260 h 364994"/>
            <a:gd name="connsiteX5" fmla="*/ 1218973 w 1218973"/>
            <a:gd name="connsiteY5" fmla="*/ 0 h 364994"/>
            <a:gd name="connsiteX0" fmla="*/ 84146 w 1303119"/>
            <a:gd name="connsiteY0" fmla="*/ 343492 h 364994"/>
            <a:gd name="connsiteX1" fmla="*/ 14412 w 1303119"/>
            <a:gd name="connsiteY1" fmla="*/ 246373 h 364994"/>
            <a:gd name="connsiteX2" fmla="*/ 170620 w 1303119"/>
            <a:gd name="connsiteY2" fmla="*/ 297206 h 364994"/>
            <a:gd name="connsiteX3" fmla="*/ 276061 w 1303119"/>
            <a:gd name="connsiteY3" fmla="*/ 246373 h 364994"/>
            <a:gd name="connsiteX4" fmla="*/ 454956 w 1303119"/>
            <a:gd name="connsiteY4" fmla="*/ 126146 h 364994"/>
            <a:gd name="connsiteX5" fmla="*/ 795817 w 1303119"/>
            <a:gd name="connsiteY5" fmla="*/ 364260 h 364994"/>
            <a:gd name="connsiteX6" fmla="*/ 1303119 w 1303119"/>
            <a:gd name="connsiteY6" fmla="*/ 0 h 364994"/>
            <a:gd name="connsiteX0" fmla="*/ 0 w 1288707"/>
            <a:gd name="connsiteY0" fmla="*/ 246373 h 364994"/>
            <a:gd name="connsiteX1" fmla="*/ 156208 w 1288707"/>
            <a:gd name="connsiteY1" fmla="*/ 297206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320227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320227 w 1288707"/>
            <a:gd name="connsiteY2" fmla="*/ 246373 h 364994"/>
            <a:gd name="connsiteX3" fmla="*/ 483502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64994"/>
            <a:gd name="connsiteX1" fmla="*/ 164019 w 1288707"/>
            <a:gd name="connsiteY1" fmla="*/ 358205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64994"/>
            <a:gd name="connsiteX1" fmla="*/ 164019 w 1288707"/>
            <a:gd name="connsiteY1" fmla="*/ 358205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59911"/>
            <a:gd name="connsiteX1" fmla="*/ 164019 w 1288707"/>
            <a:gd name="connsiteY1" fmla="*/ 358205 h 359911"/>
            <a:gd name="connsiteX2" fmla="*/ 483502 w 1288707"/>
            <a:gd name="connsiteY2" fmla="*/ 126146 h 359911"/>
            <a:gd name="connsiteX3" fmla="*/ 839983 w 1288707"/>
            <a:gd name="connsiteY3" fmla="*/ 359177 h 359911"/>
            <a:gd name="connsiteX4" fmla="*/ 1288707 w 1288707"/>
            <a:gd name="connsiteY4" fmla="*/ 0 h 359911"/>
            <a:gd name="connsiteX0" fmla="*/ 0 w 1288707"/>
            <a:gd name="connsiteY0" fmla="*/ 246373 h 359911"/>
            <a:gd name="connsiteX1" fmla="*/ 164019 w 1288707"/>
            <a:gd name="connsiteY1" fmla="*/ 358205 h 359911"/>
            <a:gd name="connsiteX2" fmla="*/ 483502 w 1288707"/>
            <a:gd name="connsiteY2" fmla="*/ 126146 h 359911"/>
            <a:gd name="connsiteX3" fmla="*/ 824362 w 1288707"/>
            <a:gd name="connsiteY3" fmla="*/ 359177 h 359911"/>
            <a:gd name="connsiteX4" fmla="*/ 1288707 w 1288707"/>
            <a:gd name="connsiteY4" fmla="*/ 0 h 359911"/>
            <a:gd name="connsiteX0" fmla="*/ 0 w 1175455"/>
            <a:gd name="connsiteY0" fmla="*/ 165040 h 278578"/>
            <a:gd name="connsiteX1" fmla="*/ 164019 w 1175455"/>
            <a:gd name="connsiteY1" fmla="*/ 276872 h 278578"/>
            <a:gd name="connsiteX2" fmla="*/ 483502 w 1175455"/>
            <a:gd name="connsiteY2" fmla="*/ 44813 h 278578"/>
            <a:gd name="connsiteX3" fmla="*/ 824362 w 1175455"/>
            <a:gd name="connsiteY3" fmla="*/ 277844 h 278578"/>
            <a:gd name="connsiteX4" fmla="*/ 1175455 w 1175455"/>
            <a:gd name="connsiteY4" fmla="*/ 0 h 278578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81967"/>
            <a:gd name="connsiteX1" fmla="*/ 164019 w 1136403"/>
            <a:gd name="connsiteY1" fmla="*/ 275178 h 281967"/>
            <a:gd name="connsiteX2" fmla="*/ 483502 w 1136403"/>
            <a:gd name="connsiteY2" fmla="*/ 43119 h 281967"/>
            <a:gd name="connsiteX3" fmla="*/ 824362 w 1136403"/>
            <a:gd name="connsiteY3" fmla="*/ 276150 h 281967"/>
            <a:gd name="connsiteX4" fmla="*/ 1136403 w 1136403"/>
            <a:gd name="connsiteY4" fmla="*/ 0 h 281967"/>
            <a:gd name="connsiteX0" fmla="*/ 0 w 1136403"/>
            <a:gd name="connsiteY0" fmla="*/ 163346 h 276150"/>
            <a:gd name="connsiteX1" fmla="*/ 164019 w 1136403"/>
            <a:gd name="connsiteY1" fmla="*/ 275178 h 276150"/>
            <a:gd name="connsiteX2" fmla="*/ 483502 w 1136403"/>
            <a:gd name="connsiteY2" fmla="*/ 43119 h 276150"/>
            <a:gd name="connsiteX3" fmla="*/ 824362 w 1136403"/>
            <a:gd name="connsiteY3" fmla="*/ 276150 h 276150"/>
            <a:gd name="connsiteX4" fmla="*/ 1136403 w 1136403"/>
            <a:gd name="connsiteY4" fmla="*/ 0 h 276150"/>
            <a:gd name="connsiteX0" fmla="*/ 0 w 1136403"/>
            <a:gd name="connsiteY0" fmla="*/ 163346 h 276150"/>
            <a:gd name="connsiteX1" fmla="*/ 164019 w 1136403"/>
            <a:gd name="connsiteY1" fmla="*/ 275178 h 276150"/>
            <a:gd name="connsiteX2" fmla="*/ 483502 w 1136403"/>
            <a:gd name="connsiteY2" fmla="*/ 43119 h 276150"/>
            <a:gd name="connsiteX3" fmla="*/ 824362 w 1136403"/>
            <a:gd name="connsiteY3" fmla="*/ 276150 h 276150"/>
            <a:gd name="connsiteX4" fmla="*/ 1136403 w 1136403"/>
            <a:gd name="connsiteY4" fmla="*/ 0 h 276150"/>
            <a:gd name="connsiteX0" fmla="*/ 0 w 1136403"/>
            <a:gd name="connsiteY0" fmla="*/ 163346 h 277123"/>
            <a:gd name="connsiteX1" fmla="*/ 164019 w 1136403"/>
            <a:gd name="connsiteY1" fmla="*/ 275178 h 277123"/>
            <a:gd name="connsiteX2" fmla="*/ 483502 w 1136403"/>
            <a:gd name="connsiteY2" fmla="*/ 43119 h 277123"/>
            <a:gd name="connsiteX3" fmla="*/ 824362 w 1136403"/>
            <a:gd name="connsiteY3" fmla="*/ 276150 h 277123"/>
            <a:gd name="connsiteX4" fmla="*/ 1136403 w 1136403"/>
            <a:gd name="connsiteY4" fmla="*/ 0 h 277123"/>
            <a:gd name="connsiteX0" fmla="*/ 0 w 1136403"/>
            <a:gd name="connsiteY0" fmla="*/ 163346 h 277123"/>
            <a:gd name="connsiteX1" fmla="*/ 164019 w 1136403"/>
            <a:gd name="connsiteY1" fmla="*/ 275178 h 277123"/>
            <a:gd name="connsiteX2" fmla="*/ 487408 w 1136403"/>
            <a:gd name="connsiteY2" fmla="*/ 44814 h 277123"/>
            <a:gd name="connsiteX3" fmla="*/ 824362 w 1136403"/>
            <a:gd name="connsiteY3" fmla="*/ 276150 h 277123"/>
            <a:gd name="connsiteX4" fmla="*/ 1136403 w 1136403"/>
            <a:gd name="connsiteY4" fmla="*/ 0 h 277123"/>
            <a:gd name="connsiteX0" fmla="*/ 0 w 1136403"/>
            <a:gd name="connsiteY0" fmla="*/ 163346 h 288733"/>
            <a:gd name="connsiteX1" fmla="*/ 164019 w 1136403"/>
            <a:gd name="connsiteY1" fmla="*/ 288733 h 288733"/>
            <a:gd name="connsiteX2" fmla="*/ 487408 w 1136403"/>
            <a:gd name="connsiteY2" fmla="*/ 44814 h 288733"/>
            <a:gd name="connsiteX3" fmla="*/ 824362 w 1136403"/>
            <a:gd name="connsiteY3" fmla="*/ 276150 h 288733"/>
            <a:gd name="connsiteX4" fmla="*/ 1136403 w 1136403"/>
            <a:gd name="connsiteY4" fmla="*/ 0 h 288733"/>
            <a:gd name="connsiteX0" fmla="*/ 0 w 1136403"/>
            <a:gd name="connsiteY0" fmla="*/ 163346 h 287039"/>
            <a:gd name="connsiteX1" fmla="*/ 164019 w 1136403"/>
            <a:gd name="connsiteY1" fmla="*/ 287039 h 287039"/>
            <a:gd name="connsiteX2" fmla="*/ 487408 w 1136403"/>
            <a:gd name="connsiteY2" fmla="*/ 44814 h 287039"/>
            <a:gd name="connsiteX3" fmla="*/ 824362 w 1136403"/>
            <a:gd name="connsiteY3" fmla="*/ 276150 h 287039"/>
            <a:gd name="connsiteX4" fmla="*/ 1136403 w 1136403"/>
            <a:gd name="connsiteY4" fmla="*/ 0 h 287039"/>
            <a:gd name="connsiteX0" fmla="*/ 0 w 1136403"/>
            <a:gd name="connsiteY0" fmla="*/ 163346 h 288984"/>
            <a:gd name="connsiteX1" fmla="*/ 164019 w 1136403"/>
            <a:gd name="connsiteY1" fmla="*/ 287039 h 288984"/>
            <a:gd name="connsiteX2" fmla="*/ 487408 w 1136403"/>
            <a:gd name="connsiteY2" fmla="*/ 44814 h 288984"/>
            <a:gd name="connsiteX3" fmla="*/ 816552 w 1136403"/>
            <a:gd name="connsiteY3" fmla="*/ 288011 h 288984"/>
            <a:gd name="connsiteX4" fmla="*/ 1136403 w 1136403"/>
            <a:gd name="connsiteY4" fmla="*/ 0 h 288984"/>
            <a:gd name="connsiteX0" fmla="*/ 0 w 1136403"/>
            <a:gd name="connsiteY0" fmla="*/ 163346 h 290439"/>
            <a:gd name="connsiteX1" fmla="*/ 164019 w 1136403"/>
            <a:gd name="connsiteY1" fmla="*/ 287039 h 290439"/>
            <a:gd name="connsiteX2" fmla="*/ 487408 w 1136403"/>
            <a:gd name="connsiteY2" fmla="*/ 44814 h 290439"/>
            <a:gd name="connsiteX3" fmla="*/ 816552 w 1136403"/>
            <a:gd name="connsiteY3" fmla="*/ 288011 h 290439"/>
            <a:gd name="connsiteX4" fmla="*/ 1136403 w 1136403"/>
            <a:gd name="connsiteY4" fmla="*/ 0 h 290439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39058 w 1175461"/>
            <a:gd name="connsiteY0" fmla="*/ 163346 h 307077"/>
            <a:gd name="connsiteX1" fmla="*/ 27336 w 1175461"/>
            <a:gd name="connsiteY1" fmla="*/ 168432 h 307077"/>
            <a:gd name="connsiteX2" fmla="*/ 203077 w 1175461"/>
            <a:gd name="connsiteY2" fmla="*/ 287039 h 307077"/>
            <a:gd name="connsiteX3" fmla="*/ 526466 w 1175461"/>
            <a:gd name="connsiteY3" fmla="*/ 44814 h 307077"/>
            <a:gd name="connsiteX4" fmla="*/ 855610 w 1175461"/>
            <a:gd name="connsiteY4" fmla="*/ 289706 h 307077"/>
            <a:gd name="connsiteX5" fmla="*/ 1175461 w 1175461"/>
            <a:gd name="connsiteY5" fmla="*/ 0 h 307077"/>
            <a:gd name="connsiteX0" fmla="*/ 0 w 1136403"/>
            <a:gd name="connsiteY0" fmla="*/ 163346 h 306794"/>
            <a:gd name="connsiteX1" fmla="*/ 164019 w 1136403"/>
            <a:gd name="connsiteY1" fmla="*/ 287039 h 306794"/>
            <a:gd name="connsiteX2" fmla="*/ 487408 w 1136403"/>
            <a:gd name="connsiteY2" fmla="*/ 44814 h 306794"/>
            <a:gd name="connsiteX3" fmla="*/ 816552 w 1136403"/>
            <a:gd name="connsiteY3" fmla="*/ 289706 h 306794"/>
            <a:gd name="connsiteX4" fmla="*/ 1136403 w 1136403"/>
            <a:gd name="connsiteY4" fmla="*/ 0 h 306794"/>
            <a:gd name="connsiteX0" fmla="*/ 46869 w 1183272"/>
            <a:gd name="connsiteY0" fmla="*/ 163346 h 307077"/>
            <a:gd name="connsiteX1" fmla="*/ 27336 w 1183272"/>
            <a:gd name="connsiteY1" fmla="*/ 166737 h 307077"/>
            <a:gd name="connsiteX2" fmla="*/ 210888 w 1183272"/>
            <a:gd name="connsiteY2" fmla="*/ 287039 h 307077"/>
            <a:gd name="connsiteX3" fmla="*/ 534277 w 1183272"/>
            <a:gd name="connsiteY3" fmla="*/ 44814 h 307077"/>
            <a:gd name="connsiteX4" fmla="*/ 863421 w 1183272"/>
            <a:gd name="connsiteY4" fmla="*/ 289706 h 307077"/>
            <a:gd name="connsiteX5" fmla="*/ 1183272 w 1183272"/>
            <a:gd name="connsiteY5" fmla="*/ 0 h 307077"/>
            <a:gd name="connsiteX0" fmla="*/ 0 w 1155936"/>
            <a:gd name="connsiteY0" fmla="*/ 166737 h 307077"/>
            <a:gd name="connsiteX1" fmla="*/ 183552 w 1155936"/>
            <a:gd name="connsiteY1" fmla="*/ 287039 h 307077"/>
            <a:gd name="connsiteX2" fmla="*/ 506941 w 1155936"/>
            <a:gd name="connsiteY2" fmla="*/ 44814 h 307077"/>
            <a:gd name="connsiteX3" fmla="*/ 836085 w 1155936"/>
            <a:gd name="connsiteY3" fmla="*/ 289706 h 307077"/>
            <a:gd name="connsiteX4" fmla="*/ 1155936 w 1155936"/>
            <a:gd name="connsiteY4" fmla="*/ 0 h 307077"/>
            <a:gd name="connsiteX0" fmla="*/ 0 w 1155936"/>
            <a:gd name="connsiteY0" fmla="*/ 166737 h 292134"/>
            <a:gd name="connsiteX1" fmla="*/ 183552 w 1155936"/>
            <a:gd name="connsiteY1" fmla="*/ 287039 h 292134"/>
            <a:gd name="connsiteX2" fmla="*/ 506941 w 1155936"/>
            <a:gd name="connsiteY2" fmla="*/ 44814 h 292134"/>
            <a:gd name="connsiteX3" fmla="*/ 836085 w 1155936"/>
            <a:gd name="connsiteY3" fmla="*/ 289706 h 292134"/>
            <a:gd name="connsiteX4" fmla="*/ 1155936 w 1155936"/>
            <a:gd name="connsiteY4" fmla="*/ 0 h 292134"/>
            <a:gd name="connsiteX0" fmla="*/ 0 w 1155936"/>
            <a:gd name="connsiteY0" fmla="*/ 166737 h 292134"/>
            <a:gd name="connsiteX1" fmla="*/ 179857 w 1155936"/>
            <a:gd name="connsiteY1" fmla="*/ 291849 h 292134"/>
            <a:gd name="connsiteX2" fmla="*/ 506941 w 1155936"/>
            <a:gd name="connsiteY2" fmla="*/ 44814 h 292134"/>
            <a:gd name="connsiteX3" fmla="*/ 836085 w 1155936"/>
            <a:gd name="connsiteY3" fmla="*/ 289706 h 292134"/>
            <a:gd name="connsiteX4" fmla="*/ 1155936 w 1155936"/>
            <a:gd name="connsiteY4" fmla="*/ 0 h 292134"/>
            <a:gd name="connsiteX0" fmla="*/ 10810 w 1166746"/>
            <a:gd name="connsiteY0" fmla="*/ 166737 h 312163"/>
            <a:gd name="connsiteX1" fmla="*/ 29976 w 1166746"/>
            <a:gd name="connsiteY1" fmla="*/ 166699 h 312163"/>
            <a:gd name="connsiteX2" fmla="*/ 190667 w 1166746"/>
            <a:gd name="connsiteY2" fmla="*/ 291849 h 312163"/>
            <a:gd name="connsiteX3" fmla="*/ 517751 w 1166746"/>
            <a:gd name="connsiteY3" fmla="*/ 44814 h 312163"/>
            <a:gd name="connsiteX4" fmla="*/ 846895 w 1166746"/>
            <a:gd name="connsiteY4" fmla="*/ 289706 h 312163"/>
            <a:gd name="connsiteX5" fmla="*/ 1166746 w 1166746"/>
            <a:gd name="connsiteY5" fmla="*/ 0 h 312163"/>
            <a:gd name="connsiteX0" fmla="*/ 10810 w 1166746"/>
            <a:gd name="connsiteY0" fmla="*/ 166737 h 312163"/>
            <a:gd name="connsiteX1" fmla="*/ 29976 w 1166746"/>
            <a:gd name="connsiteY1" fmla="*/ 166699 h 312163"/>
            <a:gd name="connsiteX2" fmla="*/ 190667 w 1166746"/>
            <a:gd name="connsiteY2" fmla="*/ 291849 h 312163"/>
            <a:gd name="connsiteX3" fmla="*/ 517751 w 1166746"/>
            <a:gd name="connsiteY3" fmla="*/ 44814 h 312163"/>
            <a:gd name="connsiteX4" fmla="*/ 846895 w 1166746"/>
            <a:gd name="connsiteY4" fmla="*/ 289706 h 312163"/>
            <a:gd name="connsiteX5" fmla="*/ 1166746 w 1166746"/>
            <a:gd name="connsiteY5" fmla="*/ 0 h 312163"/>
            <a:gd name="connsiteX0" fmla="*/ 0 w 1136770"/>
            <a:gd name="connsiteY0" fmla="*/ 166699 h 312163"/>
            <a:gd name="connsiteX1" fmla="*/ 160691 w 1136770"/>
            <a:gd name="connsiteY1" fmla="*/ 291849 h 312163"/>
            <a:gd name="connsiteX2" fmla="*/ 487775 w 1136770"/>
            <a:gd name="connsiteY2" fmla="*/ 44814 h 312163"/>
            <a:gd name="connsiteX3" fmla="*/ 816919 w 1136770"/>
            <a:gd name="connsiteY3" fmla="*/ 289706 h 312163"/>
            <a:gd name="connsiteX4" fmla="*/ 1136770 w 1136770"/>
            <a:gd name="connsiteY4" fmla="*/ 0 h 312163"/>
            <a:gd name="connsiteX0" fmla="*/ 0 w 1136770"/>
            <a:gd name="connsiteY0" fmla="*/ 166699 h 292925"/>
            <a:gd name="connsiteX1" fmla="*/ 160691 w 1136770"/>
            <a:gd name="connsiteY1" fmla="*/ 291849 h 292925"/>
            <a:gd name="connsiteX2" fmla="*/ 487775 w 1136770"/>
            <a:gd name="connsiteY2" fmla="*/ 44814 h 292925"/>
            <a:gd name="connsiteX3" fmla="*/ 816919 w 1136770"/>
            <a:gd name="connsiteY3" fmla="*/ 289706 h 292925"/>
            <a:gd name="connsiteX4" fmla="*/ 1136770 w 1136770"/>
            <a:gd name="connsiteY4" fmla="*/ 0 h 292925"/>
            <a:gd name="connsiteX0" fmla="*/ 0 w 1096169"/>
            <a:gd name="connsiteY0" fmla="*/ 200924 h 292925"/>
            <a:gd name="connsiteX1" fmla="*/ 120090 w 1096169"/>
            <a:gd name="connsiteY1" fmla="*/ 291849 h 292925"/>
            <a:gd name="connsiteX2" fmla="*/ 447174 w 1096169"/>
            <a:gd name="connsiteY2" fmla="*/ 44814 h 292925"/>
            <a:gd name="connsiteX3" fmla="*/ 776318 w 1096169"/>
            <a:gd name="connsiteY3" fmla="*/ 289706 h 292925"/>
            <a:gd name="connsiteX4" fmla="*/ 1096169 w 1096169"/>
            <a:gd name="connsiteY4" fmla="*/ 0 h 292925"/>
            <a:gd name="connsiteX0" fmla="*/ 0 w 1107241"/>
            <a:gd name="connsiteY0" fmla="*/ 213962 h 292925"/>
            <a:gd name="connsiteX1" fmla="*/ 131162 w 1107241"/>
            <a:gd name="connsiteY1" fmla="*/ 291849 h 292925"/>
            <a:gd name="connsiteX2" fmla="*/ 458246 w 1107241"/>
            <a:gd name="connsiteY2" fmla="*/ 44814 h 292925"/>
            <a:gd name="connsiteX3" fmla="*/ 787390 w 1107241"/>
            <a:gd name="connsiteY3" fmla="*/ 289706 h 292925"/>
            <a:gd name="connsiteX4" fmla="*/ 1107241 w 1107241"/>
            <a:gd name="connsiteY4" fmla="*/ 0 h 292925"/>
            <a:gd name="connsiteX0" fmla="*/ 0 w 1107241"/>
            <a:gd name="connsiteY0" fmla="*/ 213962 h 292925"/>
            <a:gd name="connsiteX1" fmla="*/ 149617 w 1107241"/>
            <a:gd name="connsiteY1" fmla="*/ 291849 h 292925"/>
            <a:gd name="connsiteX2" fmla="*/ 458246 w 1107241"/>
            <a:gd name="connsiteY2" fmla="*/ 44814 h 292925"/>
            <a:gd name="connsiteX3" fmla="*/ 787390 w 1107241"/>
            <a:gd name="connsiteY3" fmla="*/ 289706 h 292925"/>
            <a:gd name="connsiteX4" fmla="*/ 1107241 w 1107241"/>
            <a:gd name="connsiteY4" fmla="*/ 0 h 292925"/>
            <a:gd name="connsiteX0" fmla="*/ 0 w 1088787"/>
            <a:gd name="connsiteY0" fmla="*/ 215592 h 292925"/>
            <a:gd name="connsiteX1" fmla="*/ 131163 w 1088787"/>
            <a:gd name="connsiteY1" fmla="*/ 291849 h 292925"/>
            <a:gd name="connsiteX2" fmla="*/ 439792 w 1088787"/>
            <a:gd name="connsiteY2" fmla="*/ 44814 h 292925"/>
            <a:gd name="connsiteX3" fmla="*/ 768936 w 1088787"/>
            <a:gd name="connsiteY3" fmla="*/ 289706 h 292925"/>
            <a:gd name="connsiteX4" fmla="*/ 1088787 w 1088787"/>
            <a:gd name="connsiteY4" fmla="*/ 0 h 292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088787" h="292925" fill="none">
              <a:moveTo>
                <a:pt x="0" y="215592"/>
              </a:moveTo>
              <a:cubicBezTo>
                <a:pt x="15196" y="238047"/>
                <a:pt x="32624" y="292925"/>
                <a:pt x="131163" y="291849"/>
              </a:cubicBezTo>
              <a:cubicBezTo>
                <a:pt x="242989" y="290450"/>
                <a:pt x="331037" y="43523"/>
                <a:pt x="439792" y="44814"/>
              </a:cubicBezTo>
              <a:cubicBezTo>
                <a:pt x="575327" y="44886"/>
                <a:pt x="633273" y="288984"/>
                <a:pt x="768936" y="289706"/>
              </a:cubicBezTo>
              <a:cubicBezTo>
                <a:pt x="904653" y="292134"/>
                <a:pt x="1010054" y="129636"/>
                <a:pt x="1088787" y="0"/>
              </a:cubicBezTo>
            </a:path>
          </a:pathLst>
        </a:custGeom>
        <a:noFill xmlns:a="http://schemas.openxmlformats.org/drawingml/2006/main"/>
        <a:ln xmlns:a="http://schemas.openxmlformats.org/drawingml/2006/main" w="66675" cap="rnd" cmpd="sng" algn="ctr">
          <a:gradFill flip="none" rotWithShape="1">
            <a:gsLst>
              <a:gs pos="11000">
                <a:srgbClr val="00B0F0">
                  <a:alpha val="50000"/>
                </a:srgbClr>
              </a:gs>
              <a:gs pos="16000">
                <a:srgbClr val="CB0571">
                  <a:alpha val="50000"/>
                </a:srgbClr>
              </a:gs>
              <a:gs pos="41000">
                <a:srgbClr val="00B0F0">
                  <a:alpha val="50000"/>
                </a:srgbClr>
              </a:gs>
              <a:gs pos="71000">
                <a:srgbClr val="CB0571">
                  <a:alpha val="70000"/>
                </a:srgbClr>
              </a:gs>
            </a:gsLst>
            <a:lin ang="0" scaled="1"/>
            <a:tileRect/>
          </a:gradFill>
          <a:prstDash val="solid"/>
          <a:tailEnd type="triangle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0.05884</cdr:x>
      <cdr:y>0.83653</cdr:y>
    </cdr:from>
    <cdr:to>
      <cdr:x>0.09868</cdr:x>
      <cdr:y>0.89435</cdr:y>
    </cdr:to>
    <cdr:sp macro="" textlink="">
      <cdr:nvSpPr>
        <cdr:cNvPr id="65" name="フリーフォーム 64"/>
        <cdr:cNvSpPr/>
      </cdr:nvSpPr>
      <cdr:spPr>
        <a:xfrm xmlns:a="http://schemas.openxmlformats.org/drawingml/2006/main">
          <a:off x="547613" y="5087743"/>
          <a:ext cx="370767" cy="351658"/>
        </a:xfrm>
        <a:custGeom xmlns:a="http://schemas.openxmlformats.org/drawingml/2006/main">
          <a:avLst/>
          <a:gdLst>
            <a:gd name="connsiteX0" fmla="*/ 0 w 1525549"/>
            <a:gd name="connsiteY0" fmla="*/ 0 h 247804"/>
            <a:gd name="connsiteX1" fmla="*/ 747290 w 1525549"/>
            <a:gd name="connsiteY1" fmla="*/ 123902 h 247804"/>
            <a:gd name="connsiteX2" fmla="*/ 1525549 w 1525549"/>
            <a:gd name="connsiteY2" fmla="*/ 247804 h 247804"/>
            <a:gd name="connsiteX0" fmla="*/ 0 w 1525549"/>
            <a:gd name="connsiteY0" fmla="*/ 240061 h 487865"/>
            <a:gd name="connsiteX1" fmla="*/ 352351 w 1525549"/>
            <a:gd name="connsiteY1" fmla="*/ 61951 h 487865"/>
            <a:gd name="connsiteX2" fmla="*/ 1525549 w 1525549"/>
            <a:gd name="connsiteY2" fmla="*/ 487865 h 487865"/>
            <a:gd name="connsiteX0" fmla="*/ 0 w 828598"/>
            <a:gd name="connsiteY0" fmla="*/ 241352 h 620803"/>
            <a:gd name="connsiteX1" fmla="*/ 352351 w 828598"/>
            <a:gd name="connsiteY1" fmla="*/ 63242 h 620803"/>
            <a:gd name="connsiteX2" fmla="*/ 828598 w 828598"/>
            <a:gd name="connsiteY2" fmla="*/ 620803 h 620803"/>
            <a:gd name="connsiteX0" fmla="*/ 0 w 828598"/>
            <a:gd name="connsiteY0" fmla="*/ 481413 h 860864"/>
            <a:gd name="connsiteX1" fmla="*/ 236192 w 828598"/>
            <a:gd name="connsiteY1" fmla="*/ 63242 h 860864"/>
            <a:gd name="connsiteX2" fmla="*/ 828598 w 828598"/>
            <a:gd name="connsiteY2" fmla="*/ 860864 h 860864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418171 h 797622"/>
            <a:gd name="connsiteX1" fmla="*/ 236192 w 828598"/>
            <a:gd name="connsiteY1" fmla="*/ 0 h 797622"/>
            <a:gd name="connsiteX2" fmla="*/ 712440 w 828598"/>
            <a:gd name="connsiteY2" fmla="*/ 433659 h 797622"/>
            <a:gd name="connsiteX3" fmla="*/ 828598 w 828598"/>
            <a:gd name="connsiteY3" fmla="*/ 797622 h 797622"/>
            <a:gd name="connsiteX0" fmla="*/ 0 w 1239025"/>
            <a:gd name="connsiteY0" fmla="*/ 418171 h 513679"/>
            <a:gd name="connsiteX1" fmla="*/ 236192 w 1239025"/>
            <a:gd name="connsiteY1" fmla="*/ 0 h 513679"/>
            <a:gd name="connsiteX2" fmla="*/ 712440 w 1239025"/>
            <a:gd name="connsiteY2" fmla="*/ 433659 h 513679"/>
            <a:gd name="connsiteX3" fmla="*/ 1239025 w 1239025"/>
            <a:gd name="connsiteY3" fmla="*/ 480122 h 513679"/>
            <a:gd name="connsiteX0" fmla="*/ 0 w 1300976"/>
            <a:gd name="connsiteY0" fmla="*/ 472378 h 513679"/>
            <a:gd name="connsiteX1" fmla="*/ 298143 w 1300976"/>
            <a:gd name="connsiteY1" fmla="*/ 0 h 513679"/>
            <a:gd name="connsiteX2" fmla="*/ 774391 w 1300976"/>
            <a:gd name="connsiteY2" fmla="*/ 433659 h 513679"/>
            <a:gd name="connsiteX3" fmla="*/ 1300976 w 1300976"/>
            <a:gd name="connsiteY3" fmla="*/ 480122 h 513679"/>
            <a:gd name="connsiteX0" fmla="*/ 0 w 1300976"/>
            <a:gd name="connsiteY0" fmla="*/ 472378 h 970569"/>
            <a:gd name="connsiteX1" fmla="*/ 298143 w 1300976"/>
            <a:gd name="connsiteY1" fmla="*/ 0 h 970569"/>
            <a:gd name="connsiteX2" fmla="*/ 967988 w 1300976"/>
            <a:gd name="connsiteY2" fmla="*/ 890549 h 970569"/>
            <a:gd name="connsiteX3" fmla="*/ 1300976 w 1300976"/>
            <a:gd name="connsiteY3" fmla="*/ 480122 h 970569"/>
            <a:gd name="connsiteX0" fmla="*/ 0 w 1300976"/>
            <a:gd name="connsiteY0" fmla="*/ 185854 h 636291"/>
            <a:gd name="connsiteX1" fmla="*/ 422045 w 1300976"/>
            <a:gd name="connsiteY1" fmla="*/ 0 h 636291"/>
            <a:gd name="connsiteX2" fmla="*/ 967988 w 1300976"/>
            <a:gd name="connsiteY2" fmla="*/ 604025 h 636291"/>
            <a:gd name="connsiteX3" fmla="*/ 1300976 w 1300976"/>
            <a:gd name="connsiteY3" fmla="*/ 193598 h 636291"/>
            <a:gd name="connsiteX0" fmla="*/ 0 w 1300976"/>
            <a:gd name="connsiteY0" fmla="*/ 202633 h 653070"/>
            <a:gd name="connsiteX1" fmla="*/ 422045 w 1300976"/>
            <a:gd name="connsiteY1" fmla="*/ 16779 h 653070"/>
            <a:gd name="connsiteX2" fmla="*/ 967988 w 1300976"/>
            <a:gd name="connsiteY2" fmla="*/ 620804 h 653070"/>
            <a:gd name="connsiteX3" fmla="*/ 1300976 w 1300976"/>
            <a:gd name="connsiteY3" fmla="*/ 210377 h 653070"/>
            <a:gd name="connsiteX0" fmla="*/ 0 w 1300976"/>
            <a:gd name="connsiteY0" fmla="*/ 187145 h 637582"/>
            <a:gd name="connsiteX1" fmla="*/ 422045 w 1300976"/>
            <a:gd name="connsiteY1" fmla="*/ 1291 h 637582"/>
            <a:gd name="connsiteX2" fmla="*/ 967988 w 1300976"/>
            <a:gd name="connsiteY2" fmla="*/ 605316 h 637582"/>
            <a:gd name="connsiteX3" fmla="*/ 1300976 w 1300976"/>
            <a:gd name="connsiteY3" fmla="*/ 194889 h 637582"/>
            <a:gd name="connsiteX0" fmla="*/ 0 w 1300976"/>
            <a:gd name="connsiteY0" fmla="*/ 187145 h 413009"/>
            <a:gd name="connsiteX1" fmla="*/ 422045 w 1300976"/>
            <a:gd name="connsiteY1" fmla="*/ 1291 h 413009"/>
            <a:gd name="connsiteX2" fmla="*/ 921524 w 1300976"/>
            <a:gd name="connsiteY2" fmla="*/ 380743 h 413009"/>
            <a:gd name="connsiteX3" fmla="*/ 1300976 w 1300976"/>
            <a:gd name="connsiteY3" fmla="*/ 194889 h 413009"/>
            <a:gd name="connsiteX0" fmla="*/ 47109 w 1348085"/>
            <a:gd name="connsiteY0" fmla="*/ 220701 h 446565"/>
            <a:gd name="connsiteX1" fmla="*/ 70341 w 1348085"/>
            <a:gd name="connsiteY1" fmla="*/ 212959 h 446565"/>
            <a:gd name="connsiteX2" fmla="*/ 469154 w 1348085"/>
            <a:gd name="connsiteY2" fmla="*/ 34847 h 446565"/>
            <a:gd name="connsiteX3" fmla="*/ 968633 w 1348085"/>
            <a:gd name="connsiteY3" fmla="*/ 414299 h 446565"/>
            <a:gd name="connsiteX4" fmla="*/ 1348085 w 1348085"/>
            <a:gd name="connsiteY4" fmla="*/ 228445 h 446565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55600"/>
            <a:gd name="connsiteX1" fmla="*/ 70341 w 1348085"/>
            <a:gd name="connsiteY1" fmla="*/ 212959 h 455600"/>
            <a:gd name="connsiteX2" fmla="*/ 469154 w 1348085"/>
            <a:gd name="connsiteY2" fmla="*/ 34847 h 455600"/>
            <a:gd name="connsiteX3" fmla="*/ 929914 w 1348085"/>
            <a:gd name="connsiteY3" fmla="*/ 422043 h 455600"/>
            <a:gd name="connsiteX4" fmla="*/ 1348085 w 1348085"/>
            <a:gd name="connsiteY4" fmla="*/ 236189 h 455600"/>
            <a:gd name="connsiteX0" fmla="*/ 31076 w 1332052"/>
            <a:gd name="connsiteY0" fmla="*/ 220701 h 455600"/>
            <a:gd name="connsiteX1" fmla="*/ 70341 w 1332052"/>
            <a:gd name="connsiteY1" fmla="*/ 197471 h 455600"/>
            <a:gd name="connsiteX2" fmla="*/ 453121 w 1332052"/>
            <a:gd name="connsiteY2" fmla="*/ 34847 h 455600"/>
            <a:gd name="connsiteX3" fmla="*/ 913881 w 1332052"/>
            <a:gd name="connsiteY3" fmla="*/ 422043 h 455600"/>
            <a:gd name="connsiteX4" fmla="*/ 1332052 w 1332052"/>
            <a:gd name="connsiteY4" fmla="*/ 236189 h 455600"/>
            <a:gd name="connsiteX0" fmla="*/ 319664 w 1620640"/>
            <a:gd name="connsiteY0" fmla="*/ 220701 h 455600"/>
            <a:gd name="connsiteX1" fmla="*/ 358929 w 1620640"/>
            <a:gd name="connsiteY1" fmla="*/ 197471 h 455600"/>
            <a:gd name="connsiteX2" fmla="*/ 741709 w 1620640"/>
            <a:gd name="connsiteY2" fmla="*/ 34847 h 455600"/>
            <a:gd name="connsiteX3" fmla="*/ 1202469 w 1620640"/>
            <a:gd name="connsiteY3" fmla="*/ 422043 h 455600"/>
            <a:gd name="connsiteX4" fmla="*/ 1620640 w 1620640"/>
            <a:gd name="connsiteY4" fmla="*/ 236189 h 455600"/>
            <a:gd name="connsiteX0" fmla="*/ 319664 w 1620640"/>
            <a:gd name="connsiteY0" fmla="*/ 294267 h 529166"/>
            <a:gd name="connsiteX1" fmla="*/ 358929 w 1620640"/>
            <a:gd name="connsiteY1" fmla="*/ 271037 h 529166"/>
            <a:gd name="connsiteX2" fmla="*/ 741709 w 1620640"/>
            <a:gd name="connsiteY2" fmla="*/ 108413 h 529166"/>
            <a:gd name="connsiteX3" fmla="*/ 1202469 w 1620640"/>
            <a:gd name="connsiteY3" fmla="*/ 495609 h 529166"/>
            <a:gd name="connsiteX4" fmla="*/ 1620640 w 1620640"/>
            <a:gd name="connsiteY4" fmla="*/ 309755 h 529166"/>
            <a:gd name="connsiteX0" fmla="*/ 15043 w 1316019"/>
            <a:gd name="connsiteY0" fmla="*/ 294267 h 549818"/>
            <a:gd name="connsiteX1" fmla="*/ 54308 w 1316019"/>
            <a:gd name="connsiteY1" fmla="*/ 271037 h 549818"/>
            <a:gd name="connsiteX2" fmla="*/ 437088 w 1316019"/>
            <a:gd name="connsiteY2" fmla="*/ 108413 h 549818"/>
            <a:gd name="connsiteX3" fmla="*/ 897848 w 1316019"/>
            <a:gd name="connsiteY3" fmla="*/ 495609 h 549818"/>
            <a:gd name="connsiteX4" fmla="*/ 1316019 w 1316019"/>
            <a:gd name="connsiteY4" fmla="*/ 309755 h 549818"/>
            <a:gd name="connsiteX0" fmla="*/ 15043 w 3667875"/>
            <a:gd name="connsiteY0" fmla="*/ 332986 h 588537"/>
            <a:gd name="connsiteX1" fmla="*/ 54308 w 3667875"/>
            <a:gd name="connsiteY1" fmla="*/ 309756 h 588537"/>
            <a:gd name="connsiteX2" fmla="*/ 437088 w 3667875"/>
            <a:gd name="connsiteY2" fmla="*/ 147132 h 588537"/>
            <a:gd name="connsiteX3" fmla="*/ 897848 w 3667875"/>
            <a:gd name="connsiteY3" fmla="*/ 534328 h 588537"/>
            <a:gd name="connsiteX4" fmla="*/ 1316019 w 3667875"/>
            <a:gd name="connsiteY4" fmla="*/ 348474 h 588537"/>
            <a:gd name="connsiteX0" fmla="*/ 0 w 3652832"/>
            <a:gd name="connsiteY0" fmla="*/ 782132 h 1017031"/>
            <a:gd name="connsiteX1" fmla="*/ 39265 w 3652832"/>
            <a:gd name="connsiteY1" fmla="*/ 758902 h 1017031"/>
            <a:gd name="connsiteX2" fmla="*/ 422045 w 3652832"/>
            <a:gd name="connsiteY2" fmla="*/ 596278 h 1017031"/>
            <a:gd name="connsiteX3" fmla="*/ 882805 w 3652832"/>
            <a:gd name="connsiteY3" fmla="*/ 983474 h 1017031"/>
            <a:gd name="connsiteX4" fmla="*/ 1300976 w 3652832"/>
            <a:gd name="connsiteY4" fmla="*/ 797620 h 1017031"/>
            <a:gd name="connsiteX0" fmla="*/ 0 w 1300976"/>
            <a:gd name="connsiteY0" fmla="*/ 219411 h 454310"/>
            <a:gd name="connsiteX1" fmla="*/ 422045 w 1300976"/>
            <a:gd name="connsiteY1" fmla="*/ 33557 h 454310"/>
            <a:gd name="connsiteX2" fmla="*/ 882805 w 1300976"/>
            <a:gd name="connsiteY2" fmla="*/ 420753 h 454310"/>
            <a:gd name="connsiteX3" fmla="*/ 1300976 w 1300976"/>
            <a:gd name="connsiteY3" fmla="*/ 234899 h 454310"/>
            <a:gd name="connsiteX0" fmla="*/ 0 w 1300976"/>
            <a:gd name="connsiteY0" fmla="*/ 180691 h 409137"/>
            <a:gd name="connsiteX1" fmla="*/ 277752 w 1300976"/>
            <a:gd name="connsiteY1" fmla="*/ 33557 h 409137"/>
            <a:gd name="connsiteX2" fmla="*/ 882805 w 1300976"/>
            <a:gd name="connsiteY2" fmla="*/ 382033 h 409137"/>
            <a:gd name="connsiteX3" fmla="*/ 1300976 w 1300976"/>
            <a:gd name="connsiteY3" fmla="*/ 196179 h 409137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61776 w 1362752"/>
            <a:gd name="connsiteY0" fmla="*/ 183272 h 411718"/>
            <a:gd name="connsiteX1" fmla="*/ 339528 w 1362752"/>
            <a:gd name="connsiteY1" fmla="*/ 36138 h 411718"/>
            <a:gd name="connsiteX2" fmla="*/ 944581 w 1362752"/>
            <a:gd name="connsiteY2" fmla="*/ 384614 h 411718"/>
            <a:gd name="connsiteX3" fmla="*/ 1362752 w 1362752"/>
            <a:gd name="connsiteY3" fmla="*/ 198760 h 411718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61773 w 1362749"/>
            <a:gd name="connsiteY0" fmla="*/ 281362 h 508517"/>
            <a:gd name="connsiteX1" fmla="*/ 163165 w 1362749"/>
            <a:gd name="connsiteY1" fmla="*/ 141972 h 508517"/>
            <a:gd name="connsiteX2" fmla="*/ 944578 w 1362749"/>
            <a:gd name="connsiteY2" fmla="*/ 482704 h 508517"/>
            <a:gd name="connsiteX3" fmla="*/ 1362749 w 1362749"/>
            <a:gd name="connsiteY3" fmla="*/ 296850 h 508517"/>
            <a:gd name="connsiteX0" fmla="*/ 0 w 1300976"/>
            <a:gd name="connsiteY0" fmla="*/ 289106 h 517552"/>
            <a:gd name="connsiteX1" fmla="*/ 341884 w 1300976"/>
            <a:gd name="connsiteY1" fmla="*/ 141972 h 517552"/>
            <a:gd name="connsiteX2" fmla="*/ 882805 w 1300976"/>
            <a:gd name="connsiteY2" fmla="*/ 490448 h 517552"/>
            <a:gd name="connsiteX3" fmla="*/ 1300976 w 1300976"/>
            <a:gd name="connsiteY3" fmla="*/ 304594 h 517552"/>
            <a:gd name="connsiteX0" fmla="*/ 0 w 1300976"/>
            <a:gd name="connsiteY0" fmla="*/ 296850 h 526586"/>
            <a:gd name="connsiteX1" fmla="*/ 389982 w 1300976"/>
            <a:gd name="connsiteY1" fmla="*/ 141972 h 526586"/>
            <a:gd name="connsiteX2" fmla="*/ 882805 w 1300976"/>
            <a:gd name="connsiteY2" fmla="*/ 498192 h 526586"/>
            <a:gd name="connsiteX3" fmla="*/ 1300976 w 1300976"/>
            <a:gd name="connsiteY3" fmla="*/ 312338 h 526586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232317 h 474960"/>
            <a:gd name="connsiteX1" fmla="*/ 486180 w 1300976"/>
            <a:gd name="connsiteY1" fmla="*/ 0 h 474960"/>
            <a:gd name="connsiteX2" fmla="*/ 882805 w 1300976"/>
            <a:gd name="connsiteY2" fmla="*/ 433659 h 474960"/>
            <a:gd name="connsiteX3" fmla="*/ 1300976 w 1300976"/>
            <a:gd name="connsiteY3" fmla="*/ 247805 h 474960"/>
            <a:gd name="connsiteX0" fmla="*/ 0 w 1300976"/>
            <a:gd name="connsiteY0" fmla="*/ 0 h 242643"/>
            <a:gd name="connsiteX1" fmla="*/ 882805 w 1300976"/>
            <a:gd name="connsiteY1" fmla="*/ 201342 h 242643"/>
            <a:gd name="connsiteX2" fmla="*/ 1300976 w 1300976"/>
            <a:gd name="connsiteY2" fmla="*/ 15488 h 242643"/>
            <a:gd name="connsiteX0" fmla="*/ 0 w 1300976"/>
            <a:gd name="connsiteY0" fmla="*/ 0 h 15488"/>
            <a:gd name="connsiteX1" fmla="*/ 1300976 w 1300976"/>
            <a:gd name="connsiteY1" fmla="*/ 15488 h 15488"/>
            <a:gd name="connsiteX0" fmla="*/ 0 w 1300976"/>
            <a:gd name="connsiteY0" fmla="*/ 193596 h 209084"/>
            <a:gd name="connsiteX1" fmla="*/ 322979 w 1300976"/>
            <a:gd name="connsiteY1" fmla="*/ 0 h 209084"/>
            <a:gd name="connsiteX2" fmla="*/ 1300976 w 1300976"/>
            <a:gd name="connsiteY2" fmla="*/ 209084 h 209084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193596 h 429786"/>
            <a:gd name="connsiteX1" fmla="*/ 322979 w 1300976"/>
            <a:gd name="connsiteY1" fmla="*/ 0 h 429786"/>
            <a:gd name="connsiteX2" fmla="*/ 819991 w 1300976"/>
            <a:gd name="connsiteY2" fmla="*/ 394939 h 429786"/>
            <a:gd name="connsiteX3" fmla="*/ 1300976 w 1300976"/>
            <a:gd name="connsiteY3" fmla="*/ 209084 h 429786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493369"/>
            <a:gd name="connsiteY0" fmla="*/ 325243 h 548527"/>
            <a:gd name="connsiteX1" fmla="*/ 322979 w 1493369"/>
            <a:gd name="connsiteY1" fmla="*/ 131647 h 548527"/>
            <a:gd name="connsiteX2" fmla="*/ 819991 w 1493369"/>
            <a:gd name="connsiteY2" fmla="*/ 526586 h 548527"/>
            <a:gd name="connsiteX3" fmla="*/ 1493369 w 1493369"/>
            <a:gd name="connsiteY3" fmla="*/ 0 h 548527"/>
            <a:gd name="connsiteX0" fmla="*/ 0 w 1493369"/>
            <a:gd name="connsiteY0" fmla="*/ 325243 h 566596"/>
            <a:gd name="connsiteX1" fmla="*/ 322979 w 1493369"/>
            <a:gd name="connsiteY1" fmla="*/ 240062 h 566596"/>
            <a:gd name="connsiteX2" fmla="*/ 819991 w 1493369"/>
            <a:gd name="connsiteY2" fmla="*/ 526586 h 566596"/>
            <a:gd name="connsiteX3" fmla="*/ 1493369 w 1493369"/>
            <a:gd name="connsiteY3" fmla="*/ 0 h 566596"/>
            <a:gd name="connsiteX0" fmla="*/ 0 w 1300978"/>
            <a:gd name="connsiteY0" fmla="*/ 90344 h 311047"/>
            <a:gd name="connsiteX1" fmla="*/ 322979 w 1300978"/>
            <a:gd name="connsiteY1" fmla="*/ 5163 h 311047"/>
            <a:gd name="connsiteX2" fmla="*/ 819991 w 1300978"/>
            <a:gd name="connsiteY2" fmla="*/ 291687 h 311047"/>
            <a:gd name="connsiteX3" fmla="*/ 1300978 w 1300978"/>
            <a:gd name="connsiteY3" fmla="*/ 121321 h 311047"/>
            <a:gd name="connsiteX0" fmla="*/ 0 w 1300978"/>
            <a:gd name="connsiteY0" fmla="*/ 90344 h 303303"/>
            <a:gd name="connsiteX1" fmla="*/ 322979 w 1300978"/>
            <a:gd name="connsiteY1" fmla="*/ 5163 h 303303"/>
            <a:gd name="connsiteX2" fmla="*/ 707763 w 1300978"/>
            <a:gd name="connsiteY2" fmla="*/ 283943 h 303303"/>
            <a:gd name="connsiteX3" fmla="*/ 1300978 w 1300978"/>
            <a:gd name="connsiteY3" fmla="*/ 121321 h 303303"/>
            <a:gd name="connsiteX0" fmla="*/ 0 w 1300978"/>
            <a:gd name="connsiteY0" fmla="*/ 95155 h 294571"/>
            <a:gd name="connsiteX1" fmla="*/ 322979 w 1300978"/>
            <a:gd name="connsiteY1" fmla="*/ 9974 h 294571"/>
            <a:gd name="connsiteX2" fmla="*/ 510101 w 1300978"/>
            <a:gd name="connsiteY2" fmla="*/ 91227 h 294571"/>
            <a:gd name="connsiteX3" fmla="*/ 707763 w 1300978"/>
            <a:gd name="connsiteY3" fmla="*/ 288754 h 294571"/>
            <a:gd name="connsiteX4" fmla="*/ 1300978 w 1300978"/>
            <a:gd name="connsiteY4" fmla="*/ 126132 h 294571"/>
            <a:gd name="connsiteX0" fmla="*/ 0 w 1300978"/>
            <a:gd name="connsiteY0" fmla="*/ 90344 h 289760"/>
            <a:gd name="connsiteX1" fmla="*/ 322979 w 1300978"/>
            <a:gd name="connsiteY1" fmla="*/ 5163 h 289760"/>
            <a:gd name="connsiteX2" fmla="*/ 707763 w 1300978"/>
            <a:gd name="connsiteY2" fmla="*/ 283943 h 289760"/>
            <a:gd name="connsiteX3" fmla="*/ 1300978 w 1300978"/>
            <a:gd name="connsiteY3" fmla="*/ 121321 h 289760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2125 h 301541"/>
            <a:gd name="connsiteX1" fmla="*/ 214600 w 1300978"/>
            <a:gd name="connsiteY1" fmla="*/ 0 h 301541"/>
            <a:gd name="connsiteX2" fmla="*/ 707763 w 1300978"/>
            <a:gd name="connsiteY2" fmla="*/ 295724 h 301541"/>
            <a:gd name="connsiteX3" fmla="*/ 1300978 w 1300978"/>
            <a:gd name="connsiteY3" fmla="*/ 133102 h 301541"/>
            <a:gd name="connsiteX0" fmla="*/ 0 w 1300978"/>
            <a:gd name="connsiteY0" fmla="*/ 102125 h 274430"/>
            <a:gd name="connsiteX1" fmla="*/ 214600 w 1300978"/>
            <a:gd name="connsiteY1" fmla="*/ 0 h 274430"/>
            <a:gd name="connsiteX2" fmla="*/ 645280 w 1300978"/>
            <a:gd name="connsiteY2" fmla="*/ 268613 h 274430"/>
            <a:gd name="connsiteX3" fmla="*/ 1300978 w 1300978"/>
            <a:gd name="connsiteY3" fmla="*/ 133102 h 274430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68382"/>
            <a:gd name="connsiteX1" fmla="*/ 214600 w 1300978"/>
            <a:gd name="connsiteY1" fmla="*/ 9903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68382"/>
            <a:gd name="connsiteX1" fmla="*/ 316134 w 1300978"/>
            <a:gd name="connsiteY1" fmla="*/ 8378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27716"/>
            <a:gd name="connsiteX1" fmla="*/ 316134 w 1300978"/>
            <a:gd name="connsiteY1" fmla="*/ 83785 h 327716"/>
            <a:gd name="connsiteX2" fmla="*/ 949881 w 1300978"/>
            <a:gd name="connsiteY2" fmla="*/ 326982 h 327716"/>
            <a:gd name="connsiteX3" fmla="*/ 1300978 w 1300978"/>
            <a:gd name="connsiteY3" fmla="*/ 0 h 327716"/>
            <a:gd name="connsiteX0" fmla="*/ 0 w 1300978"/>
            <a:gd name="connsiteY0" fmla="*/ 201160 h 326022"/>
            <a:gd name="connsiteX1" fmla="*/ 316134 w 1300978"/>
            <a:gd name="connsiteY1" fmla="*/ 83785 h 326022"/>
            <a:gd name="connsiteX2" fmla="*/ 668711 w 1300978"/>
            <a:gd name="connsiteY2" fmla="*/ 325288 h 326022"/>
            <a:gd name="connsiteX3" fmla="*/ 1300978 w 1300978"/>
            <a:gd name="connsiteY3" fmla="*/ 0 h 326022"/>
            <a:gd name="connsiteX0" fmla="*/ 0 w 1300978"/>
            <a:gd name="connsiteY0" fmla="*/ 201160 h 324328"/>
            <a:gd name="connsiteX1" fmla="*/ 316134 w 1300978"/>
            <a:gd name="connsiteY1" fmla="*/ 83785 h 324328"/>
            <a:gd name="connsiteX2" fmla="*/ 649185 w 1300978"/>
            <a:gd name="connsiteY2" fmla="*/ 323594 h 324328"/>
            <a:gd name="connsiteX3" fmla="*/ 1300978 w 1300978"/>
            <a:gd name="connsiteY3" fmla="*/ 0 h 324328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261462 w 1136962"/>
            <a:gd name="connsiteY1" fmla="*/ 88869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265832"/>
            <a:gd name="connsiteY0" fmla="*/ 331631 h 331631"/>
            <a:gd name="connsiteX1" fmla="*/ 390332 w 1265832"/>
            <a:gd name="connsiteY1" fmla="*/ 88869 h 331631"/>
            <a:gd name="connsiteX2" fmla="*/ 778055 w 1265832"/>
            <a:gd name="connsiteY2" fmla="*/ 326983 h 331631"/>
            <a:gd name="connsiteX3" fmla="*/ 1265832 w 1265832"/>
            <a:gd name="connsiteY3" fmla="*/ 0 h 331631"/>
            <a:gd name="connsiteX0" fmla="*/ 0 w 1199445"/>
            <a:gd name="connsiteY0" fmla="*/ 287576 h 327717"/>
            <a:gd name="connsiteX1" fmla="*/ 323945 w 1199445"/>
            <a:gd name="connsiteY1" fmla="*/ 88869 h 327717"/>
            <a:gd name="connsiteX2" fmla="*/ 711668 w 1199445"/>
            <a:gd name="connsiteY2" fmla="*/ 326983 h 327717"/>
            <a:gd name="connsiteX3" fmla="*/ 1199445 w 1199445"/>
            <a:gd name="connsiteY3" fmla="*/ 0 h 327717"/>
            <a:gd name="connsiteX0" fmla="*/ 0 w 1199445"/>
            <a:gd name="connsiteY0" fmla="*/ 287576 h 331106"/>
            <a:gd name="connsiteX1" fmla="*/ 323945 w 1199445"/>
            <a:gd name="connsiteY1" fmla="*/ 88869 h 331106"/>
            <a:gd name="connsiteX2" fmla="*/ 656996 w 1199445"/>
            <a:gd name="connsiteY2" fmla="*/ 330372 h 331106"/>
            <a:gd name="connsiteX3" fmla="*/ 1199445 w 1199445"/>
            <a:gd name="connsiteY3" fmla="*/ 0 h 331106"/>
            <a:gd name="connsiteX0" fmla="*/ 0 w 1164298"/>
            <a:gd name="connsiteY0" fmla="*/ 328242 h 371772"/>
            <a:gd name="connsiteX1" fmla="*/ 323945 w 1164298"/>
            <a:gd name="connsiteY1" fmla="*/ 129535 h 371772"/>
            <a:gd name="connsiteX2" fmla="*/ 656996 w 1164298"/>
            <a:gd name="connsiteY2" fmla="*/ 371038 h 371772"/>
            <a:gd name="connsiteX3" fmla="*/ 1164298 w 1164298"/>
            <a:gd name="connsiteY3" fmla="*/ 0 h 371772"/>
            <a:gd name="connsiteX0" fmla="*/ 0 w 1062764"/>
            <a:gd name="connsiteY0" fmla="*/ 245215 h 371772"/>
            <a:gd name="connsiteX1" fmla="*/ 222411 w 1062764"/>
            <a:gd name="connsiteY1" fmla="*/ 129535 h 371772"/>
            <a:gd name="connsiteX2" fmla="*/ 555462 w 1062764"/>
            <a:gd name="connsiteY2" fmla="*/ 371038 h 371772"/>
            <a:gd name="connsiteX3" fmla="*/ 1062764 w 1062764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1008092"/>
            <a:gd name="connsiteY0" fmla="*/ 245215 h 371772"/>
            <a:gd name="connsiteX1" fmla="*/ 167739 w 1008092"/>
            <a:gd name="connsiteY1" fmla="*/ 129535 h 371772"/>
            <a:gd name="connsiteX2" fmla="*/ 500790 w 1008092"/>
            <a:gd name="connsiteY2" fmla="*/ 371038 h 371772"/>
            <a:gd name="connsiteX3" fmla="*/ 1008092 w 1008092"/>
            <a:gd name="connsiteY3" fmla="*/ 0 h 371772"/>
            <a:gd name="connsiteX0" fmla="*/ 0 w 1008092"/>
            <a:gd name="connsiteY0" fmla="*/ 245215 h 364994"/>
            <a:gd name="connsiteX1" fmla="*/ 167739 w 1008092"/>
            <a:gd name="connsiteY1" fmla="*/ 129535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976039"/>
            <a:gd name="connsiteY0" fmla="*/ 211229 h 364994"/>
            <a:gd name="connsiteX1" fmla="*/ 139591 w 976039"/>
            <a:gd name="connsiteY1" fmla="*/ 134618 h 364994"/>
            <a:gd name="connsiteX2" fmla="*/ 468737 w 976039"/>
            <a:gd name="connsiteY2" fmla="*/ 364260 h 364994"/>
            <a:gd name="connsiteX3" fmla="*/ 976039 w 976039"/>
            <a:gd name="connsiteY3" fmla="*/ 0 h 364994"/>
            <a:gd name="connsiteX0" fmla="*/ 0 w 976039"/>
            <a:gd name="connsiteY0" fmla="*/ 211229 h 364994"/>
            <a:gd name="connsiteX1" fmla="*/ 30477 w 976039"/>
            <a:gd name="connsiteY1" fmla="*/ 203559 h 364994"/>
            <a:gd name="connsiteX2" fmla="*/ 139591 w 976039"/>
            <a:gd name="connsiteY2" fmla="*/ 134618 h 364994"/>
            <a:gd name="connsiteX3" fmla="*/ 468737 w 976039"/>
            <a:gd name="connsiteY3" fmla="*/ 364260 h 364994"/>
            <a:gd name="connsiteX4" fmla="*/ 976039 w 976039"/>
            <a:gd name="connsiteY4" fmla="*/ 0 h 364994"/>
            <a:gd name="connsiteX0" fmla="*/ 0 w 976039"/>
            <a:gd name="connsiteY0" fmla="*/ 211229 h 364994"/>
            <a:gd name="connsiteX1" fmla="*/ 139591 w 976039"/>
            <a:gd name="connsiteY1" fmla="*/ 134618 h 364994"/>
            <a:gd name="connsiteX2" fmla="*/ 468737 w 976039"/>
            <a:gd name="connsiteY2" fmla="*/ 364260 h 364994"/>
            <a:gd name="connsiteX3" fmla="*/ 976039 w 976039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5518 w 935973"/>
            <a:gd name="connsiteY1" fmla="*/ 112527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5518 w 935973"/>
            <a:gd name="connsiteY1" fmla="*/ 112527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52000"/>
            <a:gd name="connsiteY0" fmla="*/ 207831 h 364994"/>
            <a:gd name="connsiteX1" fmla="*/ 111545 w 952000"/>
            <a:gd name="connsiteY1" fmla="*/ 112527 h 364994"/>
            <a:gd name="connsiteX2" fmla="*/ 444698 w 952000"/>
            <a:gd name="connsiteY2" fmla="*/ 364260 h 364994"/>
            <a:gd name="connsiteX3" fmla="*/ 952000 w 952000"/>
            <a:gd name="connsiteY3" fmla="*/ 0 h 364994"/>
            <a:gd name="connsiteX0" fmla="*/ 0 w 952000"/>
            <a:gd name="connsiteY0" fmla="*/ 207831 h 364994"/>
            <a:gd name="connsiteX1" fmla="*/ 123565 w 952000"/>
            <a:gd name="connsiteY1" fmla="*/ 110828 h 364994"/>
            <a:gd name="connsiteX2" fmla="*/ 444698 w 952000"/>
            <a:gd name="connsiteY2" fmla="*/ 364260 h 364994"/>
            <a:gd name="connsiteX3" fmla="*/ 952000 w 952000"/>
            <a:gd name="connsiteY3" fmla="*/ 0 h 364994"/>
            <a:gd name="connsiteX0" fmla="*/ 0 w 952000"/>
            <a:gd name="connsiteY0" fmla="*/ 207831 h 375190"/>
            <a:gd name="connsiteX1" fmla="*/ 123565 w 952000"/>
            <a:gd name="connsiteY1" fmla="*/ 110828 h 375190"/>
            <a:gd name="connsiteX2" fmla="*/ 472745 w 952000"/>
            <a:gd name="connsiteY2" fmla="*/ 374456 h 375190"/>
            <a:gd name="connsiteX3" fmla="*/ 952000 w 952000"/>
            <a:gd name="connsiteY3" fmla="*/ 0 h 375190"/>
            <a:gd name="connsiteX0" fmla="*/ 0 w 952000"/>
            <a:gd name="connsiteY0" fmla="*/ 207831 h 368393"/>
            <a:gd name="connsiteX1" fmla="*/ 123565 w 952000"/>
            <a:gd name="connsiteY1" fmla="*/ 110828 h 368393"/>
            <a:gd name="connsiteX2" fmla="*/ 472745 w 952000"/>
            <a:gd name="connsiteY2" fmla="*/ 367659 h 368393"/>
            <a:gd name="connsiteX3" fmla="*/ 952000 w 952000"/>
            <a:gd name="connsiteY3" fmla="*/ 0 h 368393"/>
            <a:gd name="connsiteX0" fmla="*/ 0 w 895907"/>
            <a:gd name="connsiteY0" fmla="*/ 163649 h 324211"/>
            <a:gd name="connsiteX1" fmla="*/ 123565 w 895907"/>
            <a:gd name="connsiteY1" fmla="*/ 66646 h 324211"/>
            <a:gd name="connsiteX2" fmla="*/ 472745 w 895907"/>
            <a:gd name="connsiteY2" fmla="*/ 323477 h 324211"/>
            <a:gd name="connsiteX3" fmla="*/ 895907 w 895907"/>
            <a:gd name="connsiteY3" fmla="*/ 0 h 324211"/>
            <a:gd name="connsiteX0" fmla="*/ 0 w 895907"/>
            <a:gd name="connsiteY0" fmla="*/ 163649 h 324211"/>
            <a:gd name="connsiteX1" fmla="*/ 123565 w 895907"/>
            <a:gd name="connsiteY1" fmla="*/ 66646 h 324211"/>
            <a:gd name="connsiteX2" fmla="*/ 472745 w 895907"/>
            <a:gd name="connsiteY2" fmla="*/ 323477 h 324211"/>
            <a:gd name="connsiteX3" fmla="*/ 895907 w 895907"/>
            <a:gd name="connsiteY3" fmla="*/ 0 h 324211"/>
            <a:gd name="connsiteX0" fmla="*/ 0 w 867861"/>
            <a:gd name="connsiteY0" fmla="*/ 126263 h 324211"/>
            <a:gd name="connsiteX1" fmla="*/ 95519 w 867861"/>
            <a:gd name="connsiteY1" fmla="*/ 66646 h 324211"/>
            <a:gd name="connsiteX2" fmla="*/ 444699 w 867861"/>
            <a:gd name="connsiteY2" fmla="*/ 323477 h 324211"/>
            <a:gd name="connsiteX3" fmla="*/ 867861 w 867861"/>
            <a:gd name="connsiteY3" fmla="*/ 0 h 324211"/>
            <a:gd name="connsiteX0" fmla="*/ 0 w 867861"/>
            <a:gd name="connsiteY0" fmla="*/ 126263 h 324211"/>
            <a:gd name="connsiteX1" fmla="*/ 103532 w 867861"/>
            <a:gd name="connsiteY1" fmla="*/ 78541 h 324211"/>
            <a:gd name="connsiteX2" fmla="*/ 444699 w 867861"/>
            <a:gd name="connsiteY2" fmla="*/ 323477 h 324211"/>
            <a:gd name="connsiteX3" fmla="*/ 867861 w 867861"/>
            <a:gd name="connsiteY3" fmla="*/ 0 h 324211"/>
            <a:gd name="connsiteX0" fmla="*/ 0 w 867861"/>
            <a:gd name="connsiteY0" fmla="*/ 126263 h 324211"/>
            <a:gd name="connsiteX1" fmla="*/ 95519 w 867861"/>
            <a:gd name="connsiteY1" fmla="*/ 71744 h 324211"/>
            <a:gd name="connsiteX2" fmla="*/ 444699 w 867861"/>
            <a:gd name="connsiteY2" fmla="*/ 323477 h 324211"/>
            <a:gd name="connsiteX3" fmla="*/ 867861 w 867861"/>
            <a:gd name="connsiteY3" fmla="*/ 0 h 324211"/>
            <a:gd name="connsiteX0" fmla="*/ 0 w 867861"/>
            <a:gd name="connsiteY0" fmla="*/ 126263 h 324211"/>
            <a:gd name="connsiteX1" fmla="*/ 103532 w 867861"/>
            <a:gd name="connsiteY1" fmla="*/ 78541 h 324211"/>
            <a:gd name="connsiteX2" fmla="*/ 444699 w 867861"/>
            <a:gd name="connsiteY2" fmla="*/ 323477 h 324211"/>
            <a:gd name="connsiteX3" fmla="*/ 867861 w 867861"/>
            <a:gd name="connsiteY3" fmla="*/ 0 h 324211"/>
            <a:gd name="connsiteX0" fmla="*/ 0 w 867861"/>
            <a:gd name="connsiteY0" fmla="*/ 126263 h 324211"/>
            <a:gd name="connsiteX1" fmla="*/ 103532 w 867861"/>
            <a:gd name="connsiteY1" fmla="*/ 78541 h 324211"/>
            <a:gd name="connsiteX2" fmla="*/ 444699 w 867861"/>
            <a:gd name="connsiteY2" fmla="*/ 323477 h 324211"/>
            <a:gd name="connsiteX3" fmla="*/ 867861 w 867861"/>
            <a:gd name="connsiteY3" fmla="*/ 0 h 32421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867861" h="324211" fill="none">
              <a:moveTo>
                <a:pt x="0" y="126263"/>
              </a:moveTo>
              <a:cubicBezTo>
                <a:pt x="29082" y="106904"/>
                <a:pt x="49449" y="78526"/>
                <a:pt x="103532" y="78541"/>
              </a:cubicBezTo>
              <a:cubicBezTo>
                <a:pt x="194995" y="78613"/>
                <a:pt x="269984" y="322756"/>
                <a:pt x="444699" y="323477"/>
              </a:cubicBezTo>
              <a:cubicBezTo>
                <a:pt x="635090" y="324211"/>
                <a:pt x="762298" y="127946"/>
                <a:pt x="867861" y="0"/>
              </a:cubicBezTo>
            </a:path>
          </a:pathLst>
        </a:custGeom>
        <a:noFill xmlns:a="http://schemas.openxmlformats.org/drawingml/2006/main"/>
        <a:ln xmlns:a="http://schemas.openxmlformats.org/drawingml/2006/main" w="66675" cap="rnd" cmpd="sng" algn="ctr">
          <a:gradFill flip="none" rotWithShape="1">
            <a:gsLst>
              <a:gs pos="7000">
                <a:srgbClr val="FF0000">
                  <a:alpha val="50000"/>
                </a:srgbClr>
              </a:gs>
              <a:gs pos="33000">
                <a:srgbClr val="00B050">
                  <a:alpha val="50000"/>
                </a:srgbClr>
              </a:gs>
              <a:gs pos="67000">
                <a:srgbClr val="FF0000">
                  <a:alpha val="70000"/>
                </a:srgbClr>
              </a:gs>
            </a:gsLst>
            <a:lin ang="0" scaled="1"/>
            <a:tileRect/>
          </a:gradFill>
          <a:prstDash val="solid"/>
          <a:tailEnd type="triangle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0.00499</cdr:x>
      <cdr:y>0.90399</cdr:y>
    </cdr:from>
    <cdr:to>
      <cdr:x>0.05144</cdr:x>
      <cdr:y>0.95941</cdr:y>
    </cdr:to>
    <cdr:sp macro="" textlink="">
      <cdr:nvSpPr>
        <cdr:cNvPr id="66" name="フリーフォーム 65"/>
        <cdr:cNvSpPr/>
      </cdr:nvSpPr>
      <cdr:spPr>
        <a:xfrm xmlns:a="http://schemas.openxmlformats.org/drawingml/2006/main" flipV="1">
          <a:off x="46464" y="5498031"/>
          <a:ext cx="432282" cy="337062"/>
        </a:xfrm>
        <a:custGeom xmlns:a="http://schemas.openxmlformats.org/drawingml/2006/main">
          <a:avLst/>
          <a:gdLst>
            <a:gd name="connsiteX0" fmla="*/ 0 w 1525549"/>
            <a:gd name="connsiteY0" fmla="*/ 0 h 247804"/>
            <a:gd name="connsiteX1" fmla="*/ 747290 w 1525549"/>
            <a:gd name="connsiteY1" fmla="*/ 123902 h 247804"/>
            <a:gd name="connsiteX2" fmla="*/ 1525549 w 1525549"/>
            <a:gd name="connsiteY2" fmla="*/ 247804 h 247804"/>
            <a:gd name="connsiteX0" fmla="*/ 0 w 1525549"/>
            <a:gd name="connsiteY0" fmla="*/ 240061 h 487865"/>
            <a:gd name="connsiteX1" fmla="*/ 352351 w 1525549"/>
            <a:gd name="connsiteY1" fmla="*/ 61951 h 487865"/>
            <a:gd name="connsiteX2" fmla="*/ 1525549 w 1525549"/>
            <a:gd name="connsiteY2" fmla="*/ 487865 h 487865"/>
            <a:gd name="connsiteX0" fmla="*/ 0 w 828598"/>
            <a:gd name="connsiteY0" fmla="*/ 241352 h 620803"/>
            <a:gd name="connsiteX1" fmla="*/ 352351 w 828598"/>
            <a:gd name="connsiteY1" fmla="*/ 63242 h 620803"/>
            <a:gd name="connsiteX2" fmla="*/ 828598 w 828598"/>
            <a:gd name="connsiteY2" fmla="*/ 620803 h 620803"/>
            <a:gd name="connsiteX0" fmla="*/ 0 w 828598"/>
            <a:gd name="connsiteY0" fmla="*/ 481413 h 860864"/>
            <a:gd name="connsiteX1" fmla="*/ 236192 w 828598"/>
            <a:gd name="connsiteY1" fmla="*/ 63242 h 860864"/>
            <a:gd name="connsiteX2" fmla="*/ 828598 w 828598"/>
            <a:gd name="connsiteY2" fmla="*/ 860864 h 860864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418171 h 797622"/>
            <a:gd name="connsiteX1" fmla="*/ 236192 w 828598"/>
            <a:gd name="connsiteY1" fmla="*/ 0 h 797622"/>
            <a:gd name="connsiteX2" fmla="*/ 712440 w 828598"/>
            <a:gd name="connsiteY2" fmla="*/ 433659 h 797622"/>
            <a:gd name="connsiteX3" fmla="*/ 828598 w 828598"/>
            <a:gd name="connsiteY3" fmla="*/ 797622 h 797622"/>
            <a:gd name="connsiteX0" fmla="*/ 0 w 1239025"/>
            <a:gd name="connsiteY0" fmla="*/ 418171 h 513679"/>
            <a:gd name="connsiteX1" fmla="*/ 236192 w 1239025"/>
            <a:gd name="connsiteY1" fmla="*/ 0 h 513679"/>
            <a:gd name="connsiteX2" fmla="*/ 712440 w 1239025"/>
            <a:gd name="connsiteY2" fmla="*/ 433659 h 513679"/>
            <a:gd name="connsiteX3" fmla="*/ 1239025 w 1239025"/>
            <a:gd name="connsiteY3" fmla="*/ 480122 h 513679"/>
            <a:gd name="connsiteX0" fmla="*/ 0 w 1300976"/>
            <a:gd name="connsiteY0" fmla="*/ 472378 h 513679"/>
            <a:gd name="connsiteX1" fmla="*/ 298143 w 1300976"/>
            <a:gd name="connsiteY1" fmla="*/ 0 h 513679"/>
            <a:gd name="connsiteX2" fmla="*/ 774391 w 1300976"/>
            <a:gd name="connsiteY2" fmla="*/ 433659 h 513679"/>
            <a:gd name="connsiteX3" fmla="*/ 1300976 w 1300976"/>
            <a:gd name="connsiteY3" fmla="*/ 480122 h 513679"/>
            <a:gd name="connsiteX0" fmla="*/ 0 w 1300976"/>
            <a:gd name="connsiteY0" fmla="*/ 472378 h 970569"/>
            <a:gd name="connsiteX1" fmla="*/ 298143 w 1300976"/>
            <a:gd name="connsiteY1" fmla="*/ 0 h 970569"/>
            <a:gd name="connsiteX2" fmla="*/ 967988 w 1300976"/>
            <a:gd name="connsiteY2" fmla="*/ 890549 h 970569"/>
            <a:gd name="connsiteX3" fmla="*/ 1300976 w 1300976"/>
            <a:gd name="connsiteY3" fmla="*/ 480122 h 970569"/>
            <a:gd name="connsiteX0" fmla="*/ 0 w 1300976"/>
            <a:gd name="connsiteY0" fmla="*/ 185854 h 636291"/>
            <a:gd name="connsiteX1" fmla="*/ 422045 w 1300976"/>
            <a:gd name="connsiteY1" fmla="*/ 0 h 636291"/>
            <a:gd name="connsiteX2" fmla="*/ 967988 w 1300976"/>
            <a:gd name="connsiteY2" fmla="*/ 604025 h 636291"/>
            <a:gd name="connsiteX3" fmla="*/ 1300976 w 1300976"/>
            <a:gd name="connsiteY3" fmla="*/ 193598 h 636291"/>
            <a:gd name="connsiteX0" fmla="*/ 0 w 1300976"/>
            <a:gd name="connsiteY0" fmla="*/ 202633 h 653070"/>
            <a:gd name="connsiteX1" fmla="*/ 422045 w 1300976"/>
            <a:gd name="connsiteY1" fmla="*/ 16779 h 653070"/>
            <a:gd name="connsiteX2" fmla="*/ 967988 w 1300976"/>
            <a:gd name="connsiteY2" fmla="*/ 620804 h 653070"/>
            <a:gd name="connsiteX3" fmla="*/ 1300976 w 1300976"/>
            <a:gd name="connsiteY3" fmla="*/ 210377 h 653070"/>
            <a:gd name="connsiteX0" fmla="*/ 0 w 1300976"/>
            <a:gd name="connsiteY0" fmla="*/ 187145 h 637582"/>
            <a:gd name="connsiteX1" fmla="*/ 422045 w 1300976"/>
            <a:gd name="connsiteY1" fmla="*/ 1291 h 637582"/>
            <a:gd name="connsiteX2" fmla="*/ 967988 w 1300976"/>
            <a:gd name="connsiteY2" fmla="*/ 605316 h 637582"/>
            <a:gd name="connsiteX3" fmla="*/ 1300976 w 1300976"/>
            <a:gd name="connsiteY3" fmla="*/ 194889 h 637582"/>
            <a:gd name="connsiteX0" fmla="*/ 0 w 1300976"/>
            <a:gd name="connsiteY0" fmla="*/ 187145 h 413009"/>
            <a:gd name="connsiteX1" fmla="*/ 422045 w 1300976"/>
            <a:gd name="connsiteY1" fmla="*/ 1291 h 413009"/>
            <a:gd name="connsiteX2" fmla="*/ 921524 w 1300976"/>
            <a:gd name="connsiteY2" fmla="*/ 380743 h 413009"/>
            <a:gd name="connsiteX3" fmla="*/ 1300976 w 1300976"/>
            <a:gd name="connsiteY3" fmla="*/ 194889 h 413009"/>
            <a:gd name="connsiteX0" fmla="*/ 47109 w 1348085"/>
            <a:gd name="connsiteY0" fmla="*/ 220701 h 446565"/>
            <a:gd name="connsiteX1" fmla="*/ 70341 w 1348085"/>
            <a:gd name="connsiteY1" fmla="*/ 212959 h 446565"/>
            <a:gd name="connsiteX2" fmla="*/ 469154 w 1348085"/>
            <a:gd name="connsiteY2" fmla="*/ 34847 h 446565"/>
            <a:gd name="connsiteX3" fmla="*/ 968633 w 1348085"/>
            <a:gd name="connsiteY3" fmla="*/ 414299 h 446565"/>
            <a:gd name="connsiteX4" fmla="*/ 1348085 w 1348085"/>
            <a:gd name="connsiteY4" fmla="*/ 228445 h 446565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55600"/>
            <a:gd name="connsiteX1" fmla="*/ 70341 w 1348085"/>
            <a:gd name="connsiteY1" fmla="*/ 212959 h 455600"/>
            <a:gd name="connsiteX2" fmla="*/ 469154 w 1348085"/>
            <a:gd name="connsiteY2" fmla="*/ 34847 h 455600"/>
            <a:gd name="connsiteX3" fmla="*/ 929914 w 1348085"/>
            <a:gd name="connsiteY3" fmla="*/ 422043 h 455600"/>
            <a:gd name="connsiteX4" fmla="*/ 1348085 w 1348085"/>
            <a:gd name="connsiteY4" fmla="*/ 236189 h 455600"/>
            <a:gd name="connsiteX0" fmla="*/ 31076 w 1332052"/>
            <a:gd name="connsiteY0" fmla="*/ 220701 h 455600"/>
            <a:gd name="connsiteX1" fmla="*/ 70341 w 1332052"/>
            <a:gd name="connsiteY1" fmla="*/ 197471 h 455600"/>
            <a:gd name="connsiteX2" fmla="*/ 453121 w 1332052"/>
            <a:gd name="connsiteY2" fmla="*/ 34847 h 455600"/>
            <a:gd name="connsiteX3" fmla="*/ 913881 w 1332052"/>
            <a:gd name="connsiteY3" fmla="*/ 422043 h 455600"/>
            <a:gd name="connsiteX4" fmla="*/ 1332052 w 1332052"/>
            <a:gd name="connsiteY4" fmla="*/ 236189 h 455600"/>
            <a:gd name="connsiteX0" fmla="*/ 319664 w 1620640"/>
            <a:gd name="connsiteY0" fmla="*/ 220701 h 455600"/>
            <a:gd name="connsiteX1" fmla="*/ 358929 w 1620640"/>
            <a:gd name="connsiteY1" fmla="*/ 197471 h 455600"/>
            <a:gd name="connsiteX2" fmla="*/ 741709 w 1620640"/>
            <a:gd name="connsiteY2" fmla="*/ 34847 h 455600"/>
            <a:gd name="connsiteX3" fmla="*/ 1202469 w 1620640"/>
            <a:gd name="connsiteY3" fmla="*/ 422043 h 455600"/>
            <a:gd name="connsiteX4" fmla="*/ 1620640 w 1620640"/>
            <a:gd name="connsiteY4" fmla="*/ 236189 h 455600"/>
            <a:gd name="connsiteX0" fmla="*/ 319664 w 1620640"/>
            <a:gd name="connsiteY0" fmla="*/ 294267 h 529166"/>
            <a:gd name="connsiteX1" fmla="*/ 358929 w 1620640"/>
            <a:gd name="connsiteY1" fmla="*/ 271037 h 529166"/>
            <a:gd name="connsiteX2" fmla="*/ 741709 w 1620640"/>
            <a:gd name="connsiteY2" fmla="*/ 108413 h 529166"/>
            <a:gd name="connsiteX3" fmla="*/ 1202469 w 1620640"/>
            <a:gd name="connsiteY3" fmla="*/ 495609 h 529166"/>
            <a:gd name="connsiteX4" fmla="*/ 1620640 w 1620640"/>
            <a:gd name="connsiteY4" fmla="*/ 309755 h 529166"/>
            <a:gd name="connsiteX0" fmla="*/ 15043 w 1316019"/>
            <a:gd name="connsiteY0" fmla="*/ 294267 h 549818"/>
            <a:gd name="connsiteX1" fmla="*/ 54308 w 1316019"/>
            <a:gd name="connsiteY1" fmla="*/ 271037 h 549818"/>
            <a:gd name="connsiteX2" fmla="*/ 437088 w 1316019"/>
            <a:gd name="connsiteY2" fmla="*/ 108413 h 549818"/>
            <a:gd name="connsiteX3" fmla="*/ 897848 w 1316019"/>
            <a:gd name="connsiteY3" fmla="*/ 495609 h 549818"/>
            <a:gd name="connsiteX4" fmla="*/ 1316019 w 1316019"/>
            <a:gd name="connsiteY4" fmla="*/ 309755 h 549818"/>
            <a:gd name="connsiteX0" fmla="*/ 15043 w 3667875"/>
            <a:gd name="connsiteY0" fmla="*/ 332986 h 588537"/>
            <a:gd name="connsiteX1" fmla="*/ 54308 w 3667875"/>
            <a:gd name="connsiteY1" fmla="*/ 309756 h 588537"/>
            <a:gd name="connsiteX2" fmla="*/ 437088 w 3667875"/>
            <a:gd name="connsiteY2" fmla="*/ 147132 h 588537"/>
            <a:gd name="connsiteX3" fmla="*/ 897848 w 3667875"/>
            <a:gd name="connsiteY3" fmla="*/ 534328 h 588537"/>
            <a:gd name="connsiteX4" fmla="*/ 1316019 w 3667875"/>
            <a:gd name="connsiteY4" fmla="*/ 348474 h 588537"/>
            <a:gd name="connsiteX0" fmla="*/ 0 w 3652832"/>
            <a:gd name="connsiteY0" fmla="*/ 782132 h 1017031"/>
            <a:gd name="connsiteX1" fmla="*/ 39265 w 3652832"/>
            <a:gd name="connsiteY1" fmla="*/ 758902 h 1017031"/>
            <a:gd name="connsiteX2" fmla="*/ 422045 w 3652832"/>
            <a:gd name="connsiteY2" fmla="*/ 596278 h 1017031"/>
            <a:gd name="connsiteX3" fmla="*/ 882805 w 3652832"/>
            <a:gd name="connsiteY3" fmla="*/ 983474 h 1017031"/>
            <a:gd name="connsiteX4" fmla="*/ 1300976 w 3652832"/>
            <a:gd name="connsiteY4" fmla="*/ 797620 h 1017031"/>
            <a:gd name="connsiteX0" fmla="*/ 0 w 1300976"/>
            <a:gd name="connsiteY0" fmla="*/ 219411 h 454310"/>
            <a:gd name="connsiteX1" fmla="*/ 422045 w 1300976"/>
            <a:gd name="connsiteY1" fmla="*/ 33557 h 454310"/>
            <a:gd name="connsiteX2" fmla="*/ 882805 w 1300976"/>
            <a:gd name="connsiteY2" fmla="*/ 420753 h 454310"/>
            <a:gd name="connsiteX3" fmla="*/ 1300976 w 1300976"/>
            <a:gd name="connsiteY3" fmla="*/ 234899 h 454310"/>
            <a:gd name="connsiteX0" fmla="*/ 0 w 1300976"/>
            <a:gd name="connsiteY0" fmla="*/ 180691 h 409137"/>
            <a:gd name="connsiteX1" fmla="*/ 277752 w 1300976"/>
            <a:gd name="connsiteY1" fmla="*/ 33557 h 409137"/>
            <a:gd name="connsiteX2" fmla="*/ 882805 w 1300976"/>
            <a:gd name="connsiteY2" fmla="*/ 382033 h 409137"/>
            <a:gd name="connsiteX3" fmla="*/ 1300976 w 1300976"/>
            <a:gd name="connsiteY3" fmla="*/ 196179 h 409137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61776 w 1362752"/>
            <a:gd name="connsiteY0" fmla="*/ 183272 h 411718"/>
            <a:gd name="connsiteX1" fmla="*/ 339528 w 1362752"/>
            <a:gd name="connsiteY1" fmla="*/ 36138 h 411718"/>
            <a:gd name="connsiteX2" fmla="*/ 944581 w 1362752"/>
            <a:gd name="connsiteY2" fmla="*/ 384614 h 411718"/>
            <a:gd name="connsiteX3" fmla="*/ 1362752 w 1362752"/>
            <a:gd name="connsiteY3" fmla="*/ 198760 h 411718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61773 w 1362749"/>
            <a:gd name="connsiteY0" fmla="*/ 281362 h 508517"/>
            <a:gd name="connsiteX1" fmla="*/ 163165 w 1362749"/>
            <a:gd name="connsiteY1" fmla="*/ 141972 h 508517"/>
            <a:gd name="connsiteX2" fmla="*/ 944578 w 1362749"/>
            <a:gd name="connsiteY2" fmla="*/ 482704 h 508517"/>
            <a:gd name="connsiteX3" fmla="*/ 1362749 w 1362749"/>
            <a:gd name="connsiteY3" fmla="*/ 296850 h 508517"/>
            <a:gd name="connsiteX0" fmla="*/ 0 w 1300976"/>
            <a:gd name="connsiteY0" fmla="*/ 289106 h 517552"/>
            <a:gd name="connsiteX1" fmla="*/ 341884 w 1300976"/>
            <a:gd name="connsiteY1" fmla="*/ 141972 h 517552"/>
            <a:gd name="connsiteX2" fmla="*/ 882805 w 1300976"/>
            <a:gd name="connsiteY2" fmla="*/ 490448 h 517552"/>
            <a:gd name="connsiteX3" fmla="*/ 1300976 w 1300976"/>
            <a:gd name="connsiteY3" fmla="*/ 304594 h 517552"/>
            <a:gd name="connsiteX0" fmla="*/ 0 w 1300976"/>
            <a:gd name="connsiteY0" fmla="*/ 296850 h 526586"/>
            <a:gd name="connsiteX1" fmla="*/ 389982 w 1300976"/>
            <a:gd name="connsiteY1" fmla="*/ 141972 h 526586"/>
            <a:gd name="connsiteX2" fmla="*/ 882805 w 1300976"/>
            <a:gd name="connsiteY2" fmla="*/ 498192 h 526586"/>
            <a:gd name="connsiteX3" fmla="*/ 1300976 w 1300976"/>
            <a:gd name="connsiteY3" fmla="*/ 312338 h 526586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232317 h 474960"/>
            <a:gd name="connsiteX1" fmla="*/ 486180 w 1300976"/>
            <a:gd name="connsiteY1" fmla="*/ 0 h 474960"/>
            <a:gd name="connsiteX2" fmla="*/ 882805 w 1300976"/>
            <a:gd name="connsiteY2" fmla="*/ 433659 h 474960"/>
            <a:gd name="connsiteX3" fmla="*/ 1300976 w 1300976"/>
            <a:gd name="connsiteY3" fmla="*/ 247805 h 474960"/>
            <a:gd name="connsiteX0" fmla="*/ 0 w 1300976"/>
            <a:gd name="connsiteY0" fmla="*/ 0 h 242643"/>
            <a:gd name="connsiteX1" fmla="*/ 882805 w 1300976"/>
            <a:gd name="connsiteY1" fmla="*/ 201342 h 242643"/>
            <a:gd name="connsiteX2" fmla="*/ 1300976 w 1300976"/>
            <a:gd name="connsiteY2" fmla="*/ 15488 h 242643"/>
            <a:gd name="connsiteX0" fmla="*/ 0 w 1300976"/>
            <a:gd name="connsiteY0" fmla="*/ 0 h 15488"/>
            <a:gd name="connsiteX1" fmla="*/ 1300976 w 1300976"/>
            <a:gd name="connsiteY1" fmla="*/ 15488 h 15488"/>
            <a:gd name="connsiteX0" fmla="*/ 0 w 1300976"/>
            <a:gd name="connsiteY0" fmla="*/ 193596 h 209084"/>
            <a:gd name="connsiteX1" fmla="*/ 322979 w 1300976"/>
            <a:gd name="connsiteY1" fmla="*/ 0 h 209084"/>
            <a:gd name="connsiteX2" fmla="*/ 1300976 w 1300976"/>
            <a:gd name="connsiteY2" fmla="*/ 209084 h 209084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193596 h 429786"/>
            <a:gd name="connsiteX1" fmla="*/ 322979 w 1300976"/>
            <a:gd name="connsiteY1" fmla="*/ 0 h 429786"/>
            <a:gd name="connsiteX2" fmla="*/ 819991 w 1300976"/>
            <a:gd name="connsiteY2" fmla="*/ 394939 h 429786"/>
            <a:gd name="connsiteX3" fmla="*/ 1300976 w 1300976"/>
            <a:gd name="connsiteY3" fmla="*/ 209084 h 429786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493369"/>
            <a:gd name="connsiteY0" fmla="*/ 325243 h 548527"/>
            <a:gd name="connsiteX1" fmla="*/ 322979 w 1493369"/>
            <a:gd name="connsiteY1" fmla="*/ 131647 h 548527"/>
            <a:gd name="connsiteX2" fmla="*/ 819991 w 1493369"/>
            <a:gd name="connsiteY2" fmla="*/ 526586 h 548527"/>
            <a:gd name="connsiteX3" fmla="*/ 1493369 w 1493369"/>
            <a:gd name="connsiteY3" fmla="*/ 0 h 548527"/>
            <a:gd name="connsiteX0" fmla="*/ 0 w 1493369"/>
            <a:gd name="connsiteY0" fmla="*/ 325243 h 566596"/>
            <a:gd name="connsiteX1" fmla="*/ 322979 w 1493369"/>
            <a:gd name="connsiteY1" fmla="*/ 240062 h 566596"/>
            <a:gd name="connsiteX2" fmla="*/ 819991 w 1493369"/>
            <a:gd name="connsiteY2" fmla="*/ 526586 h 566596"/>
            <a:gd name="connsiteX3" fmla="*/ 1493369 w 1493369"/>
            <a:gd name="connsiteY3" fmla="*/ 0 h 566596"/>
            <a:gd name="connsiteX0" fmla="*/ 0 w 1300978"/>
            <a:gd name="connsiteY0" fmla="*/ 90344 h 311047"/>
            <a:gd name="connsiteX1" fmla="*/ 322979 w 1300978"/>
            <a:gd name="connsiteY1" fmla="*/ 5163 h 311047"/>
            <a:gd name="connsiteX2" fmla="*/ 819991 w 1300978"/>
            <a:gd name="connsiteY2" fmla="*/ 291687 h 311047"/>
            <a:gd name="connsiteX3" fmla="*/ 1300978 w 1300978"/>
            <a:gd name="connsiteY3" fmla="*/ 121321 h 311047"/>
            <a:gd name="connsiteX0" fmla="*/ 0 w 1300978"/>
            <a:gd name="connsiteY0" fmla="*/ 90344 h 303303"/>
            <a:gd name="connsiteX1" fmla="*/ 322979 w 1300978"/>
            <a:gd name="connsiteY1" fmla="*/ 5163 h 303303"/>
            <a:gd name="connsiteX2" fmla="*/ 707763 w 1300978"/>
            <a:gd name="connsiteY2" fmla="*/ 283943 h 303303"/>
            <a:gd name="connsiteX3" fmla="*/ 1300978 w 1300978"/>
            <a:gd name="connsiteY3" fmla="*/ 121321 h 303303"/>
            <a:gd name="connsiteX0" fmla="*/ 0 w 1300978"/>
            <a:gd name="connsiteY0" fmla="*/ 95155 h 294571"/>
            <a:gd name="connsiteX1" fmla="*/ 322979 w 1300978"/>
            <a:gd name="connsiteY1" fmla="*/ 9974 h 294571"/>
            <a:gd name="connsiteX2" fmla="*/ 510101 w 1300978"/>
            <a:gd name="connsiteY2" fmla="*/ 91227 h 294571"/>
            <a:gd name="connsiteX3" fmla="*/ 707763 w 1300978"/>
            <a:gd name="connsiteY3" fmla="*/ 288754 h 294571"/>
            <a:gd name="connsiteX4" fmla="*/ 1300978 w 1300978"/>
            <a:gd name="connsiteY4" fmla="*/ 126132 h 294571"/>
            <a:gd name="connsiteX0" fmla="*/ 0 w 1300978"/>
            <a:gd name="connsiteY0" fmla="*/ 90344 h 289760"/>
            <a:gd name="connsiteX1" fmla="*/ 322979 w 1300978"/>
            <a:gd name="connsiteY1" fmla="*/ 5163 h 289760"/>
            <a:gd name="connsiteX2" fmla="*/ 707763 w 1300978"/>
            <a:gd name="connsiteY2" fmla="*/ 283943 h 289760"/>
            <a:gd name="connsiteX3" fmla="*/ 1300978 w 1300978"/>
            <a:gd name="connsiteY3" fmla="*/ 121321 h 289760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2125 h 301541"/>
            <a:gd name="connsiteX1" fmla="*/ 214600 w 1300978"/>
            <a:gd name="connsiteY1" fmla="*/ 0 h 301541"/>
            <a:gd name="connsiteX2" fmla="*/ 707763 w 1300978"/>
            <a:gd name="connsiteY2" fmla="*/ 295724 h 301541"/>
            <a:gd name="connsiteX3" fmla="*/ 1300978 w 1300978"/>
            <a:gd name="connsiteY3" fmla="*/ 133102 h 301541"/>
            <a:gd name="connsiteX0" fmla="*/ 0 w 1300978"/>
            <a:gd name="connsiteY0" fmla="*/ 102125 h 274430"/>
            <a:gd name="connsiteX1" fmla="*/ 214600 w 1300978"/>
            <a:gd name="connsiteY1" fmla="*/ 0 h 274430"/>
            <a:gd name="connsiteX2" fmla="*/ 645280 w 1300978"/>
            <a:gd name="connsiteY2" fmla="*/ 268613 h 274430"/>
            <a:gd name="connsiteX3" fmla="*/ 1300978 w 1300978"/>
            <a:gd name="connsiteY3" fmla="*/ 133102 h 274430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68382"/>
            <a:gd name="connsiteX1" fmla="*/ 214600 w 1300978"/>
            <a:gd name="connsiteY1" fmla="*/ 9903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68382"/>
            <a:gd name="connsiteX1" fmla="*/ 316134 w 1300978"/>
            <a:gd name="connsiteY1" fmla="*/ 8378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27716"/>
            <a:gd name="connsiteX1" fmla="*/ 316134 w 1300978"/>
            <a:gd name="connsiteY1" fmla="*/ 83785 h 327716"/>
            <a:gd name="connsiteX2" fmla="*/ 949881 w 1300978"/>
            <a:gd name="connsiteY2" fmla="*/ 326982 h 327716"/>
            <a:gd name="connsiteX3" fmla="*/ 1300978 w 1300978"/>
            <a:gd name="connsiteY3" fmla="*/ 0 h 327716"/>
            <a:gd name="connsiteX0" fmla="*/ 0 w 1300978"/>
            <a:gd name="connsiteY0" fmla="*/ 201160 h 326022"/>
            <a:gd name="connsiteX1" fmla="*/ 316134 w 1300978"/>
            <a:gd name="connsiteY1" fmla="*/ 83785 h 326022"/>
            <a:gd name="connsiteX2" fmla="*/ 668711 w 1300978"/>
            <a:gd name="connsiteY2" fmla="*/ 325288 h 326022"/>
            <a:gd name="connsiteX3" fmla="*/ 1300978 w 1300978"/>
            <a:gd name="connsiteY3" fmla="*/ 0 h 326022"/>
            <a:gd name="connsiteX0" fmla="*/ 0 w 1300978"/>
            <a:gd name="connsiteY0" fmla="*/ 201160 h 324328"/>
            <a:gd name="connsiteX1" fmla="*/ 316134 w 1300978"/>
            <a:gd name="connsiteY1" fmla="*/ 83785 h 324328"/>
            <a:gd name="connsiteX2" fmla="*/ 649185 w 1300978"/>
            <a:gd name="connsiteY2" fmla="*/ 323594 h 324328"/>
            <a:gd name="connsiteX3" fmla="*/ 1300978 w 1300978"/>
            <a:gd name="connsiteY3" fmla="*/ 0 h 324328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261462 w 1136962"/>
            <a:gd name="connsiteY1" fmla="*/ 88869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265832"/>
            <a:gd name="connsiteY0" fmla="*/ 331631 h 331631"/>
            <a:gd name="connsiteX1" fmla="*/ 390332 w 1265832"/>
            <a:gd name="connsiteY1" fmla="*/ 88869 h 331631"/>
            <a:gd name="connsiteX2" fmla="*/ 778055 w 1265832"/>
            <a:gd name="connsiteY2" fmla="*/ 326983 h 331631"/>
            <a:gd name="connsiteX3" fmla="*/ 1265832 w 1265832"/>
            <a:gd name="connsiteY3" fmla="*/ 0 h 331631"/>
            <a:gd name="connsiteX0" fmla="*/ 0 w 1199445"/>
            <a:gd name="connsiteY0" fmla="*/ 287576 h 327717"/>
            <a:gd name="connsiteX1" fmla="*/ 323945 w 1199445"/>
            <a:gd name="connsiteY1" fmla="*/ 88869 h 327717"/>
            <a:gd name="connsiteX2" fmla="*/ 711668 w 1199445"/>
            <a:gd name="connsiteY2" fmla="*/ 326983 h 327717"/>
            <a:gd name="connsiteX3" fmla="*/ 1199445 w 1199445"/>
            <a:gd name="connsiteY3" fmla="*/ 0 h 327717"/>
            <a:gd name="connsiteX0" fmla="*/ 0 w 1199445"/>
            <a:gd name="connsiteY0" fmla="*/ 287576 h 331106"/>
            <a:gd name="connsiteX1" fmla="*/ 323945 w 1199445"/>
            <a:gd name="connsiteY1" fmla="*/ 88869 h 331106"/>
            <a:gd name="connsiteX2" fmla="*/ 656996 w 1199445"/>
            <a:gd name="connsiteY2" fmla="*/ 330372 h 331106"/>
            <a:gd name="connsiteX3" fmla="*/ 1199445 w 1199445"/>
            <a:gd name="connsiteY3" fmla="*/ 0 h 331106"/>
            <a:gd name="connsiteX0" fmla="*/ 0 w 1164298"/>
            <a:gd name="connsiteY0" fmla="*/ 328242 h 371772"/>
            <a:gd name="connsiteX1" fmla="*/ 323945 w 1164298"/>
            <a:gd name="connsiteY1" fmla="*/ 129535 h 371772"/>
            <a:gd name="connsiteX2" fmla="*/ 656996 w 1164298"/>
            <a:gd name="connsiteY2" fmla="*/ 371038 h 371772"/>
            <a:gd name="connsiteX3" fmla="*/ 1164298 w 1164298"/>
            <a:gd name="connsiteY3" fmla="*/ 0 h 371772"/>
            <a:gd name="connsiteX0" fmla="*/ 0 w 1062764"/>
            <a:gd name="connsiteY0" fmla="*/ 245215 h 371772"/>
            <a:gd name="connsiteX1" fmla="*/ 222411 w 1062764"/>
            <a:gd name="connsiteY1" fmla="*/ 129535 h 371772"/>
            <a:gd name="connsiteX2" fmla="*/ 555462 w 1062764"/>
            <a:gd name="connsiteY2" fmla="*/ 371038 h 371772"/>
            <a:gd name="connsiteX3" fmla="*/ 1062764 w 1062764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1008092"/>
            <a:gd name="connsiteY0" fmla="*/ 245215 h 371772"/>
            <a:gd name="connsiteX1" fmla="*/ 167739 w 1008092"/>
            <a:gd name="connsiteY1" fmla="*/ 129535 h 371772"/>
            <a:gd name="connsiteX2" fmla="*/ 500790 w 1008092"/>
            <a:gd name="connsiteY2" fmla="*/ 371038 h 371772"/>
            <a:gd name="connsiteX3" fmla="*/ 1008092 w 1008092"/>
            <a:gd name="connsiteY3" fmla="*/ 0 h 371772"/>
            <a:gd name="connsiteX0" fmla="*/ 0 w 1008092"/>
            <a:gd name="connsiteY0" fmla="*/ 245215 h 364994"/>
            <a:gd name="connsiteX1" fmla="*/ 167739 w 1008092"/>
            <a:gd name="connsiteY1" fmla="*/ 129535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43517 w 1008092"/>
            <a:gd name="connsiteY1" fmla="*/ 192151 h 364994"/>
            <a:gd name="connsiteX2" fmla="*/ 171644 w 1008092"/>
            <a:gd name="connsiteY2" fmla="*/ 134618 h 364994"/>
            <a:gd name="connsiteX3" fmla="*/ 500790 w 1008092"/>
            <a:gd name="connsiteY3" fmla="*/ 364260 h 364994"/>
            <a:gd name="connsiteX4" fmla="*/ 1008092 w 1008092"/>
            <a:gd name="connsiteY4" fmla="*/ 0 h 364994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152585"/>
            <a:gd name="connsiteY0" fmla="*/ 368909 h 368909"/>
            <a:gd name="connsiteX1" fmla="*/ 188010 w 1152585"/>
            <a:gd name="connsiteY1" fmla="*/ 192151 h 368909"/>
            <a:gd name="connsiteX2" fmla="*/ 316137 w 1152585"/>
            <a:gd name="connsiteY2" fmla="*/ 134618 h 368909"/>
            <a:gd name="connsiteX3" fmla="*/ 645283 w 1152585"/>
            <a:gd name="connsiteY3" fmla="*/ 364260 h 368909"/>
            <a:gd name="connsiteX4" fmla="*/ 1152585 w 1152585"/>
            <a:gd name="connsiteY4" fmla="*/ 0 h 368909"/>
            <a:gd name="connsiteX0" fmla="*/ 0 w 1218973"/>
            <a:gd name="connsiteY0" fmla="*/ 343492 h 364994"/>
            <a:gd name="connsiteX1" fmla="*/ 254398 w 1218973"/>
            <a:gd name="connsiteY1" fmla="*/ 192151 h 364994"/>
            <a:gd name="connsiteX2" fmla="*/ 382525 w 1218973"/>
            <a:gd name="connsiteY2" fmla="*/ 134618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191915 w 1218973"/>
            <a:gd name="connsiteY1" fmla="*/ 244679 h 364994"/>
            <a:gd name="connsiteX2" fmla="*/ 382525 w 1218973"/>
            <a:gd name="connsiteY2" fmla="*/ 134618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191915 w 1218973"/>
            <a:gd name="connsiteY1" fmla="*/ 246373 h 364994"/>
            <a:gd name="connsiteX2" fmla="*/ 382525 w 1218973"/>
            <a:gd name="connsiteY2" fmla="*/ 134618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191915 w 1218973"/>
            <a:gd name="connsiteY1" fmla="*/ 246373 h 364994"/>
            <a:gd name="connsiteX2" fmla="*/ 370810 w 1218973"/>
            <a:gd name="connsiteY2" fmla="*/ 126146 h 364994"/>
            <a:gd name="connsiteX3" fmla="*/ 711671 w 1218973"/>
            <a:gd name="connsiteY3" fmla="*/ 364260 h 364994"/>
            <a:gd name="connsiteX4" fmla="*/ 1218973 w 1218973"/>
            <a:gd name="connsiteY4" fmla="*/ 0 h 364994"/>
            <a:gd name="connsiteX0" fmla="*/ 0 w 1218973"/>
            <a:gd name="connsiteY0" fmla="*/ 343492 h 364994"/>
            <a:gd name="connsiteX1" fmla="*/ 86474 w 1218973"/>
            <a:gd name="connsiteY1" fmla="*/ 297206 h 364994"/>
            <a:gd name="connsiteX2" fmla="*/ 191915 w 1218973"/>
            <a:gd name="connsiteY2" fmla="*/ 246373 h 364994"/>
            <a:gd name="connsiteX3" fmla="*/ 370810 w 1218973"/>
            <a:gd name="connsiteY3" fmla="*/ 126146 h 364994"/>
            <a:gd name="connsiteX4" fmla="*/ 711671 w 1218973"/>
            <a:gd name="connsiteY4" fmla="*/ 364260 h 364994"/>
            <a:gd name="connsiteX5" fmla="*/ 1218973 w 1218973"/>
            <a:gd name="connsiteY5" fmla="*/ 0 h 364994"/>
            <a:gd name="connsiteX0" fmla="*/ 84146 w 1303119"/>
            <a:gd name="connsiteY0" fmla="*/ 343492 h 364994"/>
            <a:gd name="connsiteX1" fmla="*/ 14412 w 1303119"/>
            <a:gd name="connsiteY1" fmla="*/ 246373 h 364994"/>
            <a:gd name="connsiteX2" fmla="*/ 170620 w 1303119"/>
            <a:gd name="connsiteY2" fmla="*/ 297206 h 364994"/>
            <a:gd name="connsiteX3" fmla="*/ 276061 w 1303119"/>
            <a:gd name="connsiteY3" fmla="*/ 246373 h 364994"/>
            <a:gd name="connsiteX4" fmla="*/ 454956 w 1303119"/>
            <a:gd name="connsiteY4" fmla="*/ 126146 h 364994"/>
            <a:gd name="connsiteX5" fmla="*/ 795817 w 1303119"/>
            <a:gd name="connsiteY5" fmla="*/ 364260 h 364994"/>
            <a:gd name="connsiteX6" fmla="*/ 1303119 w 1303119"/>
            <a:gd name="connsiteY6" fmla="*/ 0 h 364994"/>
            <a:gd name="connsiteX0" fmla="*/ 0 w 1288707"/>
            <a:gd name="connsiteY0" fmla="*/ 246373 h 364994"/>
            <a:gd name="connsiteX1" fmla="*/ 156208 w 1288707"/>
            <a:gd name="connsiteY1" fmla="*/ 297206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261649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320227 w 1288707"/>
            <a:gd name="connsiteY2" fmla="*/ 246373 h 364994"/>
            <a:gd name="connsiteX3" fmla="*/ 440544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320227 w 1288707"/>
            <a:gd name="connsiteY2" fmla="*/ 246373 h 364994"/>
            <a:gd name="connsiteX3" fmla="*/ 483502 w 1288707"/>
            <a:gd name="connsiteY3" fmla="*/ 126146 h 364994"/>
            <a:gd name="connsiteX4" fmla="*/ 781405 w 1288707"/>
            <a:gd name="connsiteY4" fmla="*/ 364260 h 364994"/>
            <a:gd name="connsiteX5" fmla="*/ 1288707 w 1288707"/>
            <a:gd name="connsiteY5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64994"/>
            <a:gd name="connsiteX1" fmla="*/ 128872 w 1288707"/>
            <a:gd name="connsiteY1" fmla="*/ 356511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64994"/>
            <a:gd name="connsiteX1" fmla="*/ 164019 w 1288707"/>
            <a:gd name="connsiteY1" fmla="*/ 358205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64994"/>
            <a:gd name="connsiteX1" fmla="*/ 164019 w 1288707"/>
            <a:gd name="connsiteY1" fmla="*/ 358205 h 364994"/>
            <a:gd name="connsiteX2" fmla="*/ 483502 w 1288707"/>
            <a:gd name="connsiteY2" fmla="*/ 126146 h 364994"/>
            <a:gd name="connsiteX3" fmla="*/ 781405 w 1288707"/>
            <a:gd name="connsiteY3" fmla="*/ 364260 h 364994"/>
            <a:gd name="connsiteX4" fmla="*/ 1288707 w 1288707"/>
            <a:gd name="connsiteY4" fmla="*/ 0 h 364994"/>
            <a:gd name="connsiteX0" fmla="*/ 0 w 1288707"/>
            <a:gd name="connsiteY0" fmla="*/ 246373 h 359911"/>
            <a:gd name="connsiteX1" fmla="*/ 164019 w 1288707"/>
            <a:gd name="connsiteY1" fmla="*/ 358205 h 359911"/>
            <a:gd name="connsiteX2" fmla="*/ 483502 w 1288707"/>
            <a:gd name="connsiteY2" fmla="*/ 126146 h 359911"/>
            <a:gd name="connsiteX3" fmla="*/ 839983 w 1288707"/>
            <a:gd name="connsiteY3" fmla="*/ 359177 h 359911"/>
            <a:gd name="connsiteX4" fmla="*/ 1288707 w 1288707"/>
            <a:gd name="connsiteY4" fmla="*/ 0 h 359911"/>
            <a:gd name="connsiteX0" fmla="*/ 0 w 1288707"/>
            <a:gd name="connsiteY0" fmla="*/ 246373 h 359911"/>
            <a:gd name="connsiteX1" fmla="*/ 164019 w 1288707"/>
            <a:gd name="connsiteY1" fmla="*/ 358205 h 359911"/>
            <a:gd name="connsiteX2" fmla="*/ 483502 w 1288707"/>
            <a:gd name="connsiteY2" fmla="*/ 126146 h 359911"/>
            <a:gd name="connsiteX3" fmla="*/ 824362 w 1288707"/>
            <a:gd name="connsiteY3" fmla="*/ 359177 h 359911"/>
            <a:gd name="connsiteX4" fmla="*/ 1288707 w 1288707"/>
            <a:gd name="connsiteY4" fmla="*/ 0 h 359911"/>
            <a:gd name="connsiteX0" fmla="*/ 0 w 1175455"/>
            <a:gd name="connsiteY0" fmla="*/ 165040 h 278578"/>
            <a:gd name="connsiteX1" fmla="*/ 164019 w 1175455"/>
            <a:gd name="connsiteY1" fmla="*/ 276872 h 278578"/>
            <a:gd name="connsiteX2" fmla="*/ 483502 w 1175455"/>
            <a:gd name="connsiteY2" fmla="*/ 44813 h 278578"/>
            <a:gd name="connsiteX3" fmla="*/ 824362 w 1175455"/>
            <a:gd name="connsiteY3" fmla="*/ 277844 h 278578"/>
            <a:gd name="connsiteX4" fmla="*/ 1175455 w 1175455"/>
            <a:gd name="connsiteY4" fmla="*/ 0 h 278578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76884"/>
            <a:gd name="connsiteX1" fmla="*/ 164019 w 1136403"/>
            <a:gd name="connsiteY1" fmla="*/ 275178 h 276884"/>
            <a:gd name="connsiteX2" fmla="*/ 483502 w 1136403"/>
            <a:gd name="connsiteY2" fmla="*/ 43119 h 276884"/>
            <a:gd name="connsiteX3" fmla="*/ 824362 w 1136403"/>
            <a:gd name="connsiteY3" fmla="*/ 276150 h 276884"/>
            <a:gd name="connsiteX4" fmla="*/ 1136403 w 1136403"/>
            <a:gd name="connsiteY4" fmla="*/ 0 h 276884"/>
            <a:gd name="connsiteX0" fmla="*/ 0 w 1136403"/>
            <a:gd name="connsiteY0" fmla="*/ 163346 h 281967"/>
            <a:gd name="connsiteX1" fmla="*/ 164019 w 1136403"/>
            <a:gd name="connsiteY1" fmla="*/ 275178 h 281967"/>
            <a:gd name="connsiteX2" fmla="*/ 483502 w 1136403"/>
            <a:gd name="connsiteY2" fmla="*/ 43119 h 281967"/>
            <a:gd name="connsiteX3" fmla="*/ 824362 w 1136403"/>
            <a:gd name="connsiteY3" fmla="*/ 276150 h 281967"/>
            <a:gd name="connsiteX4" fmla="*/ 1136403 w 1136403"/>
            <a:gd name="connsiteY4" fmla="*/ 0 h 281967"/>
            <a:gd name="connsiteX0" fmla="*/ 0 w 1136403"/>
            <a:gd name="connsiteY0" fmla="*/ 163346 h 276150"/>
            <a:gd name="connsiteX1" fmla="*/ 164019 w 1136403"/>
            <a:gd name="connsiteY1" fmla="*/ 275178 h 276150"/>
            <a:gd name="connsiteX2" fmla="*/ 483502 w 1136403"/>
            <a:gd name="connsiteY2" fmla="*/ 43119 h 276150"/>
            <a:gd name="connsiteX3" fmla="*/ 824362 w 1136403"/>
            <a:gd name="connsiteY3" fmla="*/ 276150 h 276150"/>
            <a:gd name="connsiteX4" fmla="*/ 1136403 w 1136403"/>
            <a:gd name="connsiteY4" fmla="*/ 0 h 276150"/>
            <a:gd name="connsiteX0" fmla="*/ 0 w 1136403"/>
            <a:gd name="connsiteY0" fmla="*/ 163346 h 276150"/>
            <a:gd name="connsiteX1" fmla="*/ 164019 w 1136403"/>
            <a:gd name="connsiteY1" fmla="*/ 275178 h 276150"/>
            <a:gd name="connsiteX2" fmla="*/ 483502 w 1136403"/>
            <a:gd name="connsiteY2" fmla="*/ 43119 h 276150"/>
            <a:gd name="connsiteX3" fmla="*/ 824362 w 1136403"/>
            <a:gd name="connsiteY3" fmla="*/ 276150 h 276150"/>
            <a:gd name="connsiteX4" fmla="*/ 1136403 w 1136403"/>
            <a:gd name="connsiteY4" fmla="*/ 0 h 276150"/>
            <a:gd name="connsiteX0" fmla="*/ 0 w 1136403"/>
            <a:gd name="connsiteY0" fmla="*/ 163346 h 277123"/>
            <a:gd name="connsiteX1" fmla="*/ 164019 w 1136403"/>
            <a:gd name="connsiteY1" fmla="*/ 275178 h 277123"/>
            <a:gd name="connsiteX2" fmla="*/ 483502 w 1136403"/>
            <a:gd name="connsiteY2" fmla="*/ 43119 h 277123"/>
            <a:gd name="connsiteX3" fmla="*/ 824362 w 1136403"/>
            <a:gd name="connsiteY3" fmla="*/ 276150 h 277123"/>
            <a:gd name="connsiteX4" fmla="*/ 1136403 w 1136403"/>
            <a:gd name="connsiteY4" fmla="*/ 0 h 277123"/>
            <a:gd name="connsiteX0" fmla="*/ 0 w 1136403"/>
            <a:gd name="connsiteY0" fmla="*/ 163346 h 277123"/>
            <a:gd name="connsiteX1" fmla="*/ 164019 w 1136403"/>
            <a:gd name="connsiteY1" fmla="*/ 275178 h 277123"/>
            <a:gd name="connsiteX2" fmla="*/ 487408 w 1136403"/>
            <a:gd name="connsiteY2" fmla="*/ 44814 h 277123"/>
            <a:gd name="connsiteX3" fmla="*/ 824362 w 1136403"/>
            <a:gd name="connsiteY3" fmla="*/ 276150 h 277123"/>
            <a:gd name="connsiteX4" fmla="*/ 1136403 w 1136403"/>
            <a:gd name="connsiteY4" fmla="*/ 0 h 277123"/>
            <a:gd name="connsiteX0" fmla="*/ 0 w 1136403"/>
            <a:gd name="connsiteY0" fmla="*/ 163346 h 288733"/>
            <a:gd name="connsiteX1" fmla="*/ 164019 w 1136403"/>
            <a:gd name="connsiteY1" fmla="*/ 288733 h 288733"/>
            <a:gd name="connsiteX2" fmla="*/ 487408 w 1136403"/>
            <a:gd name="connsiteY2" fmla="*/ 44814 h 288733"/>
            <a:gd name="connsiteX3" fmla="*/ 824362 w 1136403"/>
            <a:gd name="connsiteY3" fmla="*/ 276150 h 288733"/>
            <a:gd name="connsiteX4" fmla="*/ 1136403 w 1136403"/>
            <a:gd name="connsiteY4" fmla="*/ 0 h 288733"/>
            <a:gd name="connsiteX0" fmla="*/ 0 w 1136403"/>
            <a:gd name="connsiteY0" fmla="*/ 163346 h 287039"/>
            <a:gd name="connsiteX1" fmla="*/ 164019 w 1136403"/>
            <a:gd name="connsiteY1" fmla="*/ 287039 h 287039"/>
            <a:gd name="connsiteX2" fmla="*/ 487408 w 1136403"/>
            <a:gd name="connsiteY2" fmla="*/ 44814 h 287039"/>
            <a:gd name="connsiteX3" fmla="*/ 824362 w 1136403"/>
            <a:gd name="connsiteY3" fmla="*/ 276150 h 287039"/>
            <a:gd name="connsiteX4" fmla="*/ 1136403 w 1136403"/>
            <a:gd name="connsiteY4" fmla="*/ 0 h 287039"/>
            <a:gd name="connsiteX0" fmla="*/ 0 w 1136403"/>
            <a:gd name="connsiteY0" fmla="*/ 163346 h 288984"/>
            <a:gd name="connsiteX1" fmla="*/ 164019 w 1136403"/>
            <a:gd name="connsiteY1" fmla="*/ 287039 h 288984"/>
            <a:gd name="connsiteX2" fmla="*/ 487408 w 1136403"/>
            <a:gd name="connsiteY2" fmla="*/ 44814 h 288984"/>
            <a:gd name="connsiteX3" fmla="*/ 816552 w 1136403"/>
            <a:gd name="connsiteY3" fmla="*/ 288011 h 288984"/>
            <a:gd name="connsiteX4" fmla="*/ 1136403 w 1136403"/>
            <a:gd name="connsiteY4" fmla="*/ 0 h 288984"/>
            <a:gd name="connsiteX0" fmla="*/ 0 w 1136403"/>
            <a:gd name="connsiteY0" fmla="*/ 163346 h 290439"/>
            <a:gd name="connsiteX1" fmla="*/ 164019 w 1136403"/>
            <a:gd name="connsiteY1" fmla="*/ 287039 h 290439"/>
            <a:gd name="connsiteX2" fmla="*/ 487408 w 1136403"/>
            <a:gd name="connsiteY2" fmla="*/ 44814 h 290439"/>
            <a:gd name="connsiteX3" fmla="*/ 816552 w 1136403"/>
            <a:gd name="connsiteY3" fmla="*/ 288011 h 290439"/>
            <a:gd name="connsiteX4" fmla="*/ 1136403 w 1136403"/>
            <a:gd name="connsiteY4" fmla="*/ 0 h 290439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0 w 1136403"/>
            <a:gd name="connsiteY0" fmla="*/ 163346 h 292134"/>
            <a:gd name="connsiteX1" fmla="*/ 164019 w 1136403"/>
            <a:gd name="connsiteY1" fmla="*/ 287039 h 292134"/>
            <a:gd name="connsiteX2" fmla="*/ 487408 w 1136403"/>
            <a:gd name="connsiteY2" fmla="*/ 44814 h 292134"/>
            <a:gd name="connsiteX3" fmla="*/ 816552 w 1136403"/>
            <a:gd name="connsiteY3" fmla="*/ 289706 h 292134"/>
            <a:gd name="connsiteX4" fmla="*/ 1136403 w 1136403"/>
            <a:gd name="connsiteY4" fmla="*/ 0 h 292134"/>
            <a:gd name="connsiteX0" fmla="*/ 39058 w 1175461"/>
            <a:gd name="connsiteY0" fmla="*/ 163346 h 307077"/>
            <a:gd name="connsiteX1" fmla="*/ 27336 w 1175461"/>
            <a:gd name="connsiteY1" fmla="*/ 168432 h 307077"/>
            <a:gd name="connsiteX2" fmla="*/ 203077 w 1175461"/>
            <a:gd name="connsiteY2" fmla="*/ 287039 h 307077"/>
            <a:gd name="connsiteX3" fmla="*/ 526466 w 1175461"/>
            <a:gd name="connsiteY3" fmla="*/ 44814 h 307077"/>
            <a:gd name="connsiteX4" fmla="*/ 855610 w 1175461"/>
            <a:gd name="connsiteY4" fmla="*/ 289706 h 307077"/>
            <a:gd name="connsiteX5" fmla="*/ 1175461 w 1175461"/>
            <a:gd name="connsiteY5" fmla="*/ 0 h 307077"/>
            <a:gd name="connsiteX0" fmla="*/ 0 w 1136403"/>
            <a:gd name="connsiteY0" fmla="*/ 163346 h 306794"/>
            <a:gd name="connsiteX1" fmla="*/ 164019 w 1136403"/>
            <a:gd name="connsiteY1" fmla="*/ 287039 h 306794"/>
            <a:gd name="connsiteX2" fmla="*/ 487408 w 1136403"/>
            <a:gd name="connsiteY2" fmla="*/ 44814 h 306794"/>
            <a:gd name="connsiteX3" fmla="*/ 816552 w 1136403"/>
            <a:gd name="connsiteY3" fmla="*/ 289706 h 306794"/>
            <a:gd name="connsiteX4" fmla="*/ 1136403 w 1136403"/>
            <a:gd name="connsiteY4" fmla="*/ 0 h 306794"/>
            <a:gd name="connsiteX0" fmla="*/ 46869 w 1183272"/>
            <a:gd name="connsiteY0" fmla="*/ 163346 h 307077"/>
            <a:gd name="connsiteX1" fmla="*/ 27336 w 1183272"/>
            <a:gd name="connsiteY1" fmla="*/ 166737 h 307077"/>
            <a:gd name="connsiteX2" fmla="*/ 210888 w 1183272"/>
            <a:gd name="connsiteY2" fmla="*/ 287039 h 307077"/>
            <a:gd name="connsiteX3" fmla="*/ 534277 w 1183272"/>
            <a:gd name="connsiteY3" fmla="*/ 44814 h 307077"/>
            <a:gd name="connsiteX4" fmla="*/ 863421 w 1183272"/>
            <a:gd name="connsiteY4" fmla="*/ 289706 h 307077"/>
            <a:gd name="connsiteX5" fmla="*/ 1183272 w 1183272"/>
            <a:gd name="connsiteY5" fmla="*/ 0 h 307077"/>
            <a:gd name="connsiteX0" fmla="*/ 0 w 1155936"/>
            <a:gd name="connsiteY0" fmla="*/ 166737 h 307077"/>
            <a:gd name="connsiteX1" fmla="*/ 183552 w 1155936"/>
            <a:gd name="connsiteY1" fmla="*/ 287039 h 307077"/>
            <a:gd name="connsiteX2" fmla="*/ 506941 w 1155936"/>
            <a:gd name="connsiteY2" fmla="*/ 44814 h 307077"/>
            <a:gd name="connsiteX3" fmla="*/ 836085 w 1155936"/>
            <a:gd name="connsiteY3" fmla="*/ 289706 h 307077"/>
            <a:gd name="connsiteX4" fmla="*/ 1155936 w 1155936"/>
            <a:gd name="connsiteY4" fmla="*/ 0 h 307077"/>
            <a:gd name="connsiteX0" fmla="*/ 0 w 1155936"/>
            <a:gd name="connsiteY0" fmla="*/ 166737 h 292134"/>
            <a:gd name="connsiteX1" fmla="*/ 183552 w 1155936"/>
            <a:gd name="connsiteY1" fmla="*/ 287039 h 292134"/>
            <a:gd name="connsiteX2" fmla="*/ 506941 w 1155936"/>
            <a:gd name="connsiteY2" fmla="*/ 44814 h 292134"/>
            <a:gd name="connsiteX3" fmla="*/ 836085 w 1155936"/>
            <a:gd name="connsiteY3" fmla="*/ 289706 h 292134"/>
            <a:gd name="connsiteX4" fmla="*/ 1155936 w 1155936"/>
            <a:gd name="connsiteY4" fmla="*/ 0 h 292134"/>
            <a:gd name="connsiteX0" fmla="*/ 0 w 1155936"/>
            <a:gd name="connsiteY0" fmla="*/ 166737 h 292134"/>
            <a:gd name="connsiteX1" fmla="*/ 179857 w 1155936"/>
            <a:gd name="connsiteY1" fmla="*/ 291849 h 292134"/>
            <a:gd name="connsiteX2" fmla="*/ 506941 w 1155936"/>
            <a:gd name="connsiteY2" fmla="*/ 44814 h 292134"/>
            <a:gd name="connsiteX3" fmla="*/ 836085 w 1155936"/>
            <a:gd name="connsiteY3" fmla="*/ 289706 h 292134"/>
            <a:gd name="connsiteX4" fmla="*/ 1155936 w 1155936"/>
            <a:gd name="connsiteY4" fmla="*/ 0 h 292134"/>
            <a:gd name="connsiteX0" fmla="*/ 10810 w 1166746"/>
            <a:gd name="connsiteY0" fmla="*/ 166737 h 312163"/>
            <a:gd name="connsiteX1" fmla="*/ 29976 w 1166746"/>
            <a:gd name="connsiteY1" fmla="*/ 166699 h 312163"/>
            <a:gd name="connsiteX2" fmla="*/ 190667 w 1166746"/>
            <a:gd name="connsiteY2" fmla="*/ 291849 h 312163"/>
            <a:gd name="connsiteX3" fmla="*/ 517751 w 1166746"/>
            <a:gd name="connsiteY3" fmla="*/ 44814 h 312163"/>
            <a:gd name="connsiteX4" fmla="*/ 846895 w 1166746"/>
            <a:gd name="connsiteY4" fmla="*/ 289706 h 312163"/>
            <a:gd name="connsiteX5" fmla="*/ 1166746 w 1166746"/>
            <a:gd name="connsiteY5" fmla="*/ 0 h 312163"/>
            <a:gd name="connsiteX0" fmla="*/ 10810 w 1166746"/>
            <a:gd name="connsiteY0" fmla="*/ 166737 h 312163"/>
            <a:gd name="connsiteX1" fmla="*/ 29976 w 1166746"/>
            <a:gd name="connsiteY1" fmla="*/ 166699 h 312163"/>
            <a:gd name="connsiteX2" fmla="*/ 190667 w 1166746"/>
            <a:gd name="connsiteY2" fmla="*/ 291849 h 312163"/>
            <a:gd name="connsiteX3" fmla="*/ 517751 w 1166746"/>
            <a:gd name="connsiteY3" fmla="*/ 44814 h 312163"/>
            <a:gd name="connsiteX4" fmla="*/ 846895 w 1166746"/>
            <a:gd name="connsiteY4" fmla="*/ 289706 h 312163"/>
            <a:gd name="connsiteX5" fmla="*/ 1166746 w 1166746"/>
            <a:gd name="connsiteY5" fmla="*/ 0 h 312163"/>
            <a:gd name="connsiteX0" fmla="*/ 0 w 1136770"/>
            <a:gd name="connsiteY0" fmla="*/ 166699 h 312163"/>
            <a:gd name="connsiteX1" fmla="*/ 160691 w 1136770"/>
            <a:gd name="connsiteY1" fmla="*/ 291849 h 312163"/>
            <a:gd name="connsiteX2" fmla="*/ 487775 w 1136770"/>
            <a:gd name="connsiteY2" fmla="*/ 44814 h 312163"/>
            <a:gd name="connsiteX3" fmla="*/ 816919 w 1136770"/>
            <a:gd name="connsiteY3" fmla="*/ 289706 h 312163"/>
            <a:gd name="connsiteX4" fmla="*/ 1136770 w 1136770"/>
            <a:gd name="connsiteY4" fmla="*/ 0 h 312163"/>
            <a:gd name="connsiteX0" fmla="*/ 0 w 1136770"/>
            <a:gd name="connsiteY0" fmla="*/ 166699 h 292134"/>
            <a:gd name="connsiteX1" fmla="*/ 160691 w 1136770"/>
            <a:gd name="connsiteY1" fmla="*/ 291849 h 292134"/>
            <a:gd name="connsiteX2" fmla="*/ 487775 w 1136770"/>
            <a:gd name="connsiteY2" fmla="*/ 44814 h 292134"/>
            <a:gd name="connsiteX3" fmla="*/ 816919 w 1136770"/>
            <a:gd name="connsiteY3" fmla="*/ 289706 h 292134"/>
            <a:gd name="connsiteX4" fmla="*/ 1136770 w 1136770"/>
            <a:gd name="connsiteY4" fmla="*/ 0 h 292134"/>
            <a:gd name="connsiteX0" fmla="*/ 0 w 1110904"/>
            <a:gd name="connsiteY0" fmla="*/ 199709 h 292134"/>
            <a:gd name="connsiteX1" fmla="*/ 134825 w 1110904"/>
            <a:gd name="connsiteY1" fmla="*/ 291849 h 292134"/>
            <a:gd name="connsiteX2" fmla="*/ 461909 w 1110904"/>
            <a:gd name="connsiteY2" fmla="*/ 44814 h 292134"/>
            <a:gd name="connsiteX3" fmla="*/ 791053 w 1110904"/>
            <a:gd name="connsiteY3" fmla="*/ 289706 h 292134"/>
            <a:gd name="connsiteX4" fmla="*/ 1110904 w 1110904"/>
            <a:gd name="connsiteY4" fmla="*/ 0 h 292134"/>
            <a:gd name="connsiteX0" fmla="*/ 0 w 1096124"/>
            <a:gd name="connsiteY0" fmla="*/ 207961 h 292134"/>
            <a:gd name="connsiteX1" fmla="*/ 120045 w 1096124"/>
            <a:gd name="connsiteY1" fmla="*/ 291849 h 292134"/>
            <a:gd name="connsiteX2" fmla="*/ 447129 w 1096124"/>
            <a:gd name="connsiteY2" fmla="*/ 44814 h 292134"/>
            <a:gd name="connsiteX3" fmla="*/ 776273 w 1096124"/>
            <a:gd name="connsiteY3" fmla="*/ 289706 h 292134"/>
            <a:gd name="connsiteX4" fmla="*/ 1096124 w 1096124"/>
            <a:gd name="connsiteY4" fmla="*/ 0 h 292134"/>
            <a:gd name="connsiteX0" fmla="*/ 0 w 1096124"/>
            <a:gd name="connsiteY0" fmla="*/ 207961 h 292134"/>
            <a:gd name="connsiteX1" fmla="*/ 120045 w 1096124"/>
            <a:gd name="connsiteY1" fmla="*/ 291849 h 292134"/>
            <a:gd name="connsiteX2" fmla="*/ 447129 w 1096124"/>
            <a:gd name="connsiteY2" fmla="*/ 44814 h 292134"/>
            <a:gd name="connsiteX3" fmla="*/ 776273 w 1096124"/>
            <a:gd name="connsiteY3" fmla="*/ 289706 h 292134"/>
            <a:gd name="connsiteX4" fmla="*/ 1096124 w 1096124"/>
            <a:gd name="connsiteY4" fmla="*/ 0 h 292134"/>
            <a:gd name="connsiteX0" fmla="*/ 0 w 1096124"/>
            <a:gd name="connsiteY0" fmla="*/ 207961 h 292134"/>
            <a:gd name="connsiteX1" fmla="*/ 142215 w 1096124"/>
            <a:gd name="connsiteY1" fmla="*/ 291849 h 292134"/>
            <a:gd name="connsiteX2" fmla="*/ 447129 w 1096124"/>
            <a:gd name="connsiteY2" fmla="*/ 44814 h 292134"/>
            <a:gd name="connsiteX3" fmla="*/ 776273 w 1096124"/>
            <a:gd name="connsiteY3" fmla="*/ 289706 h 292134"/>
            <a:gd name="connsiteX4" fmla="*/ 1096124 w 1096124"/>
            <a:gd name="connsiteY4" fmla="*/ 0 h 292134"/>
            <a:gd name="connsiteX0" fmla="*/ 0 w 1085039"/>
            <a:gd name="connsiteY0" fmla="*/ 217864 h 292134"/>
            <a:gd name="connsiteX1" fmla="*/ 131130 w 1085039"/>
            <a:gd name="connsiteY1" fmla="*/ 291849 h 292134"/>
            <a:gd name="connsiteX2" fmla="*/ 436044 w 1085039"/>
            <a:gd name="connsiteY2" fmla="*/ 44814 h 292134"/>
            <a:gd name="connsiteX3" fmla="*/ 765188 w 1085039"/>
            <a:gd name="connsiteY3" fmla="*/ 289706 h 292134"/>
            <a:gd name="connsiteX4" fmla="*/ 1085039 w 1085039"/>
            <a:gd name="connsiteY4" fmla="*/ 0 h 292134"/>
            <a:gd name="connsiteX0" fmla="*/ 0 w 1085039"/>
            <a:gd name="connsiteY0" fmla="*/ 209612 h 292134"/>
            <a:gd name="connsiteX1" fmla="*/ 131130 w 1085039"/>
            <a:gd name="connsiteY1" fmla="*/ 291849 h 292134"/>
            <a:gd name="connsiteX2" fmla="*/ 436044 w 1085039"/>
            <a:gd name="connsiteY2" fmla="*/ 44814 h 292134"/>
            <a:gd name="connsiteX3" fmla="*/ 765188 w 1085039"/>
            <a:gd name="connsiteY3" fmla="*/ 289706 h 292134"/>
            <a:gd name="connsiteX4" fmla="*/ 1085039 w 1085039"/>
            <a:gd name="connsiteY4" fmla="*/ 0 h 29213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085039" h="292134" fill="none">
              <a:moveTo>
                <a:pt x="0" y="209612"/>
              </a:moveTo>
              <a:cubicBezTo>
                <a:pt x="18891" y="232067"/>
                <a:pt x="36287" y="289210"/>
                <a:pt x="131130" y="291849"/>
              </a:cubicBezTo>
              <a:cubicBezTo>
                <a:pt x="242956" y="290450"/>
                <a:pt x="327289" y="43523"/>
                <a:pt x="436044" y="44814"/>
              </a:cubicBezTo>
              <a:cubicBezTo>
                <a:pt x="571579" y="44886"/>
                <a:pt x="629525" y="288984"/>
                <a:pt x="765188" y="289706"/>
              </a:cubicBezTo>
              <a:cubicBezTo>
                <a:pt x="900905" y="292134"/>
                <a:pt x="1006306" y="129636"/>
                <a:pt x="1085039" y="0"/>
              </a:cubicBezTo>
            </a:path>
          </a:pathLst>
        </a:custGeom>
        <a:noFill xmlns:a="http://schemas.openxmlformats.org/drawingml/2006/main"/>
        <a:ln xmlns:a="http://schemas.openxmlformats.org/drawingml/2006/main" w="66675" cap="rnd" cmpd="sng" algn="ctr">
          <a:gradFill flip="none" rotWithShape="1">
            <a:gsLst>
              <a:gs pos="0">
                <a:srgbClr val="CB0571">
                  <a:alpha val="50000"/>
                </a:srgbClr>
              </a:gs>
              <a:gs pos="25000">
                <a:srgbClr val="00B0F0">
                  <a:alpha val="50000"/>
                </a:srgbClr>
              </a:gs>
              <a:gs pos="44000">
                <a:srgbClr val="CB0571">
                  <a:alpha val="50000"/>
                </a:srgbClr>
              </a:gs>
              <a:gs pos="65000">
                <a:srgbClr val="00B0F0">
                  <a:alpha val="70000"/>
                </a:srgbClr>
              </a:gs>
            </a:gsLst>
            <a:lin ang="0" scaled="1"/>
            <a:tileRect/>
          </a:gradFill>
          <a:prstDash val="solid"/>
          <a:tailEnd type="triangle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0.05884</cdr:x>
      <cdr:y>0.9052</cdr:y>
    </cdr:from>
    <cdr:to>
      <cdr:x>0.0979</cdr:x>
      <cdr:y>0.96302</cdr:y>
    </cdr:to>
    <cdr:sp macro="" textlink="">
      <cdr:nvSpPr>
        <cdr:cNvPr id="67" name="フリーフォーム 66"/>
        <cdr:cNvSpPr/>
      </cdr:nvSpPr>
      <cdr:spPr>
        <a:xfrm xmlns:a="http://schemas.openxmlformats.org/drawingml/2006/main" flipV="1">
          <a:off x="547613" y="5505390"/>
          <a:ext cx="363508" cy="351658"/>
        </a:xfrm>
        <a:custGeom xmlns:a="http://schemas.openxmlformats.org/drawingml/2006/main">
          <a:avLst/>
          <a:gdLst>
            <a:gd name="connsiteX0" fmla="*/ 0 w 1525549"/>
            <a:gd name="connsiteY0" fmla="*/ 0 h 247804"/>
            <a:gd name="connsiteX1" fmla="*/ 747290 w 1525549"/>
            <a:gd name="connsiteY1" fmla="*/ 123902 h 247804"/>
            <a:gd name="connsiteX2" fmla="*/ 1525549 w 1525549"/>
            <a:gd name="connsiteY2" fmla="*/ 247804 h 247804"/>
            <a:gd name="connsiteX0" fmla="*/ 0 w 1525549"/>
            <a:gd name="connsiteY0" fmla="*/ 240061 h 487865"/>
            <a:gd name="connsiteX1" fmla="*/ 352351 w 1525549"/>
            <a:gd name="connsiteY1" fmla="*/ 61951 h 487865"/>
            <a:gd name="connsiteX2" fmla="*/ 1525549 w 1525549"/>
            <a:gd name="connsiteY2" fmla="*/ 487865 h 487865"/>
            <a:gd name="connsiteX0" fmla="*/ 0 w 828598"/>
            <a:gd name="connsiteY0" fmla="*/ 241352 h 620803"/>
            <a:gd name="connsiteX1" fmla="*/ 352351 w 828598"/>
            <a:gd name="connsiteY1" fmla="*/ 63242 h 620803"/>
            <a:gd name="connsiteX2" fmla="*/ 828598 w 828598"/>
            <a:gd name="connsiteY2" fmla="*/ 620803 h 620803"/>
            <a:gd name="connsiteX0" fmla="*/ 0 w 828598"/>
            <a:gd name="connsiteY0" fmla="*/ 481413 h 860864"/>
            <a:gd name="connsiteX1" fmla="*/ 236192 w 828598"/>
            <a:gd name="connsiteY1" fmla="*/ 63242 h 860864"/>
            <a:gd name="connsiteX2" fmla="*/ 828598 w 828598"/>
            <a:gd name="connsiteY2" fmla="*/ 860864 h 860864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564014 h 943465"/>
            <a:gd name="connsiteX1" fmla="*/ 236192 w 828598"/>
            <a:gd name="connsiteY1" fmla="*/ 145843 h 943465"/>
            <a:gd name="connsiteX2" fmla="*/ 828598 w 828598"/>
            <a:gd name="connsiteY2" fmla="*/ 943465 h 943465"/>
            <a:gd name="connsiteX0" fmla="*/ 0 w 828598"/>
            <a:gd name="connsiteY0" fmla="*/ 418171 h 797622"/>
            <a:gd name="connsiteX1" fmla="*/ 236192 w 828598"/>
            <a:gd name="connsiteY1" fmla="*/ 0 h 797622"/>
            <a:gd name="connsiteX2" fmla="*/ 712440 w 828598"/>
            <a:gd name="connsiteY2" fmla="*/ 433659 h 797622"/>
            <a:gd name="connsiteX3" fmla="*/ 828598 w 828598"/>
            <a:gd name="connsiteY3" fmla="*/ 797622 h 797622"/>
            <a:gd name="connsiteX0" fmla="*/ 0 w 1239025"/>
            <a:gd name="connsiteY0" fmla="*/ 418171 h 513679"/>
            <a:gd name="connsiteX1" fmla="*/ 236192 w 1239025"/>
            <a:gd name="connsiteY1" fmla="*/ 0 h 513679"/>
            <a:gd name="connsiteX2" fmla="*/ 712440 w 1239025"/>
            <a:gd name="connsiteY2" fmla="*/ 433659 h 513679"/>
            <a:gd name="connsiteX3" fmla="*/ 1239025 w 1239025"/>
            <a:gd name="connsiteY3" fmla="*/ 480122 h 513679"/>
            <a:gd name="connsiteX0" fmla="*/ 0 w 1300976"/>
            <a:gd name="connsiteY0" fmla="*/ 472378 h 513679"/>
            <a:gd name="connsiteX1" fmla="*/ 298143 w 1300976"/>
            <a:gd name="connsiteY1" fmla="*/ 0 h 513679"/>
            <a:gd name="connsiteX2" fmla="*/ 774391 w 1300976"/>
            <a:gd name="connsiteY2" fmla="*/ 433659 h 513679"/>
            <a:gd name="connsiteX3" fmla="*/ 1300976 w 1300976"/>
            <a:gd name="connsiteY3" fmla="*/ 480122 h 513679"/>
            <a:gd name="connsiteX0" fmla="*/ 0 w 1300976"/>
            <a:gd name="connsiteY0" fmla="*/ 472378 h 970569"/>
            <a:gd name="connsiteX1" fmla="*/ 298143 w 1300976"/>
            <a:gd name="connsiteY1" fmla="*/ 0 h 970569"/>
            <a:gd name="connsiteX2" fmla="*/ 967988 w 1300976"/>
            <a:gd name="connsiteY2" fmla="*/ 890549 h 970569"/>
            <a:gd name="connsiteX3" fmla="*/ 1300976 w 1300976"/>
            <a:gd name="connsiteY3" fmla="*/ 480122 h 970569"/>
            <a:gd name="connsiteX0" fmla="*/ 0 w 1300976"/>
            <a:gd name="connsiteY0" fmla="*/ 185854 h 636291"/>
            <a:gd name="connsiteX1" fmla="*/ 422045 w 1300976"/>
            <a:gd name="connsiteY1" fmla="*/ 0 h 636291"/>
            <a:gd name="connsiteX2" fmla="*/ 967988 w 1300976"/>
            <a:gd name="connsiteY2" fmla="*/ 604025 h 636291"/>
            <a:gd name="connsiteX3" fmla="*/ 1300976 w 1300976"/>
            <a:gd name="connsiteY3" fmla="*/ 193598 h 636291"/>
            <a:gd name="connsiteX0" fmla="*/ 0 w 1300976"/>
            <a:gd name="connsiteY0" fmla="*/ 202633 h 653070"/>
            <a:gd name="connsiteX1" fmla="*/ 422045 w 1300976"/>
            <a:gd name="connsiteY1" fmla="*/ 16779 h 653070"/>
            <a:gd name="connsiteX2" fmla="*/ 967988 w 1300976"/>
            <a:gd name="connsiteY2" fmla="*/ 620804 h 653070"/>
            <a:gd name="connsiteX3" fmla="*/ 1300976 w 1300976"/>
            <a:gd name="connsiteY3" fmla="*/ 210377 h 653070"/>
            <a:gd name="connsiteX0" fmla="*/ 0 w 1300976"/>
            <a:gd name="connsiteY0" fmla="*/ 187145 h 637582"/>
            <a:gd name="connsiteX1" fmla="*/ 422045 w 1300976"/>
            <a:gd name="connsiteY1" fmla="*/ 1291 h 637582"/>
            <a:gd name="connsiteX2" fmla="*/ 967988 w 1300976"/>
            <a:gd name="connsiteY2" fmla="*/ 605316 h 637582"/>
            <a:gd name="connsiteX3" fmla="*/ 1300976 w 1300976"/>
            <a:gd name="connsiteY3" fmla="*/ 194889 h 637582"/>
            <a:gd name="connsiteX0" fmla="*/ 0 w 1300976"/>
            <a:gd name="connsiteY0" fmla="*/ 187145 h 413009"/>
            <a:gd name="connsiteX1" fmla="*/ 422045 w 1300976"/>
            <a:gd name="connsiteY1" fmla="*/ 1291 h 413009"/>
            <a:gd name="connsiteX2" fmla="*/ 921524 w 1300976"/>
            <a:gd name="connsiteY2" fmla="*/ 380743 h 413009"/>
            <a:gd name="connsiteX3" fmla="*/ 1300976 w 1300976"/>
            <a:gd name="connsiteY3" fmla="*/ 194889 h 413009"/>
            <a:gd name="connsiteX0" fmla="*/ 47109 w 1348085"/>
            <a:gd name="connsiteY0" fmla="*/ 220701 h 446565"/>
            <a:gd name="connsiteX1" fmla="*/ 70341 w 1348085"/>
            <a:gd name="connsiteY1" fmla="*/ 212959 h 446565"/>
            <a:gd name="connsiteX2" fmla="*/ 469154 w 1348085"/>
            <a:gd name="connsiteY2" fmla="*/ 34847 h 446565"/>
            <a:gd name="connsiteX3" fmla="*/ 968633 w 1348085"/>
            <a:gd name="connsiteY3" fmla="*/ 414299 h 446565"/>
            <a:gd name="connsiteX4" fmla="*/ 1348085 w 1348085"/>
            <a:gd name="connsiteY4" fmla="*/ 228445 h 446565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47856"/>
            <a:gd name="connsiteX1" fmla="*/ 70341 w 1348085"/>
            <a:gd name="connsiteY1" fmla="*/ 212959 h 447856"/>
            <a:gd name="connsiteX2" fmla="*/ 469154 w 1348085"/>
            <a:gd name="connsiteY2" fmla="*/ 34847 h 447856"/>
            <a:gd name="connsiteX3" fmla="*/ 968633 w 1348085"/>
            <a:gd name="connsiteY3" fmla="*/ 414299 h 447856"/>
            <a:gd name="connsiteX4" fmla="*/ 1348085 w 1348085"/>
            <a:gd name="connsiteY4" fmla="*/ 236189 h 447856"/>
            <a:gd name="connsiteX0" fmla="*/ 47109 w 1348085"/>
            <a:gd name="connsiteY0" fmla="*/ 220701 h 455600"/>
            <a:gd name="connsiteX1" fmla="*/ 70341 w 1348085"/>
            <a:gd name="connsiteY1" fmla="*/ 212959 h 455600"/>
            <a:gd name="connsiteX2" fmla="*/ 469154 w 1348085"/>
            <a:gd name="connsiteY2" fmla="*/ 34847 h 455600"/>
            <a:gd name="connsiteX3" fmla="*/ 929914 w 1348085"/>
            <a:gd name="connsiteY3" fmla="*/ 422043 h 455600"/>
            <a:gd name="connsiteX4" fmla="*/ 1348085 w 1348085"/>
            <a:gd name="connsiteY4" fmla="*/ 236189 h 455600"/>
            <a:gd name="connsiteX0" fmla="*/ 31076 w 1332052"/>
            <a:gd name="connsiteY0" fmla="*/ 220701 h 455600"/>
            <a:gd name="connsiteX1" fmla="*/ 70341 w 1332052"/>
            <a:gd name="connsiteY1" fmla="*/ 197471 h 455600"/>
            <a:gd name="connsiteX2" fmla="*/ 453121 w 1332052"/>
            <a:gd name="connsiteY2" fmla="*/ 34847 h 455600"/>
            <a:gd name="connsiteX3" fmla="*/ 913881 w 1332052"/>
            <a:gd name="connsiteY3" fmla="*/ 422043 h 455600"/>
            <a:gd name="connsiteX4" fmla="*/ 1332052 w 1332052"/>
            <a:gd name="connsiteY4" fmla="*/ 236189 h 455600"/>
            <a:gd name="connsiteX0" fmla="*/ 319664 w 1620640"/>
            <a:gd name="connsiteY0" fmla="*/ 220701 h 455600"/>
            <a:gd name="connsiteX1" fmla="*/ 358929 w 1620640"/>
            <a:gd name="connsiteY1" fmla="*/ 197471 h 455600"/>
            <a:gd name="connsiteX2" fmla="*/ 741709 w 1620640"/>
            <a:gd name="connsiteY2" fmla="*/ 34847 h 455600"/>
            <a:gd name="connsiteX3" fmla="*/ 1202469 w 1620640"/>
            <a:gd name="connsiteY3" fmla="*/ 422043 h 455600"/>
            <a:gd name="connsiteX4" fmla="*/ 1620640 w 1620640"/>
            <a:gd name="connsiteY4" fmla="*/ 236189 h 455600"/>
            <a:gd name="connsiteX0" fmla="*/ 319664 w 1620640"/>
            <a:gd name="connsiteY0" fmla="*/ 294267 h 529166"/>
            <a:gd name="connsiteX1" fmla="*/ 358929 w 1620640"/>
            <a:gd name="connsiteY1" fmla="*/ 271037 h 529166"/>
            <a:gd name="connsiteX2" fmla="*/ 741709 w 1620640"/>
            <a:gd name="connsiteY2" fmla="*/ 108413 h 529166"/>
            <a:gd name="connsiteX3" fmla="*/ 1202469 w 1620640"/>
            <a:gd name="connsiteY3" fmla="*/ 495609 h 529166"/>
            <a:gd name="connsiteX4" fmla="*/ 1620640 w 1620640"/>
            <a:gd name="connsiteY4" fmla="*/ 309755 h 529166"/>
            <a:gd name="connsiteX0" fmla="*/ 15043 w 1316019"/>
            <a:gd name="connsiteY0" fmla="*/ 294267 h 549818"/>
            <a:gd name="connsiteX1" fmla="*/ 54308 w 1316019"/>
            <a:gd name="connsiteY1" fmla="*/ 271037 h 549818"/>
            <a:gd name="connsiteX2" fmla="*/ 437088 w 1316019"/>
            <a:gd name="connsiteY2" fmla="*/ 108413 h 549818"/>
            <a:gd name="connsiteX3" fmla="*/ 897848 w 1316019"/>
            <a:gd name="connsiteY3" fmla="*/ 495609 h 549818"/>
            <a:gd name="connsiteX4" fmla="*/ 1316019 w 1316019"/>
            <a:gd name="connsiteY4" fmla="*/ 309755 h 549818"/>
            <a:gd name="connsiteX0" fmla="*/ 15043 w 3667875"/>
            <a:gd name="connsiteY0" fmla="*/ 332986 h 588537"/>
            <a:gd name="connsiteX1" fmla="*/ 54308 w 3667875"/>
            <a:gd name="connsiteY1" fmla="*/ 309756 h 588537"/>
            <a:gd name="connsiteX2" fmla="*/ 437088 w 3667875"/>
            <a:gd name="connsiteY2" fmla="*/ 147132 h 588537"/>
            <a:gd name="connsiteX3" fmla="*/ 897848 w 3667875"/>
            <a:gd name="connsiteY3" fmla="*/ 534328 h 588537"/>
            <a:gd name="connsiteX4" fmla="*/ 1316019 w 3667875"/>
            <a:gd name="connsiteY4" fmla="*/ 348474 h 588537"/>
            <a:gd name="connsiteX0" fmla="*/ 0 w 3652832"/>
            <a:gd name="connsiteY0" fmla="*/ 782132 h 1017031"/>
            <a:gd name="connsiteX1" fmla="*/ 39265 w 3652832"/>
            <a:gd name="connsiteY1" fmla="*/ 758902 h 1017031"/>
            <a:gd name="connsiteX2" fmla="*/ 422045 w 3652832"/>
            <a:gd name="connsiteY2" fmla="*/ 596278 h 1017031"/>
            <a:gd name="connsiteX3" fmla="*/ 882805 w 3652832"/>
            <a:gd name="connsiteY3" fmla="*/ 983474 h 1017031"/>
            <a:gd name="connsiteX4" fmla="*/ 1300976 w 3652832"/>
            <a:gd name="connsiteY4" fmla="*/ 797620 h 1017031"/>
            <a:gd name="connsiteX0" fmla="*/ 0 w 1300976"/>
            <a:gd name="connsiteY0" fmla="*/ 219411 h 454310"/>
            <a:gd name="connsiteX1" fmla="*/ 422045 w 1300976"/>
            <a:gd name="connsiteY1" fmla="*/ 33557 h 454310"/>
            <a:gd name="connsiteX2" fmla="*/ 882805 w 1300976"/>
            <a:gd name="connsiteY2" fmla="*/ 420753 h 454310"/>
            <a:gd name="connsiteX3" fmla="*/ 1300976 w 1300976"/>
            <a:gd name="connsiteY3" fmla="*/ 234899 h 454310"/>
            <a:gd name="connsiteX0" fmla="*/ 0 w 1300976"/>
            <a:gd name="connsiteY0" fmla="*/ 180691 h 409137"/>
            <a:gd name="connsiteX1" fmla="*/ 277752 w 1300976"/>
            <a:gd name="connsiteY1" fmla="*/ 33557 h 409137"/>
            <a:gd name="connsiteX2" fmla="*/ 882805 w 1300976"/>
            <a:gd name="connsiteY2" fmla="*/ 382033 h 409137"/>
            <a:gd name="connsiteX3" fmla="*/ 1300976 w 1300976"/>
            <a:gd name="connsiteY3" fmla="*/ 196179 h 409137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61776 w 1362752"/>
            <a:gd name="connsiteY0" fmla="*/ 183272 h 411718"/>
            <a:gd name="connsiteX1" fmla="*/ 339528 w 1362752"/>
            <a:gd name="connsiteY1" fmla="*/ 36138 h 411718"/>
            <a:gd name="connsiteX2" fmla="*/ 944581 w 1362752"/>
            <a:gd name="connsiteY2" fmla="*/ 384614 h 411718"/>
            <a:gd name="connsiteX3" fmla="*/ 1362752 w 1362752"/>
            <a:gd name="connsiteY3" fmla="*/ 198760 h 411718"/>
            <a:gd name="connsiteX0" fmla="*/ 0 w 1300976"/>
            <a:gd name="connsiteY0" fmla="*/ 183272 h 411718"/>
            <a:gd name="connsiteX1" fmla="*/ 277752 w 1300976"/>
            <a:gd name="connsiteY1" fmla="*/ 36138 h 411718"/>
            <a:gd name="connsiteX2" fmla="*/ 882805 w 1300976"/>
            <a:gd name="connsiteY2" fmla="*/ 384614 h 411718"/>
            <a:gd name="connsiteX3" fmla="*/ 1300976 w 1300976"/>
            <a:gd name="connsiteY3" fmla="*/ 198760 h 411718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0 w 1300976"/>
            <a:gd name="connsiteY0" fmla="*/ 175528 h 402683"/>
            <a:gd name="connsiteX1" fmla="*/ 101392 w 1300976"/>
            <a:gd name="connsiteY1" fmla="*/ 36138 h 402683"/>
            <a:gd name="connsiteX2" fmla="*/ 882805 w 1300976"/>
            <a:gd name="connsiteY2" fmla="*/ 376870 h 402683"/>
            <a:gd name="connsiteX3" fmla="*/ 1300976 w 1300976"/>
            <a:gd name="connsiteY3" fmla="*/ 191016 h 402683"/>
            <a:gd name="connsiteX0" fmla="*/ 61773 w 1362749"/>
            <a:gd name="connsiteY0" fmla="*/ 281362 h 508517"/>
            <a:gd name="connsiteX1" fmla="*/ 163165 w 1362749"/>
            <a:gd name="connsiteY1" fmla="*/ 141972 h 508517"/>
            <a:gd name="connsiteX2" fmla="*/ 944578 w 1362749"/>
            <a:gd name="connsiteY2" fmla="*/ 482704 h 508517"/>
            <a:gd name="connsiteX3" fmla="*/ 1362749 w 1362749"/>
            <a:gd name="connsiteY3" fmla="*/ 296850 h 508517"/>
            <a:gd name="connsiteX0" fmla="*/ 0 w 1300976"/>
            <a:gd name="connsiteY0" fmla="*/ 289106 h 517552"/>
            <a:gd name="connsiteX1" fmla="*/ 341884 w 1300976"/>
            <a:gd name="connsiteY1" fmla="*/ 141972 h 517552"/>
            <a:gd name="connsiteX2" fmla="*/ 882805 w 1300976"/>
            <a:gd name="connsiteY2" fmla="*/ 490448 h 517552"/>
            <a:gd name="connsiteX3" fmla="*/ 1300976 w 1300976"/>
            <a:gd name="connsiteY3" fmla="*/ 304594 h 517552"/>
            <a:gd name="connsiteX0" fmla="*/ 0 w 1300976"/>
            <a:gd name="connsiteY0" fmla="*/ 296850 h 526586"/>
            <a:gd name="connsiteX1" fmla="*/ 389982 w 1300976"/>
            <a:gd name="connsiteY1" fmla="*/ 141972 h 526586"/>
            <a:gd name="connsiteX2" fmla="*/ 882805 w 1300976"/>
            <a:gd name="connsiteY2" fmla="*/ 498192 h 526586"/>
            <a:gd name="connsiteX3" fmla="*/ 1300976 w 1300976"/>
            <a:gd name="connsiteY3" fmla="*/ 312338 h 526586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374289 h 616932"/>
            <a:gd name="connsiteX1" fmla="*/ 486180 w 1300976"/>
            <a:gd name="connsiteY1" fmla="*/ 141972 h 616932"/>
            <a:gd name="connsiteX2" fmla="*/ 882805 w 1300976"/>
            <a:gd name="connsiteY2" fmla="*/ 575631 h 616932"/>
            <a:gd name="connsiteX3" fmla="*/ 1300976 w 1300976"/>
            <a:gd name="connsiteY3" fmla="*/ 389777 h 616932"/>
            <a:gd name="connsiteX0" fmla="*/ 0 w 1300976"/>
            <a:gd name="connsiteY0" fmla="*/ 232317 h 474960"/>
            <a:gd name="connsiteX1" fmla="*/ 486180 w 1300976"/>
            <a:gd name="connsiteY1" fmla="*/ 0 h 474960"/>
            <a:gd name="connsiteX2" fmla="*/ 882805 w 1300976"/>
            <a:gd name="connsiteY2" fmla="*/ 433659 h 474960"/>
            <a:gd name="connsiteX3" fmla="*/ 1300976 w 1300976"/>
            <a:gd name="connsiteY3" fmla="*/ 247805 h 474960"/>
            <a:gd name="connsiteX0" fmla="*/ 0 w 1300976"/>
            <a:gd name="connsiteY0" fmla="*/ 0 h 242643"/>
            <a:gd name="connsiteX1" fmla="*/ 882805 w 1300976"/>
            <a:gd name="connsiteY1" fmla="*/ 201342 h 242643"/>
            <a:gd name="connsiteX2" fmla="*/ 1300976 w 1300976"/>
            <a:gd name="connsiteY2" fmla="*/ 15488 h 242643"/>
            <a:gd name="connsiteX0" fmla="*/ 0 w 1300976"/>
            <a:gd name="connsiteY0" fmla="*/ 0 h 15488"/>
            <a:gd name="connsiteX1" fmla="*/ 1300976 w 1300976"/>
            <a:gd name="connsiteY1" fmla="*/ 15488 h 15488"/>
            <a:gd name="connsiteX0" fmla="*/ 0 w 1300976"/>
            <a:gd name="connsiteY0" fmla="*/ 193596 h 209084"/>
            <a:gd name="connsiteX1" fmla="*/ 322979 w 1300976"/>
            <a:gd name="connsiteY1" fmla="*/ 0 h 209084"/>
            <a:gd name="connsiteX2" fmla="*/ 1300976 w 1300976"/>
            <a:gd name="connsiteY2" fmla="*/ 209084 h 209084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203921 h 440111"/>
            <a:gd name="connsiteX1" fmla="*/ 322979 w 1300976"/>
            <a:gd name="connsiteY1" fmla="*/ 10325 h 440111"/>
            <a:gd name="connsiteX2" fmla="*/ 819991 w 1300976"/>
            <a:gd name="connsiteY2" fmla="*/ 405264 h 440111"/>
            <a:gd name="connsiteX3" fmla="*/ 1300976 w 1300976"/>
            <a:gd name="connsiteY3" fmla="*/ 219409 h 440111"/>
            <a:gd name="connsiteX0" fmla="*/ 0 w 1300976"/>
            <a:gd name="connsiteY0" fmla="*/ 193596 h 429786"/>
            <a:gd name="connsiteX1" fmla="*/ 322979 w 1300976"/>
            <a:gd name="connsiteY1" fmla="*/ 0 h 429786"/>
            <a:gd name="connsiteX2" fmla="*/ 819991 w 1300976"/>
            <a:gd name="connsiteY2" fmla="*/ 394939 h 429786"/>
            <a:gd name="connsiteX3" fmla="*/ 1300976 w 1300976"/>
            <a:gd name="connsiteY3" fmla="*/ 209084 h 429786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41202 w 1342178"/>
            <a:gd name="connsiteY0" fmla="*/ 198759 h 434949"/>
            <a:gd name="connsiteX1" fmla="*/ 364181 w 1342178"/>
            <a:gd name="connsiteY1" fmla="*/ 5163 h 434949"/>
            <a:gd name="connsiteX2" fmla="*/ 861193 w 1342178"/>
            <a:gd name="connsiteY2" fmla="*/ 400102 h 434949"/>
            <a:gd name="connsiteX3" fmla="*/ 1342178 w 1342178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300976"/>
            <a:gd name="connsiteY0" fmla="*/ 198759 h 434949"/>
            <a:gd name="connsiteX1" fmla="*/ 322979 w 1300976"/>
            <a:gd name="connsiteY1" fmla="*/ 5163 h 434949"/>
            <a:gd name="connsiteX2" fmla="*/ 819991 w 1300976"/>
            <a:gd name="connsiteY2" fmla="*/ 400102 h 434949"/>
            <a:gd name="connsiteX3" fmla="*/ 1300976 w 1300976"/>
            <a:gd name="connsiteY3" fmla="*/ 214247 h 434949"/>
            <a:gd name="connsiteX0" fmla="*/ 0 w 1493369"/>
            <a:gd name="connsiteY0" fmla="*/ 325243 h 548527"/>
            <a:gd name="connsiteX1" fmla="*/ 322979 w 1493369"/>
            <a:gd name="connsiteY1" fmla="*/ 131647 h 548527"/>
            <a:gd name="connsiteX2" fmla="*/ 819991 w 1493369"/>
            <a:gd name="connsiteY2" fmla="*/ 526586 h 548527"/>
            <a:gd name="connsiteX3" fmla="*/ 1493369 w 1493369"/>
            <a:gd name="connsiteY3" fmla="*/ 0 h 548527"/>
            <a:gd name="connsiteX0" fmla="*/ 0 w 1493369"/>
            <a:gd name="connsiteY0" fmla="*/ 325243 h 566596"/>
            <a:gd name="connsiteX1" fmla="*/ 322979 w 1493369"/>
            <a:gd name="connsiteY1" fmla="*/ 240062 h 566596"/>
            <a:gd name="connsiteX2" fmla="*/ 819991 w 1493369"/>
            <a:gd name="connsiteY2" fmla="*/ 526586 h 566596"/>
            <a:gd name="connsiteX3" fmla="*/ 1493369 w 1493369"/>
            <a:gd name="connsiteY3" fmla="*/ 0 h 566596"/>
            <a:gd name="connsiteX0" fmla="*/ 0 w 1300978"/>
            <a:gd name="connsiteY0" fmla="*/ 90344 h 311047"/>
            <a:gd name="connsiteX1" fmla="*/ 322979 w 1300978"/>
            <a:gd name="connsiteY1" fmla="*/ 5163 h 311047"/>
            <a:gd name="connsiteX2" fmla="*/ 819991 w 1300978"/>
            <a:gd name="connsiteY2" fmla="*/ 291687 h 311047"/>
            <a:gd name="connsiteX3" fmla="*/ 1300978 w 1300978"/>
            <a:gd name="connsiteY3" fmla="*/ 121321 h 311047"/>
            <a:gd name="connsiteX0" fmla="*/ 0 w 1300978"/>
            <a:gd name="connsiteY0" fmla="*/ 90344 h 303303"/>
            <a:gd name="connsiteX1" fmla="*/ 322979 w 1300978"/>
            <a:gd name="connsiteY1" fmla="*/ 5163 h 303303"/>
            <a:gd name="connsiteX2" fmla="*/ 707763 w 1300978"/>
            <a:gd name="connsiteY2" fmla="*/ 283943 h 303303"/>
            <a:gd name="connsiteX3" fmla="*/ 1300978 w 1300978"/>
            <a:gd name="connsiteY3" fmla="*/ 121321 h 303303"/>
            <a:gd name="connsiteX0" fmla="*/ 0 w 1300978"/>
            <a:gd name="connsiteY0" fmla="*/ 95155 h 294571"/>
            <a:gd name="connsiteX1" fmla="*/ 322979 w 1300978"/>
            <a:gd name="connsiteY1" fmla="*/ 9974 h 294571"/>
            <a:gd name="connsiteX2" fmla="*/ 510101 w 1300978"/>
            <a:gd name="connsiteY2" fmla="*/ 91227 h 294571"/>
            <a:gd name="connsiteX3" fmla="*/ 707763 w 1300978"/>
            <a:gd name="connsiteY3" fmla="*/ 288754 h 294571"/>
            <a:gd name="connsiteX4" fmla="*/ 1300978 w 1300978"/>
            <a:gd name="connsiteY4" fmla="*/ 126132 h 294571"/>
            <a:gd name="connsiteX0" fmla="*/ 0 w 1300978"/>
            <a:gd name="connsiteY0" fmla="*/ 90344 h 289760"/>
            <a:gd name="connsiteX1" fmla="*/ 322979 w 1300978"/>
            <a:gd name="connsiteY1" fmla="*/ 5163 h 289760"/>
            <a:gd name="connsiteX2" fmla="*/ 707763 w 1300978"/>
            <a:gd name="connsiteY2" fmla="*/ 283943 h 289760"/>
            <a:gd name="connsiteX3" fmla="*/ 1300978 w 1300978"/>
            <a:gd name="connsiteY3" fmla="*/ 121321 h 289760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7288 h 306704"/>
            <a:gd name="connsiteX1" fmla="*/ 214600 w 1300978"/>
            <a:gd name="connsiteY1" fmla="*/ 5163 h 306704"/>
            <a:gd name="connsiteX2" fmla="*/ 707763 w 1300978"/>
            <a:gd name="connsiteY2" fmla="*/ 300887 h 306704"/>
            <a:gd name="connsiteX3" fmla="*/ 1300978 w 1300978"/>
            <a:gd name="connsiteY3" fmla="*/ 138265 h 306704"/>
            <a:gd name="connsiteX0" fmla="*/ 0 w 1300978"/>
            <a:gd name="connsiteY0" fmla="*/ 102125 h 301541"/>
            <a:gd name="connsiteX1" fmla="*/ 214600 w 1300978"/>
            <a:gd name="connsiteY1" fmla="*/ 0 h 301541"/>
            <a:gd name="connsiteX2" fmla="*/ 707763 w 1300978"/>
            <a:gd name="connsiteY2" fmla="*/ 295724 h 301541"/>
            <a:gd name="connsiteX3" fmla="*/ 1300978 w 1300978"/>
            <a:gd name="connsiteY3" fmla="*/ 133102 h 301541"/>
            <a:gd name="connsiteX0" fmla="*/ 0 w 1300978"/>
            <a:gd name="connsiteY0" fmla="*/ 102125 h 274430"/>
            <a:gd name="connsiteX1" fmla="*/ 214600 w 1300978"/>
            <a:gd name="connsiteY1" fmla="*/ 0 h 274430"/>
            <a:gd name="connsiteX2" fmla="*/ 645280 w 1300978"/>
            <a:gd name="connsiteY2" fmla="*/ 268613 h 274430"/>
            <a:gd name="connsiteX3" fmla="*/ 1300978 w 1300978"/>
            <a:gd name="connsiteY3" fmla="*/ 133102 h 274430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3465"/>
            <a:gd name="connsiteX1" fmla="*/ 214600 w 1300978"/>
            <a:gd name="connsiteY1" fmla="*/ 99035 h 373465"/>
            <a:gd name="connsiteX2" fmla="*/ 645280 w 1300978"/>
            <a:gd name="connsiteY2" fmla="*/ 367648 h 373465"/>
            <a:gd name="connsiteX3" fmla="*/ 1300978 w 1300978"/>
            <a:gd name="connsiteY3" fmla="*/ 0 h 373465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76854"/>
            <a:gd name="connsiteX1" fmla="*/ 214600 w 1300978"/>
            <a:gd name="connsiteY1" fmla="*/ 99035 h 376854"/>
            <a:gd name="connsiteX2" fmla="*/ 645280 w 1300978"/>
            <a:gd name="connsiteY2" fmla="*/ 367648 h 376854"/>
            <a:gd name="connsiteX3" fmla="*/ 1300978 w 1300978"/>
            <a:gd name="connsiteY3" fmla="*/ 0 h 376854"/>
            <a:gd name="connsiteX0" fmla="*/ 0 w 1300978"/>
            <a:gd name="connsiteY0" fmla="*/ 201160 h 368382"/>
            <a:gd name="connsiteX1" fmla="*/ 214600 w 1300978"/>
            <a:gd name="connsiteY1" fmla="*/ 9903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68382"/>
            <a:gd name="connsiteX1" fmla="*/ 316134 w 1300978"/>
            <a:gd name="connsiteY1" fmla="*/ 83785 h 368382"/>
            <a:gd name="connsiteX2" fmla="*/ 645280 w 1300978"/>
            <a:gd name="connsiteY2" fmla="*/ 367648 h 368382"/>
            <a:gd name="connsiteX3" fmla="*/ 1300978 w 1300978"/>
            <a:gd name="connsiteY3" fmla="*/ 0 h 368382"/>
            <a:gd name="connsiteX0" fmla="*/ 0 w 1300978"/>
            <a:gd name="connsiteY0" fmla="*/ 201160 h 327716"/>
            <a:gd name="connsiteX1" fmla="*/ 316134 w 1300978"/>
            <a:gd name="connsiteY1" fmla="*/ 83785 h 327716"/>
            <a:gd name="connsiteX2" fmla="*/ 949881 w 1300978"/>
            <a:gd name="connsiteY2" fmla="*/ 326982 h 327716"/>
            <a:gd name="connsiteX3" fmla="*/ 1300978 w 1300978"/>
            <a:gd name="connsiteY3" fmla="*/ 0 h 327716"/>
            <a:gd name="connsiteX0" fmla="*/ 0 w 1300978"/>
            <a:gd name="connsiteY0" fmla="*/ 201160 h 326022"/>
            <a:gd name="connsiteX1" fmla="*/ 316134 w 1300978"/>
            <a:gd name="connsiteY1" fmla="*/ 83785 h 326022"/>
            <a:gd name="connsiteX2" fmla="*/ 668711 w 1300978"/>
            <a:gd name="connsiteY2" fmla="*/ 325288 h 326022"/>
            <a:gd name="connsiteX3" fmla="*/ 1300978 w 1300978"/>
            <a:gd name="connsiteY3" fmla="*/ 0 h 326022"/>
            <a:gd name="connsiteX0" fmla="*/ 0 w 1300978"/>
            <a:gd name="connsiteY0" fmla="*/ 201160 h 324328"/>
            <a:gd name="connsiteX1" fmla="*/ 316134 w 1300978"/>
            <a:gd name="connsiteY1" fmla="*/ 83785 h 324328"/>
            <a:gd name="connsiteX2" fmla="*/ 649185 w 1300978"/>
            <a:gd name="connsiteY2" fmla="*/ 323594 h 324328"/>
            <a:gd name="connsiteX3" fmla="*/ 1300978 w 1300978"/>
            <a:gd name="connsiteY3" fmla="*/ 0 h 324328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316134 w 1136962"/>
            <a:gd name="connsiteY1" fmla="*/ 87174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136962"/>
            <a:gd name="connsiteY0" fmla="*/ 204549 h 327717"/>
            <a:gd name="connsiteX1" fmla="*/ 261462 w 1136962"/>
            <a:gd name="connsiteY1" fmla="*/ 88869 h 327717"/>
            <a:gd name="connsiteX2" fmla="*/ 649185 w 1136962"/>
            <a:gd name="connsiteY2" fmla="*/ 326983 h 327717"/>
            <a:gd name="connsiteX3" fmla="*/ 1136962 w 1136962"/>
            <a:gd name="connsiteY3" fmla="*/ 0 h 327717"/>
            <a:gd name="connsiteX0" fmla="*/ 0 w 1265832"/>
            <a:gd name="connsiteY0" fmla="*/ 331631 h 331631"/>
            <a:gd name="connsiteX1" fmla="*/ 390332 w 1265832"/>
            <a:gd name="connsiteY1" fmla="*/ 88869 h 331631"/>
            <a:gd name="connsiteX2" fmla="*/ 778055 w 1265832"/>
            <a:gd name="connsiteY2" fmla="*/ 326983 h 331631"/>
            <a:gd name="connsiteX3" fmla="*/ 1265832 w 1265832"/>
            <a:gd name="connsiteY3" fmla="*/ 0 h 331631"/>
            <a:gd name="connsiteX0" fmla="*/ 0 w 1199445"/>
            <a:gd name="connsiteY0" fmla="*/ 287576 h 327717"/>
            <a:gd name="connsiteX1" fmla="*/ 323945 w 1199445"/>
            <a:gd name="connsiteY1" fmla="*/ 88869 h 327717"/>
            <a:gd name="connsiteX2" fmla="*/ 711668 w 1199445"/>
            <a:gd name="connsiteY2" fmla="*/ 326983 h 327717"/>
            <a:gd name="connsiteX3" fmla="*/ 1199445 w 1199445"/>
            <a:gd name="connsiteY3" fmla="*/ 0 h 327717"/>
            <a:gd name="connsiteX0" fmla="*/ 0 w 1199445"/>
            <a:gd name="connsiteY0" fmla="*/ 287576 h 331106"/>
            <a:gd name="connsiteX1" fmla="*/ 323945 w 1199445"/>
            <a:gd name="connsiteY1" fmla="*/ 88869 h 331106"/>
            <a:gd name="connsiteX2" fmla="*/ 656996 w 1199445"/>
            <a:gd name="connsiteY2" fmla="*/ 330372 h 331106"/>
            <a:gd name="connsiteX3" fmla="*/ 1199445 w 1199445"/>
            <a:gd name="connsiteY3" fmla="*/ 0 h 331106"/>
            <a:gd name="connsiteX0" fmla="*/ 0 w 1164298"/>
            <a:gd name="connsiteY0" fmla="*/ 328242 h 371772"/>
            <a:gd name="connsiteX1" fmla="*/ 323945 w 1164298"/>
            <a:gd name="connsiteY1" fmla="*/ 129535 h 371772"/>
            <a:gd name="connsiteX2" fmla="*/ 656996 w 1164298"/>
            <a:gd name="connsiteY2" fmla="*/ 371038 h 371772"/>
            <a:gd name="connsiteX3" fmla="*/ 1164298 w 1164298"/>
            <a:gd name="connsiteY3" fmla="*/ 0 h 371772"/>
            <a:gd name="connsiteX0" fmla="*/ 0 w 1062764"/>
            <a:gd name="connsiteY0" fmla="*/ 245215 h 371772"/>
            <a:gd name="connsiteX1" fmla="*/ 222411 w 1062764"/>
            <a:gd name="connsiteY1" fmla="*/ 129535 h 371772"/>
            <a:gd name="connsiteX2" fmla="*/ 555462 w 1062764"/>
            <a:gd name="connsiteY2" fmla="*/ 371038 h 371772"/>
            <a:gd name="connsiteX3" fmla="*/ 1062764 w 1062764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984661"/>
            <a:gd name="connsiteY0" fmla="*/ 241826 h 371772"/>
            <a:gd name="connsiteX1" fmla="*/ 144308 w 984661"/>
            <a:gd name="connsiteY1" fmla="*/ 129535 h 371772"/>
            <a:gd name="connsiteX2" fmla="*/ 477359 w 984661"/>
            <a:gd name="connsiteY2" fmla="*/ 371038 h 371772"/>
            <a:gd name="connsiteX3" fmla="*/ 984661 w 984661"/>
            <a:gd name="connsiteY3" fmla="*/ 0 h 371772"/>
            <a:gd name="connsiteX0" fmla="*/ 0 w 1008092"/>
            <a:gd name="connsiteY0" fmla="*/ 245215 h 371772"/>
            <a:gd name="connsiteX1" fmla="*/ 167739 w 1008092"/>
            <a:gd name="connsiteY1" fmla="*/ 129535 h 371772"/>
            <a:gd name="connsiteX2" fmla="*/ 500790 w 1008092"/>
            <a:gd name="connsiteY2" fmla="*/ 371038 h 371772"/>
            <a:gd name="connsiteX3" fmla="*/ 1008092 w 1008092"/>
            <a:gd name="connsiteY3" fmla="*/ 0 h 371772"/>
            <a:gd name="connsiteX0" fmla="*/ 0 w 1008092"/>
            <a:gd name="connsiteY0" fmla="*/ 245215 h 364994"/>
            <a:gd name="connsiteX1" fmla="*/ 167739 w 1008092"/>
            <a:gd name="connsiteY1" fmla="*/ 129535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1008092"/>
            <a:gd name="connsiteY0" fmla="*/ 245215 h 364994"/>
            <a:gd name="connsiteX1" fmla="*/ 171644 w 1008092"/>
            <a:gd name="connsiteY1" fmla="*/ 134618 h 364994"/>
            <a:gd name="connsiteX2" fmla="*/ 500790 w 1008092"/>
            <a:gd name="connsiteY2" fmla="*/ 364260 h 364994"/>
            <a:gd name="connsiteX3" fmla="*/ 1008092 w 1008092"/>
            <a:gd name="connsiteY3" fmla="*/ 0 h 364994"/>
            <a:gd name="connsiteX0" fmla="*/ 0 w 976039"/>
            <a:gd name="connsiteY0" fmla="*/ 211229 h 364994"/>
            <a:gd name="connsiteX1" fmla="*/ 139591 w 976039"/>
            <a:gd name="connsiteY1" fmla="*/ 134618 h 364994"/>
            <a:gd name="connsiteX2" fmla="*/ 468737 w 976039"/>
            <a:gd name="connsiteY2" fmla="*/ 364260 h 364994"/>
            <a:gd name="connsiteX3" fmla="*/ 976039 w 976039"/>
            <a:gd name="connsiteY3" fmla="*/ 0 h 364994"/>
            <a:gd name="connsiteX0" fmla="*/ 0 w 976039"/>
            <a:gd name="connsiteY0" fmla="*/ 211229 h 364994"/>
            <a:gd name="connsiteX1" fmla="*/ 30477 w 976039"/>
            <a:gd name="connsiteY1" fmla="*/ 203559 h 364994"/>
            <a:gd name="connsiteX2" fmla="*/ 139591 w 976039"/>
            <a:gd name="connsiteY2" fmla="*/ 134618 h 364994"/>
            <a:gd name="connsiteX3" fmla="*/ 468737 w 976039"/>
            <a:gd name="connsiteY3" fmla="*/ 364260 h 364994"/>
            <a:gd name="connsiteX4" fmla="*/ 976039 w 976039"/>
            <a:gd name="connsiteY4" fmla="*/ 0 h 364994"/>
            <a:gd name="connsiteX0" fmla="*/ 0 w 976039"/>
            <a:gd name="connsiteY0" fmla="*/ 211229 h 364994"/>
            <a:gd name="connsiteX1" fmla="*/ 139591 w 976039"/>
            <a:gd name="connsiteY1" fmla="*/ 134618 h 364994"/>
            <a:gd name="connsiteX2" fmla="*/ 468737 w 976039"/>
            <a:gd name="connsiteY2" fmla="*/ 364260 h 364994"/>
            <a:gd name="connsiteX3" fmla="*/ 976039 w 976039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9525 w 935973"/>
            <a:gd name="connsiteY1" fmla="*/ 134618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5518 w 935973"/>
            <a:gd name="connsiteY1" fmla="*/ 112527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35973"/>
            <a:gd name="connsiteY0" fmla="*/ 209530 h 364994"/>
            <a:gd name="connsiteX1" fmla="*/ 95518 w 935973"/>
            <a:gd name="connsiteY1" fmla="*/ 112527 h 364994"/>
            <a:gd name="connsiteX2" fmla="*/ 428671 w 935973"/>
            <a:gd name="connsiteY2" fmla="*/ 364260 h 364994"/>
            <a:gd name="connsiteX3" fmla="*/ 935973 w 935973"/>
            <a:gd name="connsiteY3" fmla="*/ 0 h 364994"/>
            <a:gd name="connsiteX0" fmla="*/ 0 w 952000"/>
            <a:gd name="connsiteY0" fmla="*/ 207831 h 364994"/>
            <a:gd name="connsiteX1" fmla="*/ 111545 w 952000"/>
            <a:gd name="connsiteY1" fmla="*/ 112527 h 364994"/>
            <a:gd name="connsiteX2" fmla="*/ 444698 w 952000"/>
            <a:gd name="connsiteY2" fmla="*/ 364260 h 364994"/>
            <a:gd name="connsiteX3" fmla="*/ 952000 w 952000"/>
            <a:gd name="connsiteY3" fmla="*/ 0 h 364994"/>
            <a:gd name="connsiteX0" fmla="*/ 0 w 952000"/>
            <a:gd name="connsiteY0" fmla="*/ 207831 h 364994"/>
            <a:gd name="connsiteX1" fmla="*/ 123565 w 952000"/>
            <a:gd name="connsiteY1" fmla="*/ 110828 h 364994"/>
            <a:gd name="connsiteX2" fmla="*/ 444698 w 952000"/>
            <a:gd name="connsiteY2" fmla="*/ 364260 h 364994"/>
            <a:gd name="connsiteX3" fmla="*/ 952000 w 952000"/>
            <a:gd name="connsiteY3" fmla="*/ 0 h 364994"/>
            <a:gd name="connsiteX0" fmla="*/ 0 w 952000"/>
            <a:gd name="connsiteY0" fmla="*/ 207831 h 375190"/>
            <a:gd name="connsiteX1" fmla="*/ 123565 w 952000"/>
            <a:gd name="connsiteY1" fmla="*/ 110828 h 375190"/>
            <a:gd name="connsiteX2" fmla="*/ 472745 w 952000"/>
            <a:gd name="connsiteY2" fmla="*/ 374456 h 375190"/>
            <a:gd name="connsiteX3" fmla="*/ 952000 w 952000"/>
            <a:gd name="connsiteY3" fmla="*/ 0 h 375190"/>
            <a:gd name="connsiteX0" fmla="*/ 0 w 952000"/>
            <a:gd name="connsiteY0" fmla="*/ 207831 h 368393"/>
            <a:gd name="connsiteX1" fmla="*/ 123565 w 952000"/>
            <a:gd name="connsiteY1" fmla="*/ 110828 h 368393"/>
            <a:gd name="connsiteX2" fmla="*/ 472745 w 952000"/>
            <a:gd name="connsiteY2" fmla="*/ 367659 h 368393"/>
            <a:gd name="connsiteX3" fmla="*/ 952000 w 952000"/>
            <a:gd name="connsiteY3" fmla="*/ 0 h 368393"/>
            <a:gd name="connsiteX0" fmla="*/ 0 w 895907"/>
            <a:gd name="connsiteY0" fmla="*/ 163649 h 324211"/>
            <a:gd name="connsiteX1" fmla="*/ 123565 w 895907"/>
            <a:gd name="connsiteY1" fmla="*/ 66646 h 324211"/>
            <a:gd name="connsiteX2" fmla="*/ 472745 w 895907"/>
            <a:gd name="connsiteY2" fmla="*/ 323477 h 324211"/>
            <a:gd name="connsiteX3" fmla="*/ 895907 w 895907"/>
            <a:gd name="connsiteY3" fmla="*/ 0 h 324211"/>
            <a:gd name="connsiteX0" fmla="*/ 0 w 895907"/>
            <a:gd name="connsiteY0" fmla="*/ 163649 h 324211"/>
            <a:gd name="connsiteX1" fmla="*/ 123565 w 895907"/>
            <a:gd name="connsiteY1" fmla="*/ 66646 h 324211"/>
            <a:gd name="connsiteX2" fmla="*/ 472745 w 895907"/>
            <a:gd name="connsiteY2" fmla="*/ 323477 h 324211"/>
            <a:gd name="connsiteX3" fmla="*/ 895907 w 895907"/>
            <a:gd name="connsiteY3" fmla="*/ 0 h 324211"/>
            <a:gd name="connsiteX0" fmla="*/ 0 w 863855"/>
            <a:gd name="connsiteY0" fmla="*/ 125013 h 324211"/>
            <a:gd name="connsiteX1" fmla="*/ 91513 w 863855"/>
            <a:gd name="connsiteY1" fmla="*/ 66646 h 324211"/>
            <a:gd name="connsiteX2" fmla="*/ 440693 w 863855"/>
            <a:gd name="connsiteY2" fmla="*/ 323477 h 324211"/>
            <a:gd name="connsiteX3" fmla="*/ 863855 w 863855"/>
            <a:gd name="connsiteY3" fmla="*/ 0 h 324211"/>
            <a:gd name="connsiteX0" fmla="*/ 0 w 863855"/>
            <a:gd name="connsiteY0" fmla="*/ 125013 h 324211"/>
            <a:gd name="connsiteX1" fmla="*/ 91513 w 863855"/>
            <a:gd name="connsiteY1" fmla="*/ 66646 h 324211"/>
            <a:gd name="connsiteX2" fmla="*/ 440693 w 863855"/>
            <a:gd name="connsiteY2" fmla="*/ 323477 h 324211"/>
            <a:gd name="connsiteX3" fmla="*/ 863855 w 863855"/>
            <a:gd name="connsiteY3" fmla="*/ 0 h 324211"/>
            <a:gd name="connsiteX0" fmla="*/ 0 w 851836"/>
            <a:gd name="connsiteY0" fmla="*/ 125013 h 324211"/>
            <a:gd name="connsiteX1" fmla="*/ 79494 w 851836"/>
            <a:gd name="connsiteY1" fmla="*/ 66646 h 324211"/>
            <a:gd name="connsiteX2" fmla="*/ 428674 w 851836"/>
            <a:gd name="connsiteY2" fmla="*/ 323477 h 324211"/>
            <a:gd name="connsiteX3" fmla="*/ 851836 w 851836"/>
            <a:gd name="connsiteY3" fmla="*/ 0 h 324211"/>
            <a:gd name="connsiteX0" fmla="*/ 0 w 851836"/>
            <a:gd name="connsiteY0" fmla="*/ 125013 h 324211"/>
            <a:gd name="connsiteX1" fmla="*/ 79494 w 851836"/>
            <a:gd name="connsiteY1" fmla="*/ 66646 h 324211"/>
            <a:gd name="connsiteX2" fmla="*/ 428674 w 851836"/>
            <a:gd name="connsiteY2" fmla="*/ 323477 h 324211"/>
            <a:gd name="connsiteX3" fmla="*/ 851836 w 851836"/>
            <a:gd name="connsiteY3" fmla="*/ 0 h 324211"/>
            <a:gd name="connsiteX0" fmla="*/ 0 w 851836"/>
            <a:gd name="connsiteY0" fmla="*/ 125013 h 324211"/>
            <a:gd name="connsiteX1" fmla="*/ 87507 w 851836"/>
            <a:gd name="connsiteY1" fmla="*/ 76725 h 324211"/>
            <a:gd name="connsiteX2" fmla="*/ 428674 w 851836"/>
            <a:gd name="connsiteY2" fmla="*/ 323477 h 324211"/>
            <a:gd name="connsiteX3" fmla="*/ 851836 w 851836"/>
            <a:gd name="connsiteY3" fmla="*/ 0 h 32421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851836" h="324211" fill="none">
              <a:moveTo>
                <a:pt x="0" y="125013"/>
              </a:moveTo>
              <a:cubicBezTo>
                <a:pt x="13056" y="103974"/>
                <a:pt x="33424" y="76710"/>
                <a:pt x="87507" y="76725"/>
              </a:cubicBezTo>
              <a:cubicBezTo>
                <a:pt x="178970" y="76797"/>
                <a:pt x="253959" y="322756"/>
                <a:pt x="428674" y="323477"/>
              </a:cubicBezTo>
              <a:cubicBezTo>
                <a:pt x="619065" y="324211"/>
                <a:pt x="746273" y="127946"/>
                <a:pt x="851836" y="0"/>
              </a:cubicBezTo>
            </a:path>
          </a:pathLst>
        </a:custGeom>
        <a:noFill xmlns:a="http://schemas.openxmlformats.org/drawingml/2006/main"/>
        <a:ln xmlns:a="http://schemas.openxmlformats.org/drawingml/2006/main" w="66675" cap="rnd" cmpd="sng" algn="ctr">
          <a:gradFill flip="none" rotWithShape="1">
            <a:gsLst>
              <a:gs pos="14000">
                <a:srgbClr val="00B050">
                  <a:alpha val="50000"/>
                </a:srgbClr>
              </a:gs>
              <a:gs pos="31000">
                <a:srgbClr val="FF0000">
                  <a:alpha val="50000"/>
                </a:srgbClr>
              </a:gs>
              <a:gs pos="59000">
                <a:srgbClr val="00B050">
                  <a:alpha val="70000"/>
                </a:srgbClr>
              </a:gs>
            </a:gsLst>
            <a:lin ang="0" scaled="1"/>
            <a:tileRect/>
          </a:gradFill>
          <a:prstDash val="solid"/>
          <a:tailEnd type="triangle"/>
        </a:ln>
        <a:effectLst xmlns:a="http://schemas.openxmlformats.org/drawingml/2006/main">
          <a:outerShdw blurRad="50800" dist="38100" dir="2700000" algn="tl" rotWithShape="0">
            <a:prstClr val="black">
              <a:alpha val="40000"/>
            </a:prst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0.14645</cdr:x>
      <cdr:y>0.91547</cdr:y>
    </cdr:from>
    <cdr:to>
      <cdr:x>0.22128</cdr:x>
      <cdr:y>0.95122</cdr:y>
    </cdr:to>
    <cdr:sp macro="" textlink="">
      <cdr:nvSpPr>
        <cdr:cNvPr id="68" name="正方形/長方形 67"/>
        <cdr:cNvSpPr/>
      </cdr:nvSpPr>
      <cdr:spPr>
        <a:xfrm xmlns:a="http://schemas.openxmlformats.org/drawingml/2006/main">
          <a:off x="1362932" y="5567860"/>
          <a:ext cx="696397" cy="217430"/>
        </a:xfrm>
        <a:prstGeom xmlns:a="http://schemas.openxmlformats.org/drawingml/2006/main" prst="rect">
          <a:avLst/>
        </a:prstGeom>
        <a:solidFill xmlns:a="http://schemas.openxmlformats.org/drawingml/2006/main">
          <a:srgbClr val="9BBB59">
            <a:alpha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4">
            <a:shade val="50000"/>
          </a:schemeClr>
        </a:lnRef>
        <a:fillRef xmlns:a="http://schemas.openxmlformats.org/drawingml/2006/main" idx="1">
          <a:schemeClr val="accent4"/>
        </a:fillRef>
        <a:effectRef xmlns:a="http://schemas.openxmlformats.org/drawingml/2006/main" idx="0">
          <a:schemeClr val="accent4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0.00765</cdr:x>
      <cdr:y>0.37406</cdr:y>
    </cdr:from>
    <cdr:to>
      <cdr:x>0.01633</cdr:x>
      <cdr:y>0.40744</cdr:y>
    </cdr:to>
    <cdr:grpSp>
      <cdr:nvGrpSpPr>
        <cdr:cNvPr id="69" name="グループ化 68"/>
        <cdr:cNvGrpSpPr/>
      </cdr:nvGrpSpPr>
      <cdr:grpSpPr>
        <a:xfrm xmlns:a="http://schemas.openxmlformats.org/drawingml/2006/main">
          <a:off x="71159" y="2275026"/>
          <a:ext cx="80777" cy="203004"/>
          <a:chOff x="9207" y="1578075"/>
          <a:chExt cx="80817" cy="202989"/>
        </a:xfrm>
      </cdr:grpSpPr>
      <cdr:sp macro="" textlink="">
        <cdr:nvSpPr>
          <cdr:cNvPr id="92" name="直線コネクタ 91"/>
          <cdr:cNvSpPr/>
        </cdr:nvSpPr>
        <cdr:spPr>
          <a:xfrm xmlns:a="http://schemas.openxmlformats.org/drawingml/2006/main" flipH="1" flipV="1">
            <a:off x="50102" y="1602472"/>
            <a:ext cx="39922" cy="178100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FF0000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  <cdr:sp macro="" textlink="">
        <cdr:nvSpPr>
          <cdr:cNvPr id="93" name="直線コネクタ 92"/>
          <cdr:cNvSpPr/>
        </cdr:nvSpPr>
        <cdr:spPr>
          <a:xfrm xmlns:a="http://schemas.openxmlformats.org/drawingml/2006/main" flipV="1">
            <a:off x="9207" y="1602472"/>
            <a:ext cx="39435" cy="178592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003CB4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  <cdr:sp macro="" textlink="">
        <cdr:nvSpPr>
          <cdr:cNvPr id="94" name="円/楕円 93"/>
          <cdr:cNvSpPr/>
        </cdr:nvSpPr>
        <cdr:spPr>
          <a:xfrm xmlns:a="http://schemas.openxmlformats.org/drawingml/2006/main">
            <a:off x="21108" y="1578075"/>
            <a:ext cx="51574" cy="54651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0.01655</cdr:x>
      <cdr:y>0.15915</cdr:y>
    </cdr:from>
    <cdr:to>
      <cdr:x>0.02346</cdr:x>
      <cdr:y>0.19232</cdr:y>
    </cdr:to>
    <cdr:grpSp>
      <cdr:nvGrpSpPr>
        <cdr:cNvPr id="70" name="グループ化 69"/>
        <cdr:cNvGrpSpPr/>
      </cdr:nvGrpSpPr>
      <cdr:grpSpPr>
        <a:xfrm xmlns:a="http://schemas.openxmlformats.org/drawingml/2006/main">
          <a:off x="154034" y="967968"/>
          <a:ext cx="64274" cy="201712"/>
          <a:chOff x="92085" y="271017"/>
          <a:chExt cx="64276" cy="201680"/>
        </a:xfrm>
      </cdr:grpSpPr>
      <cdr:sp macro="" textlink="">
        <cdr:nvSpPr>
          <cdr:cNvPr id="90" name="直線コネクタ 89"/>
          <cdr:cNvSpPr/>
        </cdr:nvSpPr>
        <cdr:spPr>
          <a:xfrm xmlns:a="http://schemas.openxmlformats.org/drawingml/2006/main" flipH="1">
            <a:off x="117872" y="271017"/>
            <a:ext cx="38489" cy="177601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38100" cap="flat" cmpd="dbl" algn="ctr">
            <a:solidFill>
              <a:srgbClr val="FA8606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pPr marL="0" indent="0"/>
            <a:endParaRPr lang="ja-JP" sz="1100">
              <a:solidFill>
                <a:sysClr val="windowText" lastClr="000000"/>
              </a:solidFill>
              <a:latin typeface="Calibri"/>
              <a:ea typeface="ＭＳ Ｐゴシック"/>
            </a:endParaRPr>
          </a:p>
        </cdr:txBody>
      </cdr:sp>
      <cdr:sp macro="" textlink="">
        <cdr:nvSpPr>
          <cdr:cNvPr id="91" name="円/楕円 90"/>
          <cdr:cNvSpPr/>
        </cdr:nvSpPr>
        <cdr:spPr>
          <a:xfrm xmlns:a="http://schemas.openxmlformats.org/drawingml/2006/main" flipH="1" flipV="1">
            <a:off x="92085" y="418533"/>
            <a:ext cx="48851" cy="54164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0.0264</cdr:x>
      <cdr:y>0.37534</cdr:y>
    </cdr:from>
    <cdr:to>
      <cdr:x>0.0338</cdr:x>
      <cdr:y>0.40864</cdr:y>
    </cdr:to>
    <cdr:grpSp>
      <cdr:nvGrpSpPr>
        <cdr:cNvPr id="71" name="グループ化 70"/>
        <cdr:cNvGrpSpPr/>
      </cdr:nvGrpSpPr>
      <cdr:grpSpPr>
        <a:xfrm xmlns:a="http://schemas.openxmlformats.org/drawingml/2006/main">
          <a:off x="245653" y="2282797"/>
          <a:ext cx="68882" cy="202512"/>
          <a:chOff x="183702" y="1585846"/>
          <a:chExt cx="68841" cy="202551"/>
        </a:xfrm>
      </cdr:grpSpPr>
      <cdr:sp macro="" textlink="">
        <cdr:nvSpPr>
          <cdr:cNvPr id="88" name="直線コネクタ 87"/>
          <cdr:cNvSpPr/>
        </cdr:nvSpPr>
        <cdr:spPr>
          <a:xfrm xmlns:a="http://schemas.openxmlformats.org/drawingml/2006/main" flipH="1" flipV="1">
            <a:off x="212665" y="1610250"/>
            <a:ext cx="39878" cy="178147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FF0000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  <cdr:sp macro="" textlink="">
        <cdr:nvSpPr>
          <cdr:cNvPr id="89" name="円/楕円 88"/>
          <cdr:cNvSpPr/>
        </cdr:nvSpPr>
        <cdr:spPr>
          <a:xfrm xmlns:a="http://schemas.openxmlformats.org/drawingml/2006/main">
            <a:off x="183702" y="1585846"/>
            <a:ext cx="51517" cy="54666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0.01513</cdr:x>
      <cdr:y>0.20472</cdr:y>
    </cdr:from>
    <cdr:to>
      <cdr:x>0.02195</cdr:x>
      <cdr:y>0.2381</cdr:y>
    </cdr:to>
    <cdr:grpSp>
      <cdr:nvGrpSpPr>
        <cdr:cNvPr id="72" name="グループ化 71"/>
        <cdr:cNvGrpSpPr/>
      </cdr:nvGrpSpPr>
      <cdr:grpSpPr>
        <a:xfrm xmlns:a="http://schemas.openxmlformats.org/drawingml/2006/main">
          <a:off x="140826" y="1245116"/>
          <a:ext cx="63443" cy="203004"/>
          <a:chOff x="78873" y="548162"/>
          <a:chExt cx="63449" cy="203049"/>
        </a:xfrm>
      </cdr:grpSpPr>
      <cdr:sp macro="" textlink="">
        <cdr:nvSpPr>
          <cdr:cNvPr id="86" name="直線コネクタ 85"/>
          <cdr:cNvSpPr/>
        </cdr:nvSpPr>
        <cdr:spPr>
          <a:xfrm xmlns:a="http://schemas.openxmlformats.org/drawingml/2006/main" flipV="1">
            <a:off x="78873" y="572566"/>
            <a:ext cx="39419" cy="178645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003CB4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  <cdr:sp macro="" textlink="">
        <cdr:nvSpPr>
          <cdr:cNvPr id="87" name="円/楕円 86"/>
          <cdr:cNvSpPr/>
        </cdr:nvSpPr>
        <cdr:spPr>
          <a:xfrm xmlns:a="http://schemas.openxmlformats.org/drawingml/2006/main">
            <a:off x="90769" y="548162"/>
            <a:ext cx="51553" cy="54667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0.01724</cdr:x>
      <cdr:y>0.32822</cdr:y>
    </cdr:from>
    <cdr:to>
      <cdr:x>0.02464</cdr:x>
      <cdr:y>0.36152</cdr:y>
    </cdr:to>
    <cdr:grpSp>
      <cdr:nvGrpSpPr>
        <cdr:cNvPr id="73" name="グループ化 72"/>
        <cdr:cNvGrpSpPr/>
      </cdr:nvGrpSpPr>
      <cdr:grpSpPr>
        <a:xfrm xmlns:a="http://schemas.openxmlformats.org/drawingml/2006/main">
          <a:off x="160452" y="1996239"/>
          <a:ext cx="68882" cy="202512"/>
          <a:chOff x="98501" y="1299294"/>
          <a:chExt cx="68841" cy="202492"/>
        </a:xfrm>
      </cdr:grpSpPr>
      <cdr:sp macro="" textlink="">
        <cdr:nvSpPr>
          <cdr:cNvPr id="84" name="直線コネクタ 83"/>
          <cdr:cNvSpPr/>
        </cdr:nvSpPr>
        <cdr:spPr>
          <a:xfrm xmlns:a="http://schemas.openxmlformats.org/drawingml/2006/main" flipH="1" flipV="1">
            <a:off x="127464" y="1323691"/>
            <a:ext cx="39878" cy="178095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38100" cap="flat" cmpd="dbl" algn="ctr">
            <a:solidFill>
              <a:srgbClr val="FA8606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pPr marL="0" indent="0"/>
            <a:endParaRPr lang="ja-JP" sz="1100">
              <a:solidFill>
                <a:sysClr val="windowText" lastClr="000000"/>
              </a:solidFill>
              <a:latin typeface="Calibri"/>
              <a:ea typeface="ＭＳ Ｐゴシック"/>
            </a:endParaRPr>
          </a:p>
        </cdr:txBody>
      </cdr:sp>
      <cdr:sp macro="" textlink="">
        <cdr:nvSpPr>
          <cdr:cNvPr id="85" name="円/楕円 84"/>
          <cdr:cNvSpPr/>
        </cdr:nvSpPr>
        <cdr:spPr>
          <a:xfrm xmlns:a="http://schemas.openxmlformats.org/drawingml/2006/main">
            <a:off x="98501" y="1299294"/>
            <a:ext cx="51517" cy="54650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0.00666</cdr:x>
      <cdr:y>0.11459</cdr:y>
    </cdr:from>
    <cdr:to>
      <cdr:x>0.01513</cdr:x>
      <cdr:y>0.14776</cdr:y>
    </cdr:to>
    <cdr:grpSp>
      <cdr:nvGrpSpPr>
        <cdr:cNvPr id="74" name="グループ化 73"/>
        <cdr:cNvGrpSpPr/>
      </cdr:nvGrpSpPr>
      <cdr:grpSpPr>
        <a:xfrm xmlns:a="http://schemas.openxmlformats.org/drawingml/2006/main">
          <a:off x="61951" y="696951"/>
          <a:ext cx="78877" cy="201712"/>
          <a:chOff x="0" y="0"/>
          <a:chExt cx="78879" cy="201740"/>
        </a:xfrm>
      </cdr:grpSpPr>
      <cdr:sp macro="" textlink="">
        <cdr:nvSpPr>
          <cdr:cNvPr id="81" name="直線コネクタ 80"/>
          <cdr:cNvSpPr/>
        </cdr:nvSpPr>
        <cdr:spPr>
          <a:xfrm xmlns:a="http://schemas.openxmlformats.org/drawingml/2006/main" flipH="1">
            <a:off x="40390" y="0"/>
            <a:ext cx="38489" cy="177654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FF0000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pPr marL="0" indent="0"/>
            <a:endParaRPr lang="ja-JP" sz="1100">
              <a:solidFill>
                <a:sysClr val="windowText" lastClr="000000"/>
              </a:solidFill>
              <a:latin typeface="Calibri"/>
              <a:ea typeface="ＭＳ Ｐゴシック"/>
            </a:endParaRPr>
          </a:p>
        </cdr:txBody>
      </cdr:sp>
      <cdr:sp macro="" textlink="">
        <cdr:nvSpPr>
          <cdr:cNvPr id="82" name="直線コネクタ 81"/>
          <cdr:cNvSpPr/>
        </cdr:nvSpPr>
        <cdr:spPr>
          <a:xfrm xmlns:a="http://schemas.openxmlformats.org/drawingml/2006/main">
            <a:off x="0" y="490"/>
            <a:ext cx="38964" cy="177164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003CB4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pPr marL="0" indent="0"/>
            <a:endParaRPr lang="ja-JP" sz="1100">
              <a:solidFill>
                <a:sysClr val="windowText" lastClr="000000"/>
              </a:solidFill>
              <a:latin typeface="Calibri"/>
              <a:ea typeface="ＭＳ Ｐゴシック"/>
            </a:endParaRPr>
          </a:p>
        </cdr:txBody>
      </cdr:sp>
      <cdr:sp macro="" textlink="">
        <cdr:nvSpPr>
          <cdr:cNvPr id="83" name="円/楕円 82"/>
          <cdr:cNvSpPr/>
        </cdr:nvSpPr>
        <cdr:spPr>
          <a:xfrm xmlns:a="http://schemas.openxmlformats.org/drawingml/2006/main" flipH="1" flipV="1">
            <a:off x="14603" y="147559"/>
            <a:ext cx="48850" cy="54181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0.02571</cdr:x>
      <cdr:y>0.11459</cdr:y>
    </cdr:from>
    <cdr:to>
      <cdr:x>0.03261</cdr:x>
      <cdr:y>0.14776</cdr:y>
    </cdr:to>
    <cdr:grpSp>
      <cdr:nvGrpSpPr>
        <cdr:cNvPr id="75" name="グループ化 74"/>
        <cdr:cNvGrpSpPr/>
      </cdr:nvGrpSpPr>
      <cdr:grpSpPr>
        <a:xfrm xmlns:a="http://schemas.openxmlformats.org/drawingml/2006/main">
          <a:off x="239235" y="696951"/>
          <a:ext cx="64274" cy="201712"/>
          <a:chOff x="177284" y="0"/>
          <a:chExt cx="64276" cy="201740"/>
        </a:xfrm>
      </cdr:grpSpPr>
      <cdr:sp macro="" textlink="">
        <cdr:nvSpPr>
          <cdr:cNvPr id="79" name="直線コネクタ 78"/>
          <cdr:cNvSpPr/>
        </cdr:nvSpPr>
        <cdr:spPr>
          <a:xfrm xmlns:a="http://schemas.openxmlformats.org/drawingml/2006/main" flipH="1">
            <a:off x="203071" y="0"/>
            <a:ext cx="38489" cy="177654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FF0000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pPr marL="0" indent="0"/>
            <a:endParaRPr lang="ja-JP" sz="1100">
              <a:solidFill>
                <a:sysClr val="windowText" lastClr="000000"/>
              </a:solidFill>
              <a:latin typeface="Calibri"/>
              <a:ea typeface="ＭＳ Ｐゴシック"/>
            </a:endParaRPr>
          </a:p>
        </cdr:txBody>
      </cdr:sp>
      <cdr:sp macro="" textlink="">
        <cdr:nvSpPr>
          <cdr:cNvPr id="80" name="円/楕円 79"/>
          <cdr:cNvSpPr/>
        </cdr:nvSpPr>
        <cdr:spPr>
          <a:xfrm xmlns:a="http://schemas.openxmlformats.org/drawingml/2006/main" flipH="1" flipV="1">
            <a:off x="177284" y="147559"/>
            <a:ext cx="48851" cy="54181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  <cdr:relSizeAnchor xmlns:cdr="http://schemas.openxmlformats.org/drawingml/2006/chartDrawing">
    <cdr:from>
      <cdr:x>0.01581</cdr:x>
      <cdr:y>0.28274</cdr:y>
    </cdr:from>
    <cdr:to>
      <cdr:x>0.02263</cdr:x>
      <cdr:y>0.31583</cdr:y>
    </cdr:to>
    <cdr:grpSp>
      <cdr:nvGrpSpPr>
        <cdr:cNvPr id="76" name="グループ化 75"/>
        <cdr:cNvGrpSpPr/>
      </cdr:nvGrpSpPr>
      <cdr:grpSpPr>
        <a:xfrm xmlns:a="http://schemas.openxmlformats.org/drawingml/2006/main">
          <a:off x="147151" y="1719637"/>
          <a:ext cx="63452" cy="201222"/>
          <a:chOff x="85200" y="1022686"/>
          <a:chExt cx="63468" cy="201246"/>
        </a:xfrm>
      </cdr:grpSpPr>
      <cdr:sp macro="" textlink="">
        <cdr:nvSpPr>
          <cdr:cNvPr id="77" name="直線コネクタ 76"/>
          <cdr:cNvSpPr/>
        </cdr:nvSpPr>
        <cdr:spPr>
          <a:xfrm xmlns:a="http://schemas.openxmlformats.org/drawingml/2006/main">
            <a:off x="85200" y="1022686"/>
            <a:ext cx="38973" cy="177160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5400" cap="flat" cmpd="sng" algn="ctr">
            <a:solidFill>
              <a:srgbClr val="003CB4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pPr marL="0" indent="0"/>
            <a:endParaRPr lang="ja-JP" sz="1100">
              <a:solidFill>
                <a:sysClr val="windowText" lastClr="000000"/>
              </a:solidFill>
              <a:latin typeface="Calibri"/>
              <a:ea typeface="ＭＳ Ｐゴシック"/>
            </a:endParaRPr>
          </a:p>
        </cdr:txBody>
      </cdr:sp>
      <cdr:sp macro="" textlink="">
        <cdr:nvSpPr>
          <cdr:cNvPr id="78" name="円/楕円 77"/>
          <cdr:cNvSpPr/>
        </cdr:nvSpPr>
        <cdr:spPr>
          <a:xfrm xmlns:a="http://schemas.openxmlformats.org/drawingml/2006/main" flipH="1" flipV="1">
            <a:off x="99807" y="1169753"/>
            <a:ext cx="48861" cy="54179"/>
          </a:xfrm>
          <a:prstGeom xmlns:a="http://schemas.openxmlformats.org/drawingml/2006/main" prst="ellipse">
            <a:avLst/>
          </a:prstGeom>
          <a:noFill xmlns:a="http://schemas.openxmlformats.org/drawingml/2006/main"/>
          <a:ln xmlns:a="http://schemas.openxmlformats.org/drawingml/2006/main" w="0" cap="flat" cmpd="sng" algn="ctr">
            <a:solidFill>
              <a:srgbClr val="9C09F7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" lastClr="FFFFFF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" lastClr="FFFFFF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" lastClr="FFFFFF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" lastClr="FFFFFF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" lastClr="FFFFFF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" lastClr="FFFFFF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" lastClr="FFFFFF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" lastClr="FFFFFF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" lastClr="FFFFFF"/>
                </a:solidFill>
                <a:latin typeface="Calibri"/>
              </a:defRPr>
            </a:lvl9pPr>
          </a:lstStyle>
          <a:p xmlns:a="http://schemas.openxmlformats.org/drawingml/2006/main">
            <a:endParaRPr lang="ja-JP"/>
          </a:p>
        </cdr:txBody>
      </cdr:sp>
    </cdr:grp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outlinePr summaryBelow="0" summaryRight="0"/>
    <pageSetUpPr fitToPage="1"/>
  </sheetPr>
  <dimension ref="A1:AM256"/>
  <sheetViews>
    <sheetView showRowColHeaders="0" tabSelected="1" zoomScaleNormal="100" workbookViewId="0">
      <pane xSplit="13" ySplit="7" topLeftCell="N8" activePane="bottomRight" state="frozen"/>
      <selection pane="topRight" activeCell="N1" sqref="N1"/>
      <selection pane="bottomLeft" activeCell="A8" sqref="A8"/>
      <selection pane="bottomRight"/>
    </sheetView>
    <sheetView workbookViewId="1">
      <pane xSplit="9" ySplit="7" topLeftCell="J8" activePane="bottomRight" state="frozen"/>
      <selection activeCell="D3" sqref="D3"/>
      <selection pane="topRight" activeCell="D3" sqref="D3"/>
      <selection pane="bottomLeft" activeCell="D3" sqref="D3"/>
      <selection pane="bottomRight" activeCell="I1" sqref="I1:M1"/>
    </sheetView>
  </sheetViews>
  <sheetFormatPr defaultRowHeight="13.5"/>
  <cols>
    <col min="1" max="1" width="6.75" style="2" customWidth="1"/>
    <col min="2" max="2" width="6.375" style="3" hidden="1" customWidth="1"/>
    <col min="3" max="3" width="5.25" style="4" hidden="1" customWidth="1"/>
    <col min="4" max="4" width="19.75" style="38" customWidth="1"/>
    <col min="5" max="5" width="7.375" style="37" customWidth="1"/>
    <col min="6" max="6" width="6" style="2" customWidth="1"/>
    <col min="7" max="7" width="7.25" style="2" customWidth="1"/>
    <col min="8" max="8" width="10" style="38" customWidth="1"/>
    <col min="9" max="9" width="12.125" style="38" customWidth="1"/>
    <col min="10" max="11" width="10" style="38" customWidth="1"/>
    <col min="12" max="13" width="8.5" style="38" customWidth="1"/>
    <col min="14" max="14" width="7.25" style="38" customWidth="1"/>
    <col min="15" max="15" width="10.5" style="62" hidden="1" customWidth="1"/>
    <col min="16" max="16" width="11.625" style="62" hidden="1" customWidth="1"/>
    <col min="17" max="17" width="10.5" style="62" hidden="1" customWidth="1"/>
    <col min="18" max="18" width="11.625" style="62" hidden="1" customWidth="1"/>
    <col min="19" max="21" width="11.625" style="40" hidden="1" customWidth="1"/>
    <col min="22" max="22" width="9.5" style="40" hidden="1" customWidth="1"/>
    <col min="23" max="23" width="10.5" style="40" hidden="1" customWidth="1"/>
    <col min="24" max="26" width="11.625" style="40" hidden="1" customWidth="1"/>
    <col min="27" max="28" width="9.5" style="40" hidden="1" customWidth="1"/>
    <col min="29" max="31" width="11.625" style="40" hidden="1" customWidth="1"/>
    <col min="32" max="32" width="9.5" style="40" hidden="1" customWidth="1"/>
    <col min="33" max="33" width="11.625" style="40" hidden="1" customWidth="1"/>
    <col min="34" max="34" width="3.875" style="2" customWidth="1"/>
    <col min="35" max="36" width="9" style="2"/>
    <col min="37" max="37" width="17.375" style="2" customWidth="1"/>
    <col min="38" max="16384" width="9" style="2"/>
  </cols>
  <sheetData>
    <row r="1" spans="1:39" ht="22.5" customHeight="1">
      <c r="A1" s="96" t="str">
        <f>HYPERLINK("./Tools/Powershell-練りの用心棒-窓Import.bat","2018/1/1")</f>
        <v>2018/1/1</v>
      </c>
      <c r="D1" s="88" t="str">
        <f>IFERROR(VLOOKUP(E1,貸借銘柄一覧!$A:$C,2,FALSE),"")</f>
        <v>SAMPLE</v>
      </c>
      <c r="E1" s="55">
        <v>9999</v>
      </c>
      <c r="F1" s="56">
        <f>IFERROR(VLOOKUP(E1,貸借銘柄一覧!$A:$C,3,FALSE),"")</f>
        <v>100</v>
      </c>
      <c r="G1" s="179" t="str">
        <f ca="1">VLOOKUP(DMAX(C2:AG379,"行番",AF2:AF4),C5:AG379,30,FALSE)</f>
        <v/>
      </c>
      <c r="H1" s="180"/>
      <c r="I1" s="181" t="str">
        <f ca="1">チャートＬｉｃｅｎｓｅ!E16</f>
        <v>★お試し中は、年初の
１か月分のみの操作に制限されています。</v>
      </c>
      <c r="J1" s="182"/>
      <c r="K1" s="182"/>
      <c r="L1" s="182"/>
      <c r="M1" s="182"/>
      <c r="N1" s="87"/>
      <c r="O1" s="84" t="s">
        <v>1862</v>
      </c>
      <c r="P1" s="84"/>
      <c r="Q1" s="85"/>
      <c r="R1" s="85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6"/>
      <c r="AI1" s="54"/>
      <c r="AM1" s="82"/>
    </row>
    <row r="2" spans="1:39" s="3" customFormat="1" ht="27">
      <c r="A2" s="97">
        <v>43104</v>
      </c>
      <c r="B2" s="83" t="s">
        <v>176</v>
      </c>
      <c r="C2" s="83" t="s">
        <v>177</v>
      </c>
      <c r="D2" s="101" t="str">
        <f>HYPERLINK("./Tools/Powershell-練りの用心棒-株価装着.bat","トレードメモ/株価装着")</f>
        <v>トレードメモ/株価装着</v>
      </c>
      <c r="E2" s="59" t="s">
        <v>1860</v>
      </c>
      <c r="F2" s="10" t="s">
        <v>0</v>
      </c>
      <c r="G2" s="5" t="s">
        <v>5</v>
      </c>
      <c r="H2" s="6" t="s">
        <v>1859</v>
      </c>
      <c r="I2" s="6" t="s">
        <v>175</v>
      </c>
      <c r="J2" s="6" t="s">
        <v>173</v>
      </c>
      <c r="K2" s="6" t="s">
        <v>174</v>
      </c>
      <c r="L2" s="7" t="s">
        <v>10</v>
      </c>
      <c r="M2" s="8" t="s">
        <v>6</v>
      </c>
      <c r="N2" s="9" t="s">
        <v>178</v>
      </c>
      <c r="O2" s="63" t="s">
        <v>1</v>
      </c>
      <c r="P2" s="64" t="s">
        <v>2</v>
      </c>
      <c r="Q2" s="64" t="s">
        <v>3</v>
      </c>
      <c r="R2" s="64" t="s">
        <v>4</v>
      </c>
      <c r="S2" s="65" t="s">
        <v>170</v>
      </c>
      <c r="T2" s="66" t="s">
        <v>8</v>
      </c>
      <c r="U2" s="67" t="s">
        <v>161</v>
      </c>
      <c r="V2" s="67" t="s">
        <v>162</v>
      </c>
      <c r="W2" s="67" t="s">
        <v>163</v>
      </c>
      <c r="X2" s="65" t="s">
        <v>171</v>
      </c>
      <c r="Y2" s="66" t="s">
        <v>9</v>
      </c>
      <c r="Z2" s="67" t="s">
        <v>164</v>
      </c>
      <c r="AA2" s="67" t="s">
        <v>165</v>
      </c>
      <c r="AB2" s="67" t="s">
        <v>166</v>
      </c>
      <c r="AC2" s="65" t="s">
        <v>172</v>
      </c>
      <c r="AD2" s="66" t="s">
        <v>7</v>
      </c>
      <c r="AE2" s="67" t="s">
        <v>167</v>
      </c>
      <c r="AF2" s="67" t="s">
        <v>168</v>
      </c>
      <c r="AG2" s="66" t="s">
        <v>169</v>
      </c>
    </row>
    <row r="3" spans="1:39" hidden="1">
      <c r="A3" s="11"/>
      <c r="B3" s="12"/>
      <c r="C3" s="13"/>
      <c r="D3" s="15"/>
      <c r="E3" s="16" t="str">
        <f>"&lt;&gt;"</f>
        <v>&lt;&gt;</v>
      </c>
      <c r="F3" s="17"/>
      <c r="G3" s="14"/>
      <c r="H3" s="15"/>
      <c r="I3" s="16"/>
      <c r="J3" s="15"/>
      <c r="K3" s="14"/>
      <c r="L3" s="17"/>
      <c r="M3" s="18"/>
      <c r="N3" s="17"/>
      <c r="O3" s="63"/>
      <c r="P3" s="64"/>
      <c r="Q3" s="64"/>
      <c r="R3" s="64"/>
      <c r="S3" s="68"/>
      <c r="T3" s="66"/>
      <c r="U3" s="66"/>
      <c r="V3" s="66" t="str">
        <f>"&lt;-1"</f>
        <v>&lt;-1</v>
      </c>
      <c r="W3" s="66"/>
      <c r="X3" s="68"/>
      <c r="Y3" s="66"/>
      <c r="Z3" s="66"/>
      <c r="AA3" s="66" t="str">
        <f>"&lt;-1"</f>
        <v>&lt;-1</v>
      </c>
      <c r="AB3" s="66"/>
      <c r="AC3" s="68"/>
      <c r="AD3" s="66"/>
      <c r="AE3" s="66"/>
      <c r="AF3" s="66" t="str">
        <f>"&lt;-1"</f>
        <v>&lt;-1</v>
      </c>
      <c r="AG3" s="66"/>
    </row>
    <row r="4" spans="1:39" hidden="1">
      <c r="A4" s="11"/>
      <c r="B4" s="12"/>
      <c r="C4" s="19"/>
      <c r="D4" s="21"/>
      <c r="E4" s="22"/>
      <c r="F4" s="25"/>
      <c r="G4" s="20"/>
      <c r="H4" s="21"/>
      <c r="I4" s="22"/>
      <c r="J4" s="20"/>
      <c r="K4" s="20"/>
      <c r="L4" s="23">
        <f>IF(E4="",0,IF(OR(E4=".",E4=".."),L3,IF((-LEFT(E4,FIND("-",E4,1)-1)+RIGHT(E4,LEN(E4)-FIND("-",E4,1)))&lt;0,-F$1*(-LEFT(E4,FIND("-",E4,1)-1)+RIGHT(E4,LEN(E4)-FIND("-",E4,1))),0)))</f>
        <v>0</v>
      </c>
      <c r="M4" s="24">
        <f>IF(E4="",0,IF(OR(E4=".",E4=".."),M3,IF((-LEFT(E4,FIND("-",E4,1)-1)+RIGHT(E4,LEN(E4)-FIND("-",E4,1)))&gt;0,F$1*(-LEFT(E4,FIND("-",E4,1)-1)+RIGHT(E4,LEN(E4)-FIND("-",E4,1))),0)))</f>
        <v>0</v>
      </c>
      <c r="N4" s="17"/>
      <c r="O4" s="69"/>
      <c r="P4" s="70"/>
      <c r="Q4" s="70"/>
      <c r="R4" s="70"/>
      <c r="S4" s="71"/>
      <c r="T4" s="72"/>
      <c r="U4" s="72"/>
      <c r="V4" s="66" t="str">
        <f>"&gt;1"</f>
        <v>&gt;1</v>
      </c>
      <c r="W4" s="72"/>
      <c r="X4" s="71"/>
      <c r="Y4" s="72"/>
      <c r="Z4" s="72"/>
      <c r="AA4" s="66" t="str">
        <f>"&gt;1"</f>
        <v>&gt;1</v>
      </c>
      <c r="AB4" s="72"/>
      <c r="AC4" s="71"/>
      <c r="AD4" s="72"/>
      <c r="AE4" s="72"/>
      <c r="AF4" s="66" t="str">
        <f>"&gt;1"</f>
        <v>&gt;1</v>
      </c>
      <c r="AG4" s="72"/>
    </row>
    <row r="5" spans="1:39" ht="14.25" hidden="1">
      <c r="A5" s="60">
        <f t="shared" ref="A5:A68" si="0">A$1+C5</f>
        <v>43101</v>
      </c>
      <c r="B5" s="3" t="str">
        <f t="shared" ref="B5:B68" si="1">IF(WEEKDAY(A5)=1,"日",IF(WEEKDAY(A5)=2,"月",IF(WEEKDAY(A5)=3,"火",IF(WEEKDAY(A5)=4,"水",IF(WEEKDAY(A5)=5,"木",IF(WEEKDAY(A5)=6,"金",IF(WEEKDAY(A5)=7,"土","")))))))</f>
        <v>月</v>
      </c>
      <c r="C5" s="26">
        <v>0</v>
      </c>
      <c r="D5" s="31"/>
      <c r="E5" s="57"/>
      <c r="F5" s="35" t="str">
        <f ca="1">IF(E4="","",IFERROR(VLOOKUP($A5,INDIRECT(E$1&amp;"!$A:$E"),2,FALSE),""))</f>
        <v/>
      </c>
      <c r="G5" s="36" t="str">
        <f ca="1">IF(E4="","",IFERROR(VLOOKUP($A5,INDIRECT(E$1&amp;"!$A:$E"),5,FALSE),""))</f>
        <v/>
      </c>
      <c r="H5" s="27" t="str">
        <f t="shared" ref="H5:H68" ca="1" si="2">IF(OR(E4="0-0",E4="*0-0",G5=""),"",AG5)</f>
        <v/>
      </c>
      <c r="I5" s="30" t="str">
        <f t="shared" ref="I5:I68" ca="1" si="3">IF(OR(E4="0-0",E4="*0-0",G5=""),"",IF(E5="",I4,AC5))</f>
        <v/>
      </c>
      <c r="J5" s="28" t="str">
        <f t="shared" ref="J5:J68" ca="1" si="4">IF(OR(E4="0-0",E4="*0-0",G5=""),"",W5)</f>
        <v/>
      </c>
      <c r="K5" s="29" t="str">
        <f t="shared" ref="K5:K68" ca="1" si="5">IF(OR(E4="0-0",E4="*0-0",G5=""),"",AB5)</f>
        <v/>
      </c>
      <c r="L5" s="32">
        <f>IF(E5="",0,IF(OR(E5=".",E5=".."),L4,IF(LEFT(E5,1)="*",MID(E5,2,FIND("-",E5,2)-2),LEFT(E5,FIND("-",E5,1)-1))*F$1))</f>
        <v>0</v>
      </c>
      <c r="M5" s="33">
        <f t="shared" ref="M5:M7" si="6">IF(E5="",0,IF(OR(E5=".",E5=".."),M4,F$1*RIGHT(E5,LEN(E5)-FIND("-",E5,1))))</f>
        <v>0</v>
      </c>
      <c r="N5" s="34">
        <f t="shared" ref="N5:N68" si="7">L5+M5</f>
        <v>0</v>
      </c>
      <c r="O5" s="73" t="str">
        <f t="shared" ref="O5:O68" ca="1" si="8">IF(OR(E4="0-0",E4="*0-0",G5=""),"",IF(L5-L4&gt;0,L5-L4,0)*IF(AND(LEFT(E5,1)="*",F6&lt;&gt;""),F6,G5))</f>
        <v/>
      </c>
      <c r="P5" s="73" t="str">
        <f t="shared" ref="P5:P68" ca="1" si="9">IF(OR(E4="0-0",E4="*0-0",G5=""),"",IF(L5-L4&lt;0,L5-L4,0)*IF(AND(LEFT(E5,1)="*",F6&lt;&gt;""),F6,G5))</f>
        <v/>
      </c>
      <c r="Q5" s="74" t="str">
        <f t="shared" ref="Q5:Q68" ca="1" si="10">IF(OR(E4="0-0",E4="*0-0",G5=""),"",IF(M5-M4&gt;0,M5-M4,0)*IF(AND(LEFT(E5,1)="*",F6&lt;&gt;""),F6,G5))</f>
        <v/>
      </c>
      <c r="R5" s="75" t="str">
        <f t="shared" ref="R5:R68" ca="1" si="11">IF(OR(E4="0-0",E4="*0-0",G5=""),"",IF(M5-M4&lt;0,M5-M4,0)*IF(AND(LEFT(E5,1)="*",F6&lt;&gt;""),F6,G5))</f>
        <v/>
      </c>
      <c r="S5" s="76">
        <f>IF(L5=0,0,IF(L5&gt;L4,S4+O5,S4*L5/L4))</f>
        <v>0</v>
      </c>
      <c r="T5" s="76" t="str">
        <f t="shared" ref="T5:T68" ca="1" si="12">IF(OR(E4="0-0",E4="*0-0",G5=""),"",L5*IF(AND(LEFT(E5,1)="*",F6&lt;&gt;""),F6,G5))</f>
        <v/>
      </c>
      <c r="U5" s="76">
        <f t="shared" ref="U5:U68" si="13">IF(AND(E5="",OR(E4="0-0",E4="*0-0")),V4,U4)</f>
        <v>0</v>
      </c>
      <c r="V5" s="76" t="str">
        <f ca="1">IF(OR(E4="0-0",E4="*0-0",G5=""),"",SUM(O$5:P5)-T5)</f>
        <v/>
      </c>
      <c r="W5" s="77" t="str">
        <f t="shared" ref="W5:W68" ca="1" si="14">IF(OR(E4="0-0",E4="*0-0",G5=""),"",V5-U5)</f>
        <v/>
      </c>
      <c r="X5" s="78">
        <f>IF(M5=0,0,IF(M5&gt;M4,X4+Q5,X4*M5/M4))</f>
        <v>0</v>
      </c>
      <c r="Y5" s="78" t="str">
        <f t="shared" ref="Y5:Y68" ca="1" si="15">IF(OR(E4="0-0",E4="*0-0",G5=""),"",M5*IF(AND(LEFT(E5,1)="*",F6&lt;&gt;""),F6,G5))</f>
        <v/>
      </c>
      <c r="Z5" s="78">
        <f t="shared" ref="Z5:Z68" si="16">IF(AND(E5="",OR(E4="0-0",E4="*0-0")),AA4,Z4)</f>
        <v>0</v>
      </c>
      <c r="AA5" s="78" t="str">
        <f ca="1">IF(OR(E4="0-0",E4="*0-0",G5=""),"",Y5-SUM(Q$5:R5))</f>
        <v/>
      </c>
      <c r="AB5" s="79" t="str">
        <f t="shared" ref="AB5:AB68" ca="1" si="17">IF(OR(E4="0-0",E4="*0-0",G5=""),"",AA5-Z5)</f>
        <v/>
      </c>
      <c r="AC5" s="80" t="str">
        <f t="shared" ref="AC5:AC68" ca="1" si="18">IF(OR(E4="0-0",E4="*0-0",G5=""),"",S5+X5)</f>
        <v/>
      </c>
      <c r="AD5" s="80" t="str">
        <f t="shared" ref="AD5:AD68" ca="1" si="19">IF(OR(E4="0-0",E4="*0-0",G5=""),"",T5+Y5)</f>
        <v/>
      </c>
      <c r="AE5" s="80" t="str">
        <f t="shared" ref="AE5:AE68" ca="1" si="20">IF(OR(E4="0-0",E4="*0-0",G5=""),"",U5+Z5)</f>
        <v/>
      </c>
      <c r="AF5" s="80" t="str">
        <f t="shared" ref="AF5:AF68" ca="1" si="21">IF(OR(E4="0-0",E4="*0-0",G5=""),"",V5+AA5)</f>
        <v/>
      </c>
      <c r="AG5" s="81" t="str">
        <f t="shared" ref="AG5:AG68" ca="1" si="22">IF(OR(E4="0-0",E4="*0-0",G5=""),"",W5+AB5)</f>
        <v/>
      </c>
    </row>
    <row r="6" spans="1:39" ht="14.25" hidden="1">
      <c r="A6" s="61">
        <f t="shared" si="0"/>
        <v>43102</v>
      </c>
      <c r="B6" s="3" t="str">
        <f t="shared" si="1"/>
        <v>火</v>
      </c>
      <c r="C6" s="26">
        <v>1</v>
      </c>
      <c r="D6" s="31"/>
      <c r="E6" s="57"/>
      <c r="F6" s="35" t="str">
        <f ca="1">IF(E5="","",IFERROR(VLOOKUP($A6,INDIRECT(E$1&amp;"!$A:$E"),2,FALSE),""))</f>
        <v/>
      </c>
      <c r="G6" s="36" t="str">
        <f ca="1">IF(E5="","",IFERROR(VLOOKUP($A6,INDIRECT(E$1&amp;"!$A:$E"),5,FALSE),""))</f>
        <v/>
      </c>
      <c r="H6" s="27" t="str">
        <f t="shared" ca="1" si="2"/>
        <v/>
      </c>
      <c r="I6" s="30" t="str">
        <f t="shared" ca="1" si="3"/>
        <v/>
      </c>
      <c r="J6" s="28" t="str">
        <f t="shared" ca="1" si="4"/>
        <v/>
      </c>
      <c r="K6" s="29" t="str">
        <f t="shared" ca="1" si="5"/>
        <v/>
      </c>
      <c r="L6" s="32">
        <f t="shared" ref="L6:L7" si="23">IF(E6="",0,IF(OR(E6=".",E6=".."),L5,IF(LEFT(E6,1)="*",MID(E6,2,FIND("-",E6,2)-2),LEFT(E6,FIND("-",E6,1)-1))*F$1))</f>
        <v>0</v>
      </c>
      <c r="M6" s="33">
        <f t="shared" si="6"/>
        <v>0</v>
      </c>
      <c r="N6" s="34">
        <f t="shared" si="7"/>
        <v>0</v>
      </c>
      <c r="O6" s="73" t="str">
        <f t="shared" ca="1" si="8"/>
        <v/>
      </c>
      <c r="P6" s="73" t="str">
        <f t="shared" ca="1" si="9"/>
        <v/>
      </c>
      <c r="Q6" s="74" t="str">
        <f t="shared" ca="1" si="10"/>
        <v/>
      </c>
      <c r="R6" s="75" t="str">
        <f t="shared" ca="1" si="11"/>
        <v/>
      </c>
      <c r="S6" s="76">
        <f>IF(L6=0,0,IF(L6&gt;L5,S5+O6,S5*L6/L5))</f>
        <v>0</v>
      </c>
      <c r="T6" s="76" t="str">
        <f t="shared" ca="1" si="12"/>
        <v/>
      </c>
      <c r="U6" s="76">
        <f t="shared" si="13"/>
        <v>0</v>
      </c>
      <c r="V6" s="76" t="str">
        <f ca="1">IF(OR(E5="0-0",E5="*0-0",G6=""),"",SUM(O$5:P6)-T6)</f>
        <v/>
      </c>
      <c r="W6" s="77" t="str">
        <f t="shared" ca="1" si="14"/>
        <v/>
      </c>
      <c r="X6" s="78">
        <f>IF(M6=0,0,IF(M6&gt;M5,X5+Q6,X5*M6/M5))</f>
        <v>0</v>
      </c>
      <c r="Y6" s="78" t="str">
        <f t="shared" ca="1" si="15"/>
        <v/>
      </c>
      <c r="Z6" s="78">
        <f t="shared" si="16"/>
        <v>0</v>
      </c>
      <c r="AA6" s="78" t="str">
        <f ca="1">IF(OR(E5="0-0",E5="*0-0",G6=""),"",Y6-SUM(Q$5:R6))</f>
        <v/>
      </c>
      <c r="AB6" s="79" t="str">
        <f t="shared" ca="1" si="17"/>
        <v/>
      </c>
      <c r="AC6" s="80" t="str">
        <f t="shared" ca="1" si="18"/>
        <v/>
      </c>
      <c r="AD6" s="80" t="str">
        <f t="shared" ca="1" si="19"/>
        <v/>
      </c>
      <c r="AE6" s="80" t="str">
        <f t="shared" ca="1" si="20"/>
        <v/>
      </c>
      <c r="AF6" s="80" t="str">
        <f t="shared" ca="1" si="21"/>
        <v/>
      </c>
      <c r="AG6" s="81" t="str">
        <f t="shared" ca="1" si="22"/>
        <v/>
      </c>
    </row>
    <row r="7" spans="1:39" ht="14.25" hidden="1">
      <c r="A7" s="61">
        <f t="shared" si="0"/>
        <v>43103</v>
      </c>
      <c r="B7" s="3" t="str">
        <f t="shared" si="1"/>
        <v>水</v>
      </c>
      <c r="C7" s="26">
        <v>2</v>
      </c>
      <c r="D7" s="31"/>
      <c r="E7" s="57" t="s">
        <v>1861</v>
      </c>
      <c r="F7" s="35" t="str">
        <f ca="1">IF(E6="","",IFERROR(VLOOKUP($A7,INDIRECT(E$1&amp;"!$A:$E"),2,FALSE),""))</f>
        <v/>
      </c>
      <c r="G7" s="36" t="str">
        <f ca="1">IF(E6="","",IFERROR(VLOOKUP($A7,INDIRECT(E$1&amp;"!$A:$E"),5,FALSE),""))</f>
        <v/>
      </c>
      <c r="H7" s="27" t="str">
        <f t="shared" ca="1" si="2"/>
        <v/>
      </c>
      <c r="I7" s="30" t="str">
        <f t="shared" ca="1" si="3"/>
        <v/>
      </c>
      <c r="J7" s="28" t="str">
        <f t="shared" ca="1" si="4"/>
        <v/>
      </c>
      <c r="K7" s="29" t="str">
        <f t="shared" ca="1" si="5"/>
        <v/>
      </c>
      <c r="L7" s="32">
        <f t="shared" si="23"/>
        <v>0</v>
      </c>
      <c r="M7" s="33">
        <f t="shared" si="6"/>
        <v>0</v>
      </c>
      <c r="N7" s="34">
        <f t="shared" si="7"/>
        <v>0</v>
      </c>
      <c r="O7" s="73" t="str">
        <f t="shared" ca="1" si="8"/>
        <v/>
      </c>
      <c r="P7" s="73" t="str">
        <f t="shared" ca="1" si="9"/>
        <v/>
      </c>
      <c r="Q7" s="74" t="str">
        <f t="shared" ca="1" si="10"/>
        <v/>
      </c>
      <c r="R7" s="75" t="str">
        <f t="shared" ca="1" si="11"/>
        <v/>
      </c>
      <c r="S7" s="76">
        <f>IF(L7=0,0,IF(L7&gt;L6,S6+O7,S6*L7/L6))</f>
        <v>0</v>
      </c>
      <c r="T7" s="76" t="str">
        <f t="shared" ca="1" si="12"/>
        <v/>
      </c>
      <c r="U7" s="76">
        <f t="shared" si="13"/>
        <v>0</v>
      </c>
      <c r="V7" s="76" t="str">
        <f ca="1">IF(OR(E6="0-0",E6="*0-0",G7=""),"",SUM(O$5:P7)-T7)</f>
        <v/>
      </c>
      <c r="W7" s="77" t="str">
        <f t="shared" ca="1" si="14"/>
        <v/>
      </c>
      <c r="X7" s="78">
        <f>IF(M7=0,0,IF(M7&gt;M6,X6+Q7,X6*M7/M6))</f>
        <v>0</v>
      </c>
      <c r="Y7" s="78" t="str">
        <f t="shared" ca="1" si="15"/>
        <v/>
      </c>
      <c r="Z7" s="78">
        <f t="shared" si="16"/>
        <v>0</v>
      </c>
      <c r="AA7" s="78" t="str">
        <f ca="1">IF(OR(E6="0-0",E6="*0-0",G7=""),"",Y7-SUM(Q$5:R7))</f>
        <v/>
      </c>
      <c r="AB7" s="79" t="str">
        <f t="shared" ca="1" si="17"/>
        <v/>
      </c>
      <c r="AC7" s="80" t="str">
        <f t="shared" ca="1" si="18"/>
        <v/>
      </c>
      <c r="AD7" s="80" t="str">
        <f t="shared" ca="1" si="19"/>
        <v/>
      </c>
      <c r="AE7" s="80" t="str">
        <f t="shared" ca="1" si="20"/>
        <v/>
      </c>
      <c r="AF7" s="80" t="str">
        <f t="shared" ca="1" si="21"/>
        <v/>
      </c>
      <c r="AG7" s="81" t="str">
        <f t="shared" ca="1" si="22"/>
        <v/>
      </c>
    </row>
    <row r="8" spans="1:39" ht="14.25">
      <c r="A8" s="61">
        <f t="shared" si="0"/>
        <v>43104</v>
      </c>
      <c r="B8" s="3" t="str">
        <f t="shared" si="1"/>
        <v>木</v>
      </c>
      <c r="C8" s="26">
        <v>3</v>
      </c>
      <c r="D8" s="39"/>
      <c r="E8" s="58"/>
      <c r="F8" s="35">
        <f ca="1">IF(E7="","",IFERROR(VLOOKUP($A8,INDIRECT(E$1&amp;"!$A:$E"),2,FALSE),""))</f>
        <v>1837.08</v>
      </c>
      <c r="G8" s="36">
        <f ca="1">IF(E7="","",IFERROR(VLOOKUP($A8,INDIRECT(E$1&amp;"!$A:$E"),5,FALSE),""))</f>
        <v>1797.49</v>
      </c>
      <c r="H8" s="27">
        <f t="shared" ca="1" si="2"/>
        <v>0</v>
      </c>
      <c r="I8" s="30" t="str">
        <f t="shared" ca="1" si="3"/>
        <v/>
      </c>
      <c r="J8" s="28">
        <f t="shared" ca="1" si="4"/>
        <v>0</v>
      </c>
      <c r="K8" s="29">
        <f t="shared" ca="1" si="5"/>
        <v>0</v>
      </c>
      <c r="L8" s="32">
        <f>IF(E8="",0,IF(OR(E8=".",E8=".."),L7,IF(LEFT(E8,1)="*",MID(E8,2,FIND("-",E8,2)-2),LEFT(E8,FIND("-",E8,1)-1))*F$1))</f>
        <v>0</v>
      </c>
      <c r="M8" s="33">
        <f>IF(E8="",0,IF(OR(E8=".",E8=".."),M7,F$1*RIGHT(E8,LEN(E8)-FIND("-",E8,1))))</f>
        <v>0</v>
      </c>
      <c r="N8" s="34">
        <f t="shared" si="7"/>
        <v>0</v>
      </c>
      <c r="O8" s="73">
        <f t="shared" ca="1" si="8"/>
        <v>0</v>
      </c>
      <c r="P8" s="73">
        <f t="shared" ca="1" si="9"/>
        <v>0</v>
      </c>
      <c r="Q8" s="74">
        <f t="shared" ca="1" si="10"/>
        <v>0</v>
      </c>
      <c r="R8" s="75">
        <f t="shared" ca="1" si="11"/>
        <v>0</v>
      </c>
      <c r="S8" s="76">
        <f>IF(L8=0,0,IF(L8&gt;L7,S7+O8,S7*L8/L7))</f>
        <v>0</v>
      </c>
      <c r="T8" s="76">
        <f t="shared" ca="1" si="12"/>
        <v>0</v>
      </c>
      <c r="U8" s="76">
        <f t="shared" si="13"/>
        <v>0</v>
      </c>
      <c r="V8" s="76">
        <f ca="1">IF(OR(E7="0-0",E7="*0-0",G8=""),"",SUM(O$5:P8)-T8)</f>
        <v>0</v>
      </c>
      <c r="W8" s="77">
        <f t="shared" ca="1" si="14"/>
        <v>0</v>
      </c>
      <c r="X8" s="78">
        <f>IF(M8=0,0,IF(M8&gt;M7,X7+Q8,X7*M8/M7))</f>
        <v>0</v>
      </c>
      <c r="Y8" s="78">
        <f t="shared" ca="1" si="15"/>
        <v>0</v>
      </c>
      <c r="Z8" s="78">
        <f t="shared" si="16"/>
        <v>0</v>
      </c>
      <c r="AA8" s="78">
        <f ca="1">IF(OR(E7="0-0",E7="*0-0",G8=""),"",Y8-SUM(Q$5:R8))</f>
        <v>0</v>
      </c>
      <c r="AB8" s="79">
        <f t="shared" ca="1" si="17"/>
        <v>0</v>
      </c>
      <c r="AC8" s="80">
        <f t="shared" ca="1" si="18"/>
        <v>0</v>
      </c>
      <c r="AD8" s="80">
        <f t="shared" ca="1" si="19"/>
        <v>0</v>
      </c>
      <c r="AE8" s="80">
        <f t="shared" ca="1" si="20"/>
        <v>0</v>
      </c>
      <c r="AF8" s="80">
        <f t="shared" ca="1" si="21"/>
        <v>0</v>
      </c>
      <c r="AG8" s="81">
        <f t="shared" ca="1" si="22"/>
        <v>0</v>
      </c>
    </row>
    <row r="9" spans="1:39" ht="14.25">
      <c r="A9" s="61">
        <f t="shared" si="0"/>
        <v>43105</v>
      </c>
      <c r="B9" s="3" t="str">
        <f t="shared" si="1"/>
        <v>金</v>
      </c>
      <c r="C9" s="26">
        <v>4</v>
      </c>
      <c r="D9" s="39"/>
      <c r="E9" s="58"/>
      <c r="F9" s="35" t="str">
        <f t="shared" ref="F9:F72" ca="1" si="24">IF(E8="","",IFERROR(VLOOKUP($A9,INDIRECT(E$1&amp;"!$A:$E"),2,FALSE),""))</f>
        <v/>
      </c>
      <c r="G9" s="36" t="str">
        <f t="shared" ref="G9:G72" ca="1" si="25">IF(E8="","",IFERROR(VLOOKUP($A9,INDIRECT(E$1&amp;"!$A:$E"),5,FALSE),""))</f>
        <v/>
      </c>
      <c r="H9" s="27" t="str">
        <f t="shared" ca="1" si="2"/>
        <v/>
      </c>
      <c r="I9" s="30" t="str">
        <f t="shared" ref="I9:I16" ca="1" si="26">IF(OR(E8="0-0",E8="*0-0",G9=""),"",IF(E9="",I8,AC9))</f>
        <v/>
      </c>
      <c r="J9" s="28" t="str">
        <f t="shared" ca="1" si="4"/>
        <v/>
      </c>
      <c r="K9" s="29" t="str">
        <f t="shared" ca="1" si="5"/>
        <v/>
      </c>
      <c r="L9" s="32">
        <f t="shared" ref="L9:L15" si="27">IF(E9="",0,IF(OR(E9=".",E9=".."),L8,IF(LEFT(E9,1)="*",MID(E9,2,FIND("-",E9,2)-2),LEFT(E9,FIND("-",E9,1)-1))*F$1))</f>
        <v>0</v>
      </c>
      <c r="M9" s="33">
        <f t="shared" ref="M9:M15" si="28">IF(E9="",0,IF(OR(E9=".",E9=".."),M8,F$1*RIGHT(E9,LEN(E9)-FIND("-",E9,1))))</f>
        <v>0</v>
      </c>
      <c r="N9" s="34">
        <f t="shared" si="7"/>
        <v>0</v>
      </c>
      <c r="O9" s="73" t="str">
        <f t="shared" ref="O9:O16" ca="1" si="29">IF(OR(E8="0-0",E8="*0-0",G9=""),"",IF(L9-L8&gt;0,L9-L8,0)*IF(AND(LEFT(E9,1)="*",F10&lt;&gt;""),F10,G9))</f>
        <v/>
      </c>
      <c r="P9" s="73" t="str">
        <f t="shared" ref="P9:P16" ca="1" si="30">IF(OR(E8="0-0",E8="*0-0",G9=""),"",IF(L9-L8&lt;0,L9-L8,0)*IF(AND(LEFT(E9,1)="*",F10&lt;&gt;""),F10,G9))</f>
        <v/>
      </c>
      <c r="Q9" s="74" t="str">
        <f t="shared" ref="Q9:Q16" ca="1" si="31">IF(OR(E8="0-0",E8="*0-0",G9=""),"",IF(M9-M8&gt;0,M9-M8,0)*IF(AND(LEFT(E9,1)="*",F10&lt;&gt;""),F10,G9))</f>
        <v/>
      </c>
      <c r="R9" s="75" t="str">
        <f t="shared" ref="R9:R16" ca="1" si="32">IF(OR(E8="0-0",E8="*0-0",G9=""),"",IF(M9-M8&lt;0,M9-M8,0)*IF(AND(LEFT(E9,1)="*",F10&lt;&gt;""),F10,G9))</f>
        <v/>
      </c>
      <c r="S9" s="76">
        <f t="shared" ref="S9:S72" si="33">IF(L9=0,0,IF(L9&gt;L8,S8+O9,S8*L9/L8))</f>
        <v>0</v>
      </c>
      <c r="T9" s="76" t="str">
        <f t="shared" ref="T9:T16" ca="1" si="34">IF(OR(E8="0-0",E8="*0-0",G9=""),"",L9*IF(AND(LEFT(E9,1)="*",F10&lt;&gt;""),F10,G9))</f>
        <v/>
      </c>
      <c r="U9" s="76">
        <f t="shared" ref="U9:U16" si="35">IF(AND(E9="",OR(E8="0-0",E8="*0-0")),V8,U8)</f>
        <v>0</v>
      </c>
      <c r="V9" s="76" t="str">
        <f ca="1">IF(OR(E8="0-0",E8="*0-0",G9=""),"",SUM(O$5:P9)-T9)</f>
        <v/>
      </c>
      <c r="W9" s="77" t="str">
        <f t="shared" ca="1" si="14"/>
        <v/>
      </c>
      <c r="X9" s="78">
        <f t="shared" ref="X9:X72" si="36">IF(M9=0,0,IF(M9&gt;M8,X8+Q9,X8*M9/M8))</f>
        <v>0</v>
      </c>
      <c r="Y9" s="78" t="str">
        <f t="shared" ref="Y9:Y16" ca="1" si="37">IF(OR(E8="0-0",E8="*0-0",G9=""),"",M9*IF(AND(LEFT(E9,1)="*",F10&lt;&gt;""),F10,G9))</f>
        <v/>
      </c>
      <c r="Z9" s="78">
        <f t="shared" ref="Z9:Z16" si="38">IF(AND(E9="",OR(E8="0-0",E8="*0-0")),AA8,Z8)</f>
        <v>0</v>
      </c>
      <c r="AA9" s="78" t="str">
        <f ca="1">IF(OR(E8="0-0",E8="*0-0",G9=""),"",Y9-SUM(Q$5:R9))</f>
        <v/>
      </c>
      <c r="AB9" s="79" t="str">
        <f t="shared" ca="1" si="17"/>
        <v/>
      </c>
      <c r="AC9" s="80" t="str">
        <f t="shared" ca="1" si="18"/>
        <v/>
      </c>
      <c r="AD9" s="80" t="str">
        <f t="shared" ca="1" si="19"/>
        <v/>
      </c>
      <c r="AE9" s="80" t="str">
        <f t="shared" ca="1" si="20"/>
        <v/>
      </c>
      <c r="AF9" s="80" t="str">
        <f t="shared" ca="1" si="21"/>
        <v/>
      </c>
      <c r="AG9" s="81" t="str">
        <f t="shared" ca="1" si="22"/>
        <v/>
      </c>
    </row>
    <row r="10" spans="1:39" ht="14.25">
      <c r="A10" s="61">
        <f t="shared" si="0"/>
        <v>43109</v>
      </c>
      <c r="B10" s="3" t="str">
        <f t="shared" si="1"/>
        <v>火</v>
      </c>
      <c r="C10" s="26">
        <v>8</v>
      </c>
      <c r="D10" s="39"/>
      <c r="E10" s="58"/>
      <c r="F10" s="35" t="str">
        <f t="shared" ref="F10:F16" ca="1" si="39">IF(E9="","",IFERROR(VLOOKUP($A10,INDIRECT(E$1&amp;"!$A:$E"),2,FALSE),""))</f>
        <v/>
      </c>
      <c r="G10" s="36" t="str">
        <f t="shared" ref="G10:G16" ca="1" si="40">IF(E9="","",IFERROR(VLOOKUP($A10,INDIRECT(E$1&amp;"!$A:$E"),5,FALSE),""))</f>
        <v/>
      </c>
      <c r="H10" s="27" t="str">
        <f t="shared" ref="H10:H16" ca="1" si="41">IF(OR(E9="0-0",E9="*0-0",G10=""),"",AG10)</f>
        <v/>
      </c>
      <c r="I10" s="30" t="str">
        <f t="shared" ca="1" si="26"/>
        <v/>
      </c>
      <c r="J10" s="28" t="str">
        <f t="shared" ref="J10:J16" ca="1" si="42">IF(OR(E9="0-0",E9="*0-0",G10=""),"",W10)</f>
        <v/>
      </c>
      <c r="K10" s="29" t="str">
        <f t="shared" ref="K10:K16" ca="1" si="43">IF(OR(E9="0-0",E9="*0-0",G10=""),"",AB10)</f>
        <v/>
      </c>
      <c r="L10" s="32">
        <f t="shared" si="27"/>
        <v>0</v>
      </c>
      <c r="M10" s="33">
        <f t="shared" si="28"/>
        <v>0</v>
      </c>
      <c r="N10" s="34">
        <f t="shared" si="7"/>
        <v>0</v>
      </c>
      <c r="O10" s="73" t="str">
        <f t="shared" ca="1" si="29"/>
        <v/>
      </c>
      <c r="P10" s="73" t="str">
        <f t="shared" ca="1" si="30"/>
        <v/>
      </c>
      <c r="Q10" s="74" t="str">
        <f t="shared" ca="1" si="31"/>
        <v/>
      </c>
      <c r="R10" s="75" t="str">
        <f t="shared" ca="1" si="32"/>
        <v/>
      </c>
      <c r="S10" s="76">
        <f t="shared" si="33"/>
        <v>0</v>
      </c>
      <c r="T10" s="76" t="str">
        <f t="shared" ca="1" si="34"/>
        <v/>
      </c>
      <c r="U10" s="76">
        <f t="shared" si="35"/>
        <v>0</v>
      </c>
      <c r="V10" s="76" t="str">
        <f ca="1">IF(OR(E9="0-0",E9="*0-0",G10=""),"",SUM(O$5:P10)-T10)</f>
        <v/>
      </c>
      <c r="W10" s="77" t="str">
        <f t="shared" ref="W10:W16" ca="1" si="44">IF(OR(E9="0-0",E9="*0-0",G10=""),"",V10-U10)</f>
        <v/>
      </c>
      <c r="X10" s="78">
        <f t="shared" si="36"/>
        <v>0</v>
      </c>
      <c r="Y10" s="78" t="str">
        <f t="shared" ca="1" si="37"/>
        <v/>
      </c>
      <c r="Z10" s="78">
        <f t="shared" si="38"/>
        <v>0</v>
      </c>
      <c r="AA10" s="78" t="str">
        <f ca="1">IF(OR(E9="0-0",E9="*0-0",G10=""),"",Y10-SUM(Q$5:R10))</f>
        <v/>
      </c>
      <c r="AB10" s="79" t="str">
        <f t="shared" ref="AB10:AB16" ca="1" si="45">IF(OR(E9="0-0",E9="*0-0",G10=""),"",AA10-Z10)</f>
        <v/>
      </c>
      <c r="AC10" s="80" t="str">
        <f t="shared" ref="AC10:AC16" ca="1" si="46">IF(OR(E9="0-0",E9="*0-0",G10=""),"",S10+X10)</f>
        <v/>
      </c>
      <c r="AD10" s="80" t="str">
        <f t="shared" ref="AD10:AD16" ca="1" si="47">IF(OR(E9="0-0",E9="*0-0",G10=""),"",T10+Y10)</f>
        <v/>
      </c>
      <c r="AE10" s="80" t="str">
        <f t="shared" ref="AE10:AE16" ca="1" si="48">IF(OR(E9="0-0",E9="*0-0",G10=""),"",U10+Z10)</f>
        <v/>
      </c>
      <c r="AF10" s="80" t="str">
        <f t="shared" ref="AF10:AF16" ca="1" si="49">IF(OR(E9="0-0",E9="*0-0",G10=""),"",V10+AA10)</f>
        <v/>
      </c>
      <c r="AG10" s="81" t="str">
        <f t="shared" ref="AG10:AG16" ca="1" si="50">IF(OR(E9="0-0",E9="*0-0",G10=""),"",W10+AB10)</f>
        <v/>
      </c>
    </row>
    <row r="11" spans="1:39" ht="14.25">
      <c r="A11" s="61">
        <f t="shared" si="0"/>
        <v>43110</v>
      </c>
      <c r="B11" s="3" t="str">
        <f t="shared" si="1"/>
        <v>水</v>
      </c>
      <c r="C11" s="26">
        <v>9</v>
      </c>
      <c r="D11" s="39"/>
      <c r="E11" s="58"/>
      <c r="F11" s="35" t="str">
        <f t="shared" ca="1" si="39"/>
        <v/>
      </c>
      <c r="G11" s="36" t="str">
        <f t="shared" ca="1" si="40"/>
        <v/>
      </c>
      <c r="H11" s="27" t="str">
        <f t="shared" ca="1" si="41"/>
        <v/>
      </c>
      <c r="I11" s="30" t="str">
        <f t="shared" ca="1" si="26"/>
        <v/>
      </c>
      <c r="J11" s="28" t="str">
        <f t="shared" ca="1" si="42"/>
        <v/>
      </c>
      <c r="K11" s="29" t="str">
        <f t="shared" ca="1" si="43"/>
        <v/>
      </c>
      <c r="L11" s="32">
        <f t="shared" si="27"/>
        <v>0</v>
      </c>
      <c r="M11" s="33">
        <f t="shared" si="28"/>
        <v>0</v>
      </c>
      <c r="N11" s="34">
        <f t="shared" si="7"/>
        <v>0</v>
      </c>
      <c r="O11" s="73" t="str">
        <f t="shared" ca="1" si="29"/>
        <v/>
      </c>
      <c r="P11" s="73" t="str">
        <f t="shared" ca="1" si="30"/>
        <v/>
      </c>
      <c r="Q11" s="74" t="str">
        <f t="shared" ca="1" si="31"/>
        <v/>
      </c>
      <c r="R11" s="75" t="str">
        <f t="shared" ca="1" si="32"/>
        <v/>
      </c>
      <c r="S11" s="76">
        <f t="shared" si="33"/>
        <v>0</v>
      </c>
      <c r="T11" s="76" t="str">
        <f t="shared" ca="1" si="34"/>
        <v/>
      </c>
      <c r="U11" s="76">
        <f t="shared" si="35"/>
        <v>0</v>
      </c>
      <c r="V11" s="76" t="str">
        <f ca="1">IF(OR(E10="0-0",E10="*0-0",G11=""),"",SUM(O$5:P11)-T11)</f>
        <v/>
      </c>
      <c r="W11" s="77" t="str">
        <f t="shared" ca="1" si="44"/>
        <v/>
      </c>
      <c r="X11" s="78">
        <f t="shared" si="36"/>
        <v>0</v>
      </c>
      <c r="Y11" s="78" t="str">
        <f t="shared" ca="1" si="37"/>
        <v/>
      </c>
      <c r="Z11" s="78">
        <f t="shared" si="38"/>
        <v>0</v>
      </c>
      <c r="AA11" s="78" t="str">
        <f ca="1">IF(OR(E10="0-0",E10="*0-0",G11=""),"",Y11-SUM(Q$5:R11))</f>
        <v/>
      </c>
      <c r="AB11" s="79" t="str">
        <f t="shared" ca="1" si="45"/>
        <v/>
      </c>
      <c r="AC11" s="80" t="str">
        <f t="shared" ca="1" si="46"/>
        <v/>
      </c>
      <c r="AD11" s="80" t="str">
        <f t="shared" ca="1" si="47"/>
        <v/>
      </c>
      <c r="AE11" s="80" t="str">
        <f t="shared" ca="1" si="48"/>
        <v/>
      </c>
      <c r="AF11" s="80" t="str">
        <f t="shared" ca="1" si="49"/>
        <v/>
      </c>
      <c r="AG11" s="81" t="str">
        <f t="shared" ca="1" si="50"/>
        <v/>
      </c>
    </row>
    <row r="12" spans="1:39" ht="14.25">
      <c r="A12" s="61">
        <f t="shared" si="0"/>
        <v>43111</v>
      </c>
      <c r="B12" s="3" t="str">
        <f t="shared" si="1"/>
        <v>木</v>
      </c>
      <c r="C12" s="26">
        <v>10</v>
      </c>
      <c r="D12" s="39"/>
      <c r="E12" s="58"/>
      <c r="F12" s="35" t="str">
        <f t="shared" ca="1" si="39"/>
        <v/>
      </c>
      <c r="G12" s="36" t="str">
        <f t="shared" ca="1" si="40"/>
        <v/>
      </c>
      <c r="H12" s="27" t="str">
        <f t="shared" ca="1" si="41"/>
        <v/>
      </c>
      <c r="I12" s="30" t="str">
        <f t="shared" ca="1" si="26"/>
        <v/>
      </c>
      <c r="J12" s="28" t="str">
        <f t="shared" ca="1" si="42"/>
        <v/>
      </c>
      <c r="K12" s="29" t="str">
        <f t="shared" ca="1" si="43"/>
        <v/>
      </c>
      <c r="L12" s="32">
        <f t="shared" si="27"/>
        <v>0</v>
      </c>
      <c r="M12" s="33">
        <f t="shared" si="28"/>
        <v>0</v>
      </c>
      <c r="N12" s="34">
        <f t="shared" si="7"/>
        <v>0</v>
      </c>
      <c r="O12" s="73" t="str">
        <f t="shared" ca="1" si="29"/>
        <v/>
      </c>
      <c r="P12" s="73" t="str">
        <f t="shared" ca="1" si="30"/>
        <v/>
      </c>
      <c r="Q12" s="74" t="str">
        <f t="shared" ca="1" si="31"/>
        <v/>
      </c>
      <c r="R12" s="75" t="str">
        <f t="shared" ca="1" si="32"/>
        <v/>
      </c>
      <c r="S12" s="76">
        <f t="shared" si="33"/>
        <v>0</v>
      </c>
      <c r="T12" s="76" t="str">
        <f t="shared" ca="1" si="34"/>
        <v/>
      </c>
      <c r="U12" s="76">
        <f t="shared" si="35"/>
        <v>0</v>
      </c>
      <c r="V12" s="76" t="str">
        <f ca="1">IF(OR(E11="0-0",E11="*0-0",G12=""),"",SUM(O$5:P12)-T12)</f>
        <v/>
      </c>
      <c r="W12" s="77" t="str">
        <f t="shared" ca="1" si="44"/>
        <v/>
      </c>
      <c r="X12" s="78">
        <f t="shared" si="36"/>
        <v>0</v>
      </c>
      <c r="Y12" s="78" t="str">
        <f t="shared" ca="1" si="37"/>
        <v/>
      </c>
      <c r="Z12" s="78">
        <f t="shared" si="38"/>
        <v>0</v>
      </c>
      <c r="AA12" s="78" t="str">
        <f ca="1">IF(OR(E11="0-0",E11="*0-0",G12=""),"",Y12-SUM(Q$5:R12))</f>
        <v/>
      </c>
      <c r="AB12" s="79" t="str">
        <f t="shared" ca="1" si="45"/>
        <v/>
      </c>
      <c r="AC12" s="80" t="str">
        <f t="shared" ca="1" si="46"/>
        <v/>
      </c>
      <c r="AD12" s="80" t="str">
        <f t="shared" ca="1" si="47"/>
        <v/>
      </c>
      <c r="AE12" s="80" t="str">
        <f t="shared" ca="1" si="48"/>
        <v/>
      </c>
      <c r="AF12" s="80" t="str">
        <f t="shared" ca="1" si="49"/>
        <v/>
      </c>
      <c r="AG12" s="81" t="str">
        <f t="shared" ca="1" si="50"/>
        <v/>
      </c>
    </row>
    <row r="13" spans="1:39" ht="14.25">
      <c r="A13" s="61">
        <f t="shared" si="0"/>
        <v>43112</v>
      </c>
      <c r="B13" s="3" t="str">
        <f t="shared" si="1"/>
        <v>金</v>
      </c>
      <c r="C13" s="26">
        <v>11</v>
      </c>
      <c r="D13" s="39"/>
      <c r="E13" s="58"/>
      <c r="F13" s="35" t="str">
        <f t="shared" ca="1" si="39"/>
        <v/>
      </c>
      <c r="G13" s="36" t="str">
        <f t="shared" ca="1" si="40"/>
        <v/>
      </c>
      <c r="H13" s="27" t="str">
        <f t="shared" ca="1" si="41"/>
        <v/>
      </c>
      <c r="I13" s="30" t="str">
        <f t="shared" ca="1" si="26"/>
        <v/>
      </c>
      <c r="J13" s="28" t="str">
        <f t="shared" ca="1" si="42"/>
        <v/>
      </c>
      <c r="K13" s="29" t="str">
        <f t="shared" ca="1" si="43"/>
        <v/>
      </c>
      <c r="L13" s="32">
        <f t="shared" si="27"/>
        <v>0</v>
      </c>
      <c r="M13" s="33">
        <f t="shared" si="28"/>
        <v>0</v>
      </c>
      <c r="N13" s="34">
        <f t="shared" si="7"/>
        <v>0</v>
      </c>
      <c r="O13" s="73" t="str">
        <f t="shared" ca="1" si="29"/>
        <v/>
      </c>
      <c r="P13" s="73" t="str">
        <f t="shared" ca="1" si="30"/>
        <v/>
      </c>
      <c r="Q13" s="74" t="str">
        <f t="shared" ca="1" si="31"/>
        <v/>
      </c>
      <c r="R13" s="75" t="str">
        <f t="shared" ca="1" si="32"/>
        <v/>
      </c>
      <c r="S13" s="76">
        <f t="shared" si="33"/>
        <v>0</v>
      </c>
      <c r="T13" s="76" t="str">
        <f t="shared" ca="1" si="34"/>
        <v/>
      </c>
      <c r="U13" s="76">
        <f t="shared" si="35"/>
        <v>0</v>
      </c>
      <c r="V13" s="76" t="str">
        <f ca="1">IF(OR(E12="0-0",E12="*0-0",G13=""),"",SUM(O$5:P13)-T13)</f>
        <v/>
      </c>
      <c r="W13" s="77" t="str">
        <f t="shared" ca="1" si="44"/>
        <v/>
      </c>
      <c r="X13" s="78">
        <f t="shared" si="36"/>
        <v>0</v>
      </c>
      <c r="Y13" s="78" t="str">
        <f t="shared" ca="1" si="37"/>
        <v/>
      </c>
      <c r="Z13" s="78">
        <f t="shared" si="38"/>
        <v>0</v>
      </c>
      <c r="AA13" s="78" t="str">
        <f ca="1">IF(OR(E12="0-0",E12="*0-0",G13=""),"",Y13-SUM(Q$5:R13))</f>
        <v/>
      </c>
      <c r="AB13" s="79" t="str">
        <f t="shared" ca="1" si="45"/>
        <v/>
      </c>
      <c r="AC13" s="80" t="str">
        <f t="shared" ca="1" si="46"/>
        <v/>
      </c>
      <c r="AD13" s="80" t="str">
        <f t="shared" ca="1" si="47"/>
        <v/>
      </c>
      <c r="AE13" s="80" t="str">
        <f t="shared" ca="1" si="48"/>
        <v/>
      </c>
      <c r="AF13" s="80" t="str">
        <f t="shared" ca="1" si="49"/>
        <v/>
      </c>
      <c r="AG13" s="81" t="str">
        <f t="shared" ca="1" si="50"/>
        <v/>
      </c>
    </row>
    <row r="14" spans="1:39" ht="14.25">
      <c r="A14" s="61">
        <f t="shared" si="0"/>
        <v>43115</v>
      </c>
      <c r="B14" s="3" t="str">
        <f t="shared" si="1"/>
        <v>月</v>
      </c>
      <c r="C14" s="26">
        <v>14</v>
      </c>
      <c r="D14" s="39"/>
      <c r="E14" s="58"/>
      <c r="F14" s="35" t="str">
        <f t="shared" ca="1" si="39"/>
        <v/>
      </c>
      <c r="G14" s="36" t="str">
        <f t="shared" ca="1" si="40"/>
        <v/>
      </c>
      <c r="H14" s="27" t="str">
        <f t="shared" ca="1" si="41"/>
        <v/>
      </c>
      <c r="I14" s="30" t="str">
        <f t="shared" ca="1" si="26"/>
        <v/>
      </c>
      <c r="J14" s="28" t="str">
        <f t="shared" ca="1" si="42"/>
        <v/>
      </c>
      <c r="K14" s="29" t="str">
        <f t="shared" ca="1" si="43"/>
        <v/>
      </c>
      <c r="L14" s="32">
        <f t="shared" si="27"/>
        <v>0</v>
      </c>
      <c r="M14" s="33">
        <f t="shared" si="28"/>
        <v>0</v>
      </c>
      <c r="N14" s="34">
        <f t="shared" si="7"/>
        <v>0</v>
      </c>
      <c r="O14" s="73" t="str">
        <f t="shared" ca="1" si="29"/>
        <v/>
      </c>
      <c r="P14" s="73" t="str">
        <f t="shared" ca="1" si="30"/>
        <v/>
      </c>
      <c r="Q14" s="74" t="str">
        <f t="shared" ca="1" si="31"/>
        <v/>
      </c>
      <c r="R14" s="75" t="str">
        <f t="shared" ca="1" si="32"/>
        <v/>
      </c>
      <c r="S14" s="76">
        <f t="shared" si="33"/>
        <v>0</v>
      </c>
      <c r="T14" s="76" t="str">
        <f t="shared" ca="1" si="34"/>
        <v/>
      </c>
      <c r="U14" s="76">
        <f t="shared" si="35"/>
        <v>0</v>
      </c>
      <c r="V14" s="76" t="str">
        <f ca="1">IF(OR(E13="0-0",E13="*0-0",G14=""),"",SUM(O$5:P14)-T14)</f>
        <v/>
      </c>
      <c r="W14" s="77" t="str">
        <f t="shared" ca="1" si="44"/>
        <v/>
      </c>
      <c r="X14" s="78">
        <f t="shared" si="36"/>
        <v>0</v>
      </c>
      <c r="Y14" s="78" t="str">
        <f t="shared" ca="1" si="37"/>
        <v/>
      </c>
      <c r="Z14" s="78">
        <f t="shared" si="38"/>
        <v>0</v>
      </c>
      <c r="AA14" s="78" t="str">
        <f ca="1">IF(OR(E13="0-0",E13="*0-0",G14=""),"",Y14-SUM(Q$5:R14))</f>
        <v/>
      </c>
      <c r="AB14" s="79" t="str">
        <f t="shared" ca="1" si="45"/>
        <v/>
      </c>
      <c r="AC14" s="80" t="str">
        <f t="shared" ca="1" si="46"/>
        <v/>
      </c>
      <c r="AD14" s="80" t="str">
        <f t="shared" ca="1" si="47"/>
        <v/>
      </c>
      <c r="AE14" s="80" t="str">
        <f t="shared" ca="1" si="48"/>
        <v/>
      </c>
      <c r="AF14" s="80" t="str">
        <f t="shared" ca="1" si="49"/>
        <v/>
      </c>
      <c r="AG14" s="81" t="str">
        <f t="shared" ca="1" si="50"/>
        <v/>
      </c>
    </row>
    <row r="15" spans="1:39" ht="14.25">
      <c r="A15" s="61">
        <f t="shared" si="0"/>
        <v>43116</v>
      </c>
      <c r="B15" s="3" t="str">
        <f t="shared" si="1"/>
        <v>火</v>
      </c>
      <c r="C15" s="26">
        <v>15</v>
      </c>
      <c r="D15" s="39"/>
      <c r="E15" s="58"/>
      <c r="F15" s="35" t="str">
        <f t="shared" ca="1" si="39"/>
        <v/>
      </c>
      <c r="G15" s="36" t="str">
        <f t="shared" ca="1" si="40"/>
        <v/>
      </c>
      <c r="H15" s="27" t="str">
        <f t="shared" ca="1" si="41"/>
        <v/>
      </c>
      <c r="I15" s="30" t="str">
        <f t="shared" ca="1" si="26"/>
        <v/>
      </c>
      <c r="J15" s="28" t="str">
        <f t="shared" ca="1" si="42"/>
        <v/>
      </c>
      <c r="K15" s="29" t="str">
        <f t="shared" ca="1" si="43"/>
        <v/>
      </c>
      <c r="L15" s="32">
        <f t="shared" si="27"/>
        <v>0</v>
      </c>
      <c r="M15" s="33">
        <f t="shared" si="28"/>
        <v>0</v>
      </c>
      <c r="N15" s="34">
        <f t="shared" si="7"/>
        <v>0</v>
      </c>
      <c r="O15" s="73" t="str">
        <f t="shared" ca="1" si="29"/>
        <v/>
      </c>
      <c r="P15" s="73" t="str">
        <f t="shared" ca="1" si="30"/>
        <v/>
      </c>
      <c r="Q15" s="74" t="str">
        <f t="shared" ca="1" si="31"/>
        <v/>
      </c>
      <c r="R15" s="75" t="str">
        <f t="shared" ca="1" si="32"/>
        <v/>
      </c>
      <c r="S15" s="76">
        <f t="shared" si="33"/>
        <v>0</v>
      </c>
      <c r="T15" s="76" t="str">
        <f t="shared" ca="1" si="34"/>
        <v/>
      </c>
      <c r="U15" s="76">
        <f t="shared" si="35"/>
        <v>0</v>
      </c>
      <c r="V15" s="76" t="str">
        <f ca="1">IF(OR(E14="0-0",E14="*0-0",G15=""),"",SUM(O$5:P15)-T15)</f>
        <v/>
      </c>
      <c r="W15" s="77" t="str">
        <f t="shared" ca="1" si="44"/>
        <v/>
      </c>
      <c r="X15" s="78">
        <f t="shared" si="36"/>
        <v>0</v>
      </c>
      <c r="Y15" s="78" t="str">
        <f t="shared" ca="1" si="37"/>
        <v/>
      </c>
      <c r="Z15" s="78">
        <f t="shared" si="38"/>
        <v>0</v>
      </c>
      <c r="AA15" s="78" t="str">
        <f ca="1">IF(OR(E14="0-0",E14="*0-0",G15=""),"",Y15-SUM(Q$5:R15))</f>
        <v/>
      </c>
      <c r="AB15" s="79" t="str">
        <f t="shared" ca="1" si="45"/>
        <v/>
      </c>
      <c r="AC15" s="80" t="str">
        <f t="shared" ca="1" si="46"/>
        <v/>
      </c>
      <c r="AD15" s="80" t="str">
        <f t="shared" ca="1" si="47"/>
        <v/>
      </c>
      <c r="AE15" s="80" t="str">
        <f t="shared" ca="1" si="48"/>
        <v/>
      </c>
      <c r="AF15" s="80" t="str">
        <f t="shared" ca="1" si="49"/>
        <v/>
      </c>
      <c r="AG15" s="81" t="str">
        <f t="shared" ca="1" si="50"/>
        <v/>
      </c>
    </row>
    <row r="16" spans="1:39" ht="14.25">
      <c r="A16" s="61">
        <f t="shared" si="0"/>
        <v>43117</v>
      </c>
      <c r="B16" s="3" t="str">
        <f t="shared" si="1"/>
        <v>水</v>
      </c>
      <c r="C16" s="26">
        <v>16</v>
      </c>
      <c r="D16" s="39"/>
      <c r="E16" s="58"/>
      <c r="F16" s="35" t="str">
        <f t="shared" ca="1" si="39"/>
        <v/>
      </c>
      <c r="G16" s="36" t="str">
        <f t="shared" ca="1" si="40"/>
        <v/>
      </c>
      <c r="H16" s="27" t="str">
        <f t="shared" ca="1" si="41"/>
        <v/>
      </c>
      <c r="I16" s="30" t="str">
        <f t="shared" ca="1" si="26"/>
        <v/>
      </c>
      <c r="J16" s="28" t="str">
        <f t="shared" ca="1" si="42"/>
        <v/>
      </c>
      <c r="K16" s="29" t="str">
        <f t="shared" ca="1" si="43"/>
        <v/>
      </c>
      <c r="L16" s="32">
        <f t="shared" ref="L16:L34" si="51">IF(E16="",0,IF(OR(E16=".",E16=".."),L15,IF(LEFT(E16,1)="*",MID(E16,2,FIND("-",E16,2)-2),LEFT(E16,FIND("-",E16,1)-1))*F$1))</f>
        <v>0</v>
      </c>
      <c r="M16" s="33">
        <f t="shared" ref="M16:M34" si="52">IF(E16="",0,IF(OR(E16=".",E16=".."),M15,F$1*RIGHT(E16,LEN(E16)-FIND("-",E16,1))))</f>
        <v>0</v>
      </c>
      <c r="N16" s="34">
        <f t="shared" si="7"/>
        <v>0</v>
      </c>
      <c r="O16" s="73" t="str">
        <f t="shared" ca="1" si="29"/>
        <v/>
      </c>
      <c r="P16" s="73" t="str">
        <f t="shared" ca="1" si="30"/>
        <v/>
      </c>
      <c r="Q16" s="74" t="str">
        <f t="shared" ca="1" si="31"/>
        <v/>
      </c>
      <c r="R16" s="75" t="str">
        <f t="shared" ca="1" si="32"/>
        <v/>
      </c>
      <c r="S16" s="76">
        <f t="shared" si="33"/>
        <v>0</v>
      </c>
      <c r="T16" s="76" t="str">
        <f t="shared" ca="1" si="34"/>
        <v/>
      </c>
      <c r="U16" s="76">
        <f t="shared" si="35"/>
        <v>0</v>
      </c>
      <c r="V16" s="76" t="str">
        <f ca="1">IF(OR(E15="0-0",E15="*0-0",G16=""),"",SUM(O$5:P16)-T16)</f>
        <v/>
      </c>
      <c r="W16" s="77" t="str">
        <f t="shared" ca="1" si="44"/>
        <v/>
      </c>
      <c r="X16" s="78">
        <f t="shared" si="36"/>
        <v>0</v>
      </c>
      <c r="Y16" s="78" t="str">
        <f t="shared" ca="1" si="37"/>
        <v/>
      </c>
      <c r="Z16" s="78">
        <f t="shared" si="38"/>
        <v>0</v>
      </c>
      <c r="AA16" s="78" t="str">
        <f ca="1">IF(OR(E15="0-0",E15="*0-0",G16=""),"",Y16-SUM(Q$5:R16))</f>
        <v/>
      </c>
      <c r="AB16" s="79" t="str">
        <f t="shared" ca="1" si="45"/>
        <v/>
      </c>
      <c r="AC16" s="80" t="str">
        <f t="shared" ca="1" si="46"/>
        <v/>
      </c>
      <c r="AD16" s="80" t="str">
        <f t="shared" ca="1" si="47"/>
        <v/>
      </c>
      <c r="AE16" s="80" t="str">
        <f t="shared" ca="1" si="48"/>
        <v/>
      </c>
      <c r="AF16" s="80" t="str">
        <f t="shared" ca="1" si="49"/>
        <v/>
      </c>
      <c r="AG16" s="81" t="str">
        <f t="shared" ca="1" si="50"/>
        <v/>
      </c>
    </row>
    <row r="17" spans="1:33" ht="14.25">
      <c r="A17" s="61">
        <f t="shared" si="0"/>
        <v>43118</v>
      </c>
      <c r="B17" s="3" t="str">
        <f t="shared" si="1"/>
        <v>木</v>
      </c>
      <c r="C17" s="26">
        <v>17</v>
      </c>
      <c r="D17" s="39"/>
      <c r="E17" s="58"/>
      <c r="F17" s="35" t="str">
        <f t="shared" ca="1" si="24"/>
        <v/>
      </c>
      <c r="G17" s="36" t="str">
        <f t="shared" ca="1" si="25"/>
        <v/>
      </c>
      <c r="H17" s="27" t="str">
        <f t="shared" ca="1" si="2"/>
        <v/>
      </c>
      <c r="I17" s="30" t="str">
        <f t="shared" ca="1" si="3"/>
        <v/>
      </c>
      <c r="J17" s="28" t="str">
        <f t="shared" ca="1" si="4"/>
        <v/>
      </c>
      <c r="K17" s="29" t="str">
        <f t="shared" ca="1" si="5"/>
        <v/>
      </c>
      <c r="L17" s="32">
        <f t="shared" si="51"/>
        <v>0</v>
      </c>
      <c r="M17" s="33">
        <f t="shared" si="52"/>
        <v>0</v>
      </c>
      <c r="N17" s="34">
        <f t="shared" si="7"/>
        <v>0</v>
      </c>
      <c r="O17" s="73" t="str">
        <f t="shared" ca="1" si="8"/>
        <v/>
      </c>
      <c r="P17" s="73" t="str">
        <f t="shared" ca="1" si="9"/>
        <v/>
      </c>
      <c r="Q17" s="74" t="str">
        <f t="shared" ca="1" si="10"/>
        <v/>
      </c>
      <c r="R17" s="75" t="str">
        <f t="shared" ca="1" si="11"/>
        <v/>
      </c>
      <c r="S17" s="76">
        <f t="shared" si="33"/>
        <v>0</v>
      </c>
      <c r="T17" s="76" t="str">
        <f t="shared" ca="1" si="12"/>
        <v/>
      </c>
      <c r="U17" s="76">
        <f t="shared" si="13"/>
        <v>0</v>
      </c>
      <c r="V17" s="76" t="str">
        <f ca="1">IF(OR(E16="0-0",E16="*0-0",G17=""),"",SUM(O$5:P17)-T17)</f>
        <v/>
      </c>
      <c r="W17" s="77" t="str">
        <f t="shared" ca="1" si="14"/>
        <v/>
      </c>
      <c r="X17" s="78">
        <f t="shared" si="36"/>
        <v>0</v>
      </c>
      <c r="Y17" s="78" t="str">
        <f t="shared" ca="1" si="15"/>
        <v/>
      </c>
      <c r="Z17" s="78">
        <f t="shared" si="16"/>
        <v>0</v>
      </c>
      <c r="AA17" s="78" t="str">
        <f ca="1">IF(OR(E16="0-0",E16="*0-0",G17=""),"",Y17-SUM(Q$5:R17))</f>
        <v/>
      </c>
      <c r="AB17" s="79" t="str">
        <f t="shared" ca="1" si="17"/>
        <v/>
      </c>
      <c r="AC17" s="80" t="str">
        <f t="shared" ca="1" si="18"/>
        <v/>
      </c>
      <c r="AD17" s="80" t="str">
        <f t="shared" ca="1" si="19"/>
        <v/>
      </c>
      <c r="AE17" s="80" t="str">
        <f t="shared" ca="1" si="20"/>
        <v/>
      </c>
      <c r="AF17" s="80" t="str">
        <f t="shared" ca="1" si="21"/>
        <v/>
      </c>
      <c r="AG17" s="81" t="str">
        <f t="shared" ca="1" si="22"/>
        <v/>
      </c>
    </row>
    <row r="18" spans="1:33" ht="14.25">
      <c r="A18" s="61">
        <f t="shared" si="0"/>
        <v>43119</v>
      </c>
      <c r="B18" s="3" t="str">
        <f t="shared" si="1"/>
        <v>金</v>
      </c>
      <c r="C18" s="26">
        <v>18</v>
      </c>
      <c r="D18" s="39"/>
      <c r="E18" s="58"/>
      <c r="F18" s="35" t="str">
        <f t="shared" ca="1" si="24"/>
        <v/>
      </c>
      <c r="G18" s="36" t="str">
        <f t="shared" ca="1" si="25"/>
        <v/>
      </c>
      <c r="H18" s="27" t="str">
        <f t="shared" ca="1" si="2"/>
        <v/>
      </c>
      <c r="I18" s="30" t="str">
        <f t="shared" ca="1" si="3"/>
        <v/>
      </c>
      <c r="J18" s="28" t="str">
        <f t="shared" ca="1" si="4"/>
        <v/>
      </c>
      <c r="K18" s="29" t="str">
        <f t="shared" ca="1" si="5"/>
        <v/>
      </c>
      <c r="L18" s="32">
        <f t="shared" si="51"/>
        <v>0</v>
      </c>
      <c r="M18" s="33">
        <f t="shared" si="52"/>
        <v>0</v>
      </c>
      <c r="N18" s="34">
        <f t="shared" si="7"/>
        <v>0</v>
      </c>
      <c r="O18" s="73" t="str">
        <f t="shared" ca="1" si="8"/>
        <v/>
      </c>
      <c r="P18" s="73" t="str">
        <f t="shared" ca="1" si="9"/>
        <v/>
      </c>
      <c r="Q18" s="74" t="str">
        <f t="shared" ca="1" si="10"/>
        <v/>
      </c>
      <c r="R18" s="75" t="str">
        <f t="shared" ca="1" si="11"/>
        <v/>
      </c>
      <c r="S18" s="76">
        <f t="shared" si="33"/>
        <v>0</v>
      </c>
      <c r="T18" s="76" t="str">
        <f t="shared" ca="1" si="12"/>
        <v/>
      </c>
      <c r="U18" s="76">
        <f t="shared" si="13"/>
        <v>0</v>
      </c>
      <c r="V18" s="76" t="str">
        <f ca="1">IF(OR(E17="0-0",E17="*0-0",G18=""),"",SUM(O$5:P18)-T18)</f>
        <v/>
      </c>
      <c r="W18" s="77" t="str">
        <f t="shared" ca="1" si="14"/>
        <v/>
      </c>
      <c r="X18" s="78">
        <f t="shared" si="36"/>
        <v>0</v>
      </c>
      <c r="Y18" s="78" t="str">
        <f t="shared" ca="1" si="15"/>
        <v/>
      </c>
      <c r="Z18" s="78">
        <f t="shared" si="16"/>
        <v>0</v>
      </c>
      <c r="AA18" s="78" t="str">
        <f ca="1">IF(OR(E17="0-0",E17="*0-0",G18=""),"",Y18-SUM(Q$5:R18))</f>
        <v/>
      </c>
      <c r="AB18" s="79" t="str">
        <f t="shared" ca="1" si="17"/>
        <v/>
      </c>
      <c r="AC18" s="80" t="str">
        <f t="shared" ca="1" si="18"/>
        <v/>
      </c>
      <c r="AD18" s="80" t="str">
        <f t="shared" ca="1" si="19"/>
        <v/>
      </c>
      <c r="AE18" s="80" t="str">
        <f t="shared" ca="1" si="20"/>
        <v/>
      </c>
      <c r="AF18" s="80" t="str">
        <f t="shared" ca="1" si="21"/>
        <v/>
      </c>
      <c r="AG18" s="81" t="str">
        <f t="shared" ca="1" si="22"/>
        <v/>
      </c>
    </row>
    <row r="19" spans="1:33" ht="14.25">
      <c r="A19" s="61">
        <f t="shared" si="0"/>
        <v>43122</v>
      </c>
      <c r="B19" s="3" t="str">
        <f t="shared" si="1"/>
        <v>月</v>
      </c>
      <c r="C19" s="26">
        <v>21</v>
      </c>
      <c r="D19" s="39"/>
      <c r="E19" s="58"/>
      <c r="F19" s="35" t="str">
        <f t="shared" ca="1" si="24"/>
        <v/>
      </c>
      <c r="G19" s="36" t="str">
        <f t="shared" ca="1" si="25"/>
        <v/>
      </c>
      <c r="H19" s="27" t="str">
        <f t="shared" ca="1" si="2"/>
        <v/>
      </c>
      <c r="I19" s="30" t="str">
        <f t="shared" ca="1" si="3"/>
        <v/>
      </c>
      <c r="J19" s="28" t="str">
        <f t="shared" ca="1" si="4"/>
        <v/>
      </c>
      <c r="K19" s="29" t="str">
        <f t="shared" ca="1" si="5"/>
        <v/>
      </c>
      <c r="L19" s="32">
        <f t="shared" si="51"/>
        <v>0</v>
      </c>
      <c r="M19" s="33">
        <f t="shared" si="52"/>
        <v>0</v>
      </c>
      <c r="N19" s="34">
        <f t="shared" si="7"/>
        <v>0</v>
      </c>
      <c r="O19" s="73" t="str">
        <f t="shared" ca="1" si="8"/>
        <v/>
      </c>
      <c r="P19" s="73" t="str">
        <f t="shared" ca="1" si="9"/>
        <v/>
      </c>
      <c r="Q19" s="74" t="str">
        <f t="shared" ca="1" si="10"/>
        <v/>
      </c>
      <c r="R19" s="75" t="str">
        <f t="shared" ca="1" si="11"/>
        <v/>
      </c>
      <c r="S19" s="76">
        <f t="shared" si="33"/>
        <v>0</v>
      </c>
      <c r="T19" s="76" t="str">
        <f t="shared" ca="1" si="12"/>
        <v/>
      </c>
      <c r="U19" s="76">
        <f t="shared" si="13"/>
        <v>0</v>
      </c>
      <c r="V19" s="76" t="str">
        <f ca="1">IF(OR(E18="0-0",E18="*0-0",G19=""),"",SUM(O$5:P19)-T19)</f>
        <v/>
      </c>
      <c r="W19" s="77" t="str">
        <f t="shared" ca="1" si="14"/>
        <v/>
      </c>
      <c r="X19" s="78">
        <f t="shared" si="36"/>
        <v>0</v>
      </c>
      <c r="Y19" s="78" t="str">
        <f t="shared" ca="1" si="15"/>
        <v/>
      </c>
      <c r="Z19" s="78">
        <f t="shared" si="16"/>
        <v>0</v>
      </c>
      <c r="AA19" s="78" t="str">
        <f ca="1">IF(OR(E18="0-0",E18="*0-0",G19=""),"",Y19-SUM(Q$5:R19))</f>
        <v/>
      </c>
      <c r="AB19" s="79" t="str">
        <f t="shared" ca="1" si="17"/>
        <v/>
      </c>
      <c r="AC19" s="80" t="str">
        <f t="shared" ca="1" si="18"/>
        <v/>
      </c>
      <c r="AD19" s="80" t="str">
        <f t="shared" ca="1" si="19"/>
        <v/>
      </c>
      <c r="AE19" s="80" t="str">
        <f t="shared" ca="1" si="20"/>
        <v/>
      </c>
      <c r="AF19" s="80" t="str">
        <f t="shared" ca="1" si="21"/>
        <v/>
      </c>
      <c r="AG19" s="81" t="str">
        <f t="shared" ca="1" si="22"/>
        <v/>
      </c>
    </row>
    <row r="20" spans="1:33" ht="14.25">
      <c r="A20" s="61">
        <f t="shared" si="0"/>
        <v>43123</v>
      </c>
      <c r="B20" s="3" t="str">
        <f t="shared" si="1"/>
        <v>火</v>
      </c>
      <c r="C20" s="26">
        <v>22</v>
      </c>
      <c r="D20" s="39"/>
      <c r="E20" s="58"/>
      <c r="F20" s="35" t="str">
        <f t="shared" ca="1" si="24"/>
        <v/>
      </c>
      <c r="G20" s="36" t="str">
        <f t="shared" ca="1" si="25"/>
        <v/>
      </c>
      <c r="H20" s="27" t="str">
        <f t="shared" ca="1" si="2"/>
        <v/>
      </c>
      <c r="I20" s="30" t="str">
        <f t="shared" ca="1" si="3"/>
        <v/>
      </c>
      <c r="J20" s="28" t="str">
        <f t="shared" ca="1" si="4"/>
        <v/>
      </c>
      <c r="K20" s="29" t="str">
        <f t="shared" ca="1" si="5"/>
        <v/>
      </c>
      <c r="L20" s="32">
        <f t="shared" si="51"/>
        <v>0</v>
      </c>
      <c r="M20" s="33">
        <f t="shared" si="52"/>
        <v>0</v>
      </c>
      <c r="N20" s="34">
        <f t="shared" si="7"/>
        <v>0</v>
      </c>
      <c r="O20" s="73" t="str">
        <f t="shared" ca="1" si="8"/>
        <v/>
      </c>
      <c r="P20" s="73" t="str">
        <f t="shared" ca="1" si="9"/>
        <v/>
      </c>
      <c r="Q20" s="74" t="str">
        <f t="shared" ca="1" si="10"/>
        <v/>
      </c>
      <c r="R20" s="75" t="str">
        <f t="shared" ca="1" si="11"/>
        <v/>
      </c>
      <c r="S20" s="76">
        <f t="shared" si="33"/>
        <v>0</v>
      </c>
      <c r="T20" s="76" t="str">
        <f t="shared" ca="1" si="12"/>
        <v/>
      </c>
      <c r="U20" s="76">
        <f t="shared" si="13"/>
        <v>0</v>
      </c>
      <c r="V20" s="76" t="str">
        <f ca="1">IF(OR(E19="0-0",E19="*0-0",G20=""),"",SUM(O$5:P20)-T20)</f>
        <v/>
      </c>
      <c r="W20" s="77" t="str">
        <f t="shared" ca="1" si="14"/>
        <v/>
      </c>
      <c r="X20" s="78">
        <f t="shared" si="36"/>
        <v>0</v>
      </c>
      <c r="Y20" s="78" t="str">
        <f t="shared" ca="1" si="15"/>
        <v/>
      </c>
      <c r="Z20" s="78">
        <f t="shared" si="16"/>
        <v>0</v>
      </c>
      <c r="AA20" s="78" t="str">
        <f ca="1">IF(OR(E19="0-0",E19="*0-0",G20=""),"",Y20-SUM(Q$5:R20))</f>
        <v/>
      </c>
      <c r="AB20" s="79" t="str">
        <f t="shared" ca="1" si="17"/>
        <v/>
      </c>
      <c r="AC20" s="80" t="str">
        <f t="shared" ca="1" si="18"/>
        <v/>
      </c>
      <c r="AD20" s="80" t="str">
        <f t="shared" ca="1" si="19"/>
        <v/>
      </c>
      <c r="AE20" s="80" t="str">
        <f t="shared" ca="1" si="20"/>
        <v/>
      </c>
      <c r="AF20" s="80" t="str">
        <f t="shared" ca="1" si="21"/>
        <v/>
      </c>
      <c r="AG20" s="81" t="str">
        <f t="shared" ca="1" si="22"/>
        <v/>
      </c>
    </row>
    <row r="21" spans="1:33" ht="14.25">
      <c r="A21" s="61">
        <f t="shared" si="0"/>
        <v>43124</v>
      </c>
      <c r="B21" s="3" t="str">
        <f t="shared" si="1"/>
        <v>水</v>
      </c>
      <c r="C21" s="26">
        <v>23</v>
      </c>
      <c r="D21" s="39"/>
      <c r="E21" s="58"/>
      <c r="F21" s="35" t="str">
        <f t="shared" ca="1" si="24"/>
        <v/>
      </c>
      <c r="G21" s="36" t="str">
        <f t="shared" ca="1" si="25"/>
        <v/>
      </c>
      <c r="H21" s="27" t="str">
        <f t="shared" ca="1" si="2"/>
        <v/>
      </c>
      <c r="I21" s="30" t="str">
        <f t="shared" ca="1" si="3"/>
        <v/>
      </c>
      <c r="J21" s="28" t="str">
        <f t="shared" ca="1" si="4"/>
        <v/>
      </c>
      <c r="K21" s="29" t="str">
        <f t="shared" ca="1" si="5"/>
        <v/>
      </c>
      <c r="L21" s="32">
        <f t="shared" si="51"/>
        <v>0</v>
      </c>
      <c r="M21" s="33">
        <f t="shared" si="52"/>
        <v>0</v>
      </c>
      <c r="N21" s="34">
        <f t="shared" si="7"/>
        <v>0</v>
      </c>
      <c r="O21" s="73" t="str">
        <f t="shared" ca="1" si="8"/>
        <v/>
      </c>
      <c r="P21" s="73" t="str">
        <f t="shared" ca="1" si="9"/>
        <v/>
      </c>
      <c r="Q21" s="74" t="str">
        <f t="shared" ca="1" si="10"/>
        <v/>
      </c>
      <c r="R21" s="75" t="str">
        <f t="shared" ca="1" si="11"/>
        <v/>
      </c>
      <c r="S21" s="76">
        <f t="shared" si="33"/>
        <v>0</v>
      </c>
      <c r="T21" s="76" t="str">
        <f t="shared" ca="1" si="12"/>
        <v/>
      </c>
      <c r="U21" s="76">
        <f t="shared" si="13"/>
        <v>0</v>
      </c>
      <c r="V21" s="76" t="str">
        <f ca="1">IF(OR(E20="0-0",E20="*0-0",G21=""),"",SUM(O$5:P21)-T21)</f>
        <v/>
      </c>
      <c r="W21" s="77" t="str">
        <f t="shared" ca="1" si="14"/>
        <v/>
      </c>
      <c r="X21" s="78">
        <f t="shared" si="36"/>
        <v>0</v>
      </c>
      <c r="Y21" s="78" t="str">
        <f t="shared" ca="1" si="15"/>
        <v/>
      </c>
      <c r="Z21" s="78">
        <f t="shared" si="16"/>
        <v>0</v>
      </c>
      <c r="AA21" s="78" t="str">
        <f ca="1">IF(OR(E20="0-0",E20="*0-0",G21=""),"",Y21-SUM(Q$5:R21))</f>
        <v/>
      </c>
      <c r="AB21" s="79" t="str">
        <f t="shared" ca="1" si="17"/>
        <v/>
      </c>
      <c r="AC21" s="80" t="str">
        <f t="shared" ca="1" si="18"/>
        <v/>
      </c>
      <c r="AD21" s="80" t="str">
        <f t="shared" ca="1" si="19"/>
        <v/>
      </c>
      <c r="AE21" s="80" t="str">
        <f t="shared" ca="1" si="20"/>
        <v/>
      </c>
      <c r="AF21" s="80" t="str">
        <f t="shared" ca="1" si="21"/>
        <v/>
      </c>
      <c r="AG21" s="81" t="str">
        <f t="shared" ca="1" si="22"/>
        <v/>
      </c>
    </row>
    <row r="22" spans="1:33" ht="14.25">
      <c r="A22" s="61">
        <f t="shared" si="0"/>
        <v>43125</v>
      </c>
      <c r="B22" s="3" t="str">
        <f t="shared" si="1"/>
        <v>木</v>
      </c>
      <c r="C22" s="26">
        <v>24</v>
      </c>
      <c r="D22" s="39"/>
      <c r="E22" s="58"/>
      <c r="F22" s="35" t="str">
        <f t="shared" ca="1" si="24"/>
        <v/>
      </c>
      <c r="G22" s="36" t="str">
        <f t="shared" ca="1" si="25"/>
        <v/>
      </c>
      <c r="H22" s="27" t="str">
        <f t="shared" ca="1" si="2"/>
        <v/>
      </c>
      <c r="I22" s="30" t="str">
        <f t="shared" ca="1" si="3"/>
        <v/>
      </c>
      <c r="J22" s="28" t="str">
        <f t="shared" ca="1" si="4"/>
        <v/>
      </c>
      <c r="K22" s="29" t="str">
        <f t="shared" ca="1" si="5"/>
        <v/>
      </c>
      <c r="L22" s="32">
        <f t="shared" si="51"/>
        <v>0</v>
      </c>
      <c r="M22" s="33">
        <f t="shared" si="52"/>
        <v>0</v>
      </c>
      <c r="N22" s="34">
        <f t="shared" si="7"/>
        <v>0</v>
      </c>
      <c r="O22" s="73" t="str">
        <f t="shared" ca="1" si="8"/>
        <v/>
      </c>
      <c r="P22" s="73" t="str">
        <f t="shared" ca="1" si="9"/>
        <v/>
      </c>
      <c r="Q22" s="74" t="str">
        <f t="shared" ca="1" si="10"/>
        <v/>
      </c>
      <c r="R22" s="75" t="str">
        <f t="shared" ca="1" si="11"/>
        <v/>
      </c>
      <c r="S22" s="76">
        <f t="shared" si="33"/>
        <v>0</v>
      </c>
      <c r="T22" s="76" t="str">
        <f t="shared" ca="1" si="12"/>
        <v/>
      </c>
      <c r="U22" s="76">
        <f t="shared" si="13"/>
        <v>0</v>
      </c>
      <c r="V22" s="76" t="str">
        <f ca="1">IF(OR(E21="0-0",E21="*0-0",G22=""),"",SUM(O$5:P22)-T22)</f>
        <v/>
      </c>
      <c r="W22" s="77" t="str">
        <f t="shared" ca="1" si="14"/>
        <v/>
      </c>
      <c r="X22" s="78">
        <f t="shared" si="36"/>
        <v>0</v>
      </c>
      <c r="Y22" s="78" t="str">
        <f t="shared" ca="1" si="15"/>
        <v/>
      </c>
      <c r="Z22" s="78">
        <f t="shared" si="16"/>
        <v>0</v>
      </c>
      <c r="AA22" s="78" t="str">
        <f ca="1">IF(OR(E21="0-0",E21="*0-0",G22=""),"",Y22-SUM(Q$5:R22))</f>
        <v/>
      </c>
      <c r="AB22" s="79" t="str">
        <f t="shared" ca="1" si="17"/>
        <v/>
      </c>
      <c r="AC22" s="80" t="str">
        <f t="shared" ca="1" si="18"/>
        <v/>
      </c>
      <c r="AD22" s="80" t="str">
        <f t="shared" ca="1" si="19"/>
        <v/>
      </c>
      <c r="AE22" s="80" t="str">
        <f t="shared" ca="1" si="20"/>
        <v/>
      </c>
      <c r="AF22" s="80" t="str">
        <f t="shared" ca="1" si="21"/>
        <v/>
      </c>
      <c r="AG22" s="81" t="str">
        <f t="shared" ca="1" si="22"/>
        <v/>
      </c>
    </row>
    <row r="23" spans="1:33" ht="14.25">
      <c r="A23" s="61">
        <f t="shared" si="0"/>
        <v>43126</v>
      </c>
      <c r="B23" s="3" t="str">
        <f t="shared" si="1"/>
        <v>金</v>
      </c>
      <c r="C23" s="26">
        <v>25</v>
      </c>
      <c r="D23" s="39"/>
      <c r="E23" s="58"/>
      <c r="F23" s="35" t="str">
        <f t="shared" ca="1" si="24"/>
        <v/>
      </c>
      <c r="G23" s="36" t="str">
        <f t="shared" ca="1" si="25"/>
        <v/>
      </c>
      <c r="H23" s="27" t="str">
        <f t="shared" ca="1" si="2"/>
        <v/>
      </c>
      <c r="I23" s="30" t="str">
        <f t="shared" ca="1" si="3"/>
        <v/>
      </c>
      <c r="J23" s="28" t="str">
        <f t="shared" ca="1" si="4"/>
        <v/>
      </c>
      <c r="K23" s="29" t="str">
        <f t="shared" ca="1" si="5"/>
        <v/>
      </c>
      <c r="L23" s="32">
        <f t="shared" si="51"/>
        <v>0</v>
      </c>
      <c r="M23" s="33">
        <f t="shared" si="52"/>
        <v>0</v>
      </c>
      <c r="N23" s="34">
        <f t="shared" si="7"/>
        <v>0</v>
      </c>
      <c r="O23" s="73" t="str">
        <f t="shared" ca="1" si="8"/>
        <v/>
      </c>
      <c r="P23" s="73" t="str">
        <f t="shared" ca="1" si="9"/>
        <v/>
      </c>
      <c r="Q23" s="74" t="str">
        <f t="shared" ca="1" si="10"/>
        <v/>
      </c>
      <c r="R23" s="75" t="str">
        <f t="shared" ca="1" si="11"/>
        <v/>
      </c>
      <c r="S23" s="76">
        <f t="shared" si="33"/>
        <v>0</v>
      </c>
      <c r="T23" s="76" t="str">
        <f t="shared" ca="1" si="12"/>
        <v/>
      </c>
      <c r="U23" s="76">
        <f t="shared" si="13"/>
        <v>0</v>
      </c>
      <c r="V23" s="76" t="str">
        <f ca="1">IF(OR(E22="0-0",E22="*0-0",G23=""),"",SUM(O$5:P23)-T23)</f>
        <v/>
      </c>
      <c r="W23" s="77" t="str">
        <f t="shared" ca="1" si="14"/>
        <v/>
      </c>
      <c r="X23" s="78">
        <f t="shared" si="36"/>
        <v>0</v>
      </c>
      <c r="Y23" s="78" t="str">
        <f t="shared" ca="1" si="15"/>
        <v/>
      </c>
      <c r="Z23" s="78">
        <f t="shared" si="16"/>
        <v>0</v>
      </c>
      <c r="AA23" s="78" t="str">
        <f ca="1">IF(OR(E22="0-0",E22="*0-0",G23=""),"",Y23-SUM(Q$5:R23))</f>
        <v/>
      </c>
      <c r="AB23" s="79" t="str">
        <f t="shared" ca="1" si="17"/>
        <v/>
      </c>
      <c r="AC23" s="80" t="str">
        <f t="shared" ca="1" si="18"/>
        <v/>
      </c>
      <c r="AD23" s="80" t="str">
        <f t="shared" ca="1" si="19"/>
        <v/>
      </c>
      <c r="AE23" s="80" t="str">
        <f t="shared" ca="1" si="20"/>
        <v/>
      </c>
      <c r="AF23" s="80" t="str">
        <f t="shared" ca="1" si="21"/>
        <v/>
      </c>
      <c r="AG23" s="81" t="str">
        <f t="shared" ca="1" si="22"/>
        <v/>
      </c>
    </row>
    <row r="24" spans="1:33" ht="14.25">
      <c r="A24" s="61">
        <f t="shared" si="0"/>
        <v>43129</v>
      </c>
      <c r="B24" s="3" t="str">
        <f t="shared" si="1"/>
        <v>月</v>
      </c>
      <c r="C24" s="26">
        <v>28</v>
      </c>
      <c r="D24" s="39"/>
      <c r="E24" s="58"/>
      <c r="F24" s="35" t="str">
        <f t="shared" ca="1" si="24"/>
        <v/>
      </c>
      <c r="G24" s="36" t="str">
        <f t="shared" ca="1" si="25"/>
        <v/>
      </c>
      <c r="H24" s="27" t="str">
        <f t="shared" ca="1" si="2"/>
        <v/>
      </c>
      <c r="I24" s="30" t="str">
        <f t="shared" ca="1" si="3"/>
        <v/>
      </c>
      <c r="J24" s="28" t="str">
        <f t="shared" ca="1" si="4"/>
        <v/>
      </c>
      <c r="K24" s="29" t="str">
        <f t="shared" ca="1" si="5"/>
        <v/>
      </c>
      <c r="L24" s="32">
        <f t="shared" si="51"/>
        <v>0</v>
      </c>
      <c r="M24" s="33">
        <f t="shared" si="52"/>
        <v>0</v>
      </c>
      <c r="N24" s="34">
        <f t="shared" si="7"/>
        <v>0</v>
      </c>
      <c r="O24" s="73" t="str">
        <f t="shared" ca="1" si="8"/>
        <v/>
      </c>
      <c r="P24" s="73" t="str">
        <f t="shared" ca="1" si="9"/>
        <v/>
      </c>
      <c r="Q24" s="74" t="str">
        <f t="shared" ca="1" si="10"/>
        <v/>
      </c>
      <c r="R24" s="75" t="str">
        <f t="shared" ca="1" si="11"/>
        <v/>
      </c>
      <c r="S24" s="76">
        <f t="shared" si="33"/>
        <v>0</v>
      </c>
      <c r="T24" s="76" t="str">
        <f t="shared" ca="1" si="12"/>
        <v/>
      </c>
      <c r="U24" s="76">
        <f t="shared" si="13"/>
        <v>0</v>
      </c>
      <c r="V24" s="76" t="str">
        <f ca="1">IF(OR(E23="0-0",E23="*0-0",G24=""),"",SUM(O$5:P24)-T24)</f>
        <v/>
      </c>
      <c r="W24" s="77" t="str">
        <f t="shared" ca="1" si="14"/>
        <v/>
      </c>
      <c r="X24" s="78">
        <f t="shared" si="36"/>
        <v>0</v>
      </c>
      <c r="Y24" s="78" t="str">
        <f t="shared" ca="1" si="15"/>
        <v/>
      </c>
      <c r="Z24" s="78">
        <f t="shared" si="16"/>
        <v>0</v>
      </c>
      <c r="AA24" s="78" t="str">
        <f ca="1">IF(OR(E23="0-0",E23="*0-0",G24=""),"",Y24-SUM(Q$5:R24))</f>
        <v/>
      </c>
      <c r="AB24" s="79" t="str">
        <f t="shared" ca="1" si="17"/>
        <v/>
      </c>
      <c r="AC24" s="80" t="str">
        <f t="shared" ca="1" si="18"/>
        <v/>
      </c>
      <c r="AD24" s="80" t="str">
        <f t="shared" ca="1" si="19"/>
        <v/>
      </c>
      <c r="AE24" s="80" t="str">
        <f t="shared" ca="1" si="20"/>
        <v/>
      </c>
      <c r="AF24" s="80" t="str">
        <f t="shared" ca="1" si="21"/>
        <v/>
      </c>
      <c r="AG24" s="81" t="str">
        <f t="shared" ca="1" si="22"/>
        <v/>
      </c>
    </row>
    <row r="25" spans="1:33" ht="14.25">
      <c r="A25" s="61">
        <f t="shared" si="0"/>
        <v>43130</v>
      </c>
      <c r="B25" s="3" t="str">
        <f t="shared" si="1"/>
        <v>火</v>
      </c>
      <c r="C25" s="26">
        <v>29</v>
      </c>
      <c r="D25" s="39"/>
      <c r="E25" s="58"/>
      <c r="F25" s="35" t="str">
        <f t="shared" ca="1" si="24"/>
        <v/>
      </c>
      <c r="G25" s="36" t="str">
        <f t="shared" ca="1" si="25"/>
        <v/>
      </c>
      <c r="H25" s="27" t="str">
        <f t="shared" ca="1" si="2"/>
        <v/>
      </c>
      <c r="I25" s="30" t="str">
        <f t="shared" ca="1" si="3"/>
        <v/>
      </c>
      <c r="J25" s="28" t="str">
        <f t="shared" ca="1" si="4"/>
        <v/>
      </c>
      <c r="K25" s="29" t="str">
        <f t="shared" ca="1" si="5"/>
        <v/>
      </c>
      <c r="L25" s="32">
        <f t="shared" si="51"/>
        <v>0</v>
      </c>
      <c r="M25" s="33">
        <f t="shared" si="52"/>
        <v>0</v>
      </c>
      <c r="N25" s="34">
        <f t="shared" si="7"/>
        <v>0</v>
      </c>
      <c r="O25" s="73" t="str">
        <f t="shared" ca="1" si="8"/>
        <v/>
      </c>
      <c r="P25" s="73" t="str">
        <f t="shared" ca="1" si="9"/>
        <v/>
      </c>
      <c r="Q25" s="74" t="str">
        <f t="shared" ca="1" si="10"/>
        <v/>
      </c>
      <c r="R25" s="75" t="str">
        <f t="shared" ca="1" si="11"/>
        <v/>
      </c>
      <c r="S25" s="76">
        <f t="shared" si="33"/>
        <v>0</v>
      </c>
      <c r="T25" s="76" t="str">
        <f t="shared" ca="1" si="12"/>
        <v/>
      </c>
      <c r="U25" s="76">
        <f t="shared" si="13"/>
        <v>0</v>
      </c>
      <c r="V25" s="76" t="str">
        <f ca="1">IF(OR(E24="0-0",E24="*0-0",G25=""),"",SUM(O$5:P25)-T25)</f>
        <v/>
      </c>
      <c r="W25" s="77" t="str">
        <f t="shared" ca="1" si="14"/>
        <v/>
      </c>
      <c r="X25" s="78">
        <f t="shared" si="36"/>
        <v>0</v>
      </c>
      <c r="Y25" s="78" t="str">
        <f t="shared" ca="1" si="15"/>
        <v/>
      </c>
      <c r="Z25" s="78">
        <f t="shared" si="16"/>
        <v>0</v>
      </c>
      <c r="AA25" s="78" t="str">
        <f ca="1">IF(OR(E24="0-0",E24="*0-0",G25=""),"",Y25-SUM(Q$5:R25))</f>
        <v/>
      </c>
      <c r="AB25" s="79" t="str">
        <f t="shared" ca="1" si="17"/>
        <v/>
      </c>
      <c r="AC25" s="80" t="str">
        <f t="shared" ca="1" si="18"/>
        <v/>
      </c>
      <c r="AD25" s="80" t="str">
        <f t="shared" ca="1" si="19"/>
        <v/>
      </c>
      <c r="AE25" s="80" t="str">
        <f t="shared" ca="1" si="20"/>
        <v/>
      </c>
      <c r="AF25" s="80" t="str">
        <f t="shared" ca="1" si="21"/>
        <v/>
      </c>
      <c r="AG25" s="81" t="str">
        <f t="shared" ca="1" si="22"/>
        <v/>
      </c>
    </row>
    <row r="26" spans="1:33" ht="14.25">
      <c r="A26" s="61">
        <f t="shared" si="0"/>
        <v>43131</v>
      </c>
      <c r="B26" s="3" t="str">
        <f t="shared" si="1"/>
        <v>水</v>
      </c>
      <c r="C26" s="26">
        <v>30</v>
      </c>
      <c r="D26" s="39"/>
      <c r="E26" s="58"/>
      <c r="F26" s="35" t="str">
        <f t="shared" ca="1" si="24"/>
        <v/>
      </c>
      <c r="G26" s="36" t="str">
        <f t="shared" ca="1" si="25"/>
        <v/>
      </c>
      <c r="H26" s="27" t="str">
        <f t="shared" ca="1" si="2"/>
        <v/>
      </c>
      <c r="I26" s="30" t="str">
        <f t="shared" ca="1" si="3"/>
        <v/>
      </c>
      <c r="J26" s="28" t="str">
        <f t="shared" ca="1" si="4"/>
        <v/>
      </c>
      <c r="K26" s="29" t="str">
        <f t="shared" ca="1" si="5"/>
        <v/>
      </c>
      <c r="L26" s="32">
        <f t="shared" si="51"/>
        <v>0</v>
      </c>
      <c r="M26" s="33">
        <f t="shared" si="52"/>
        <v>0</v>
      </c>
      <c r="N26" s="34">
        <f t="shared" si="7"/>
        <v>0</v>
      </c>
      <c r="O26" s="73" t="str">
        <f t="shared" ca="1" si="8"/>
        <v/>
      </c>
      <c r="P26" s="73" t="str">
        <f t="shared" ca="1" si="9"/>
        <v/>
      </c>
      <c r="Q26" s="74" t="str">
        <f t="shared" ca="1" si="10"/>
        <v/>
      </c>
      <c r="R26" s="75" t="str">
        <f t="shared" ca="1" si="11"/>
        <v/>
      </c>
      <c r="S26" s="76">
        <f t="shared" si="33"/>
        <v>0</v>
      </c>
      <c r="T26" s="76" t="str">
        <f t="shared" ca="1" si="12"/>
        <v/>
      </c>
      <c r="U26" s="76">
        <f t="shared" si="13"/>
        <v>0</v>
      </c>
      <c r="V26" s="76" t="str">
        <f ca="1">IF(OR(E25="0-0",E25="*0-0",G26=""),"",SUM(O$5:P26)-T26)</f>
        <v/>
      </c>
      <c r="W26" s="77" t="str">
        <f t="shared" ca="1" si="14"/>
        <v/>
      </c>
      <c r="X26" s="78">
        <f t="shared" si="36"/>
        <v>0</v>
      </c>
      <c r="Y26" s="78" t="str">
        <f t="shared" ca="1" si="15"/>
        <v/>
      </c>
      <c r="Z26" s="78">
        <f t="shared" si="16"/>
        <v>0</v>
      </c>
      <c r="AA26" s="78" t="str">
        <f ca="1">IF(OR(E25="0-0",E25="*0-0",G26=""),"",Y26-SUM(Q$5:R26))</f>
        <v/>
      </c>
      <c r="AB26" s="79" t="str">
        <f t="shared" ca="1" si="17"/>
        <v/>
      </c>
      <c r="AC26" s="80" t="str">
        <f t="shared" ca="1" si="18"/>
        <v/>
      </c>
      <c r="AD26" s="80" t="str">
        <f t="shared" ca="1" si="19"/>
        <v/>
      </c>
      <c r="AE26" s="80" t="str">
        <f t="shared" ca="1" si="20"/>
        <v/>
      </c>
      <c r="AF26" s="80" t="str">
        <f t="shared" ca="1" si="21"/>
        <v/>
      </c>
      <c r="AG26" s="81" t="str">
        <f t="shared" ca="1" si="22"/>
        <v/>
      </c>
    </row>
    <row r="27" spans="1:33" ht="14.25">
      <c r="A27" s="61">
        <f t="shared" si="0"/>
        <v>43132</v>
      </c>
      <c r="B27" s="3" t="str">
        <f t="shared" si="1"/>
        <v>木</v>
      </c>
      <c r="C27" s="26">
        <v>31</v>
      </c>
      <c r="D27" s="39"/>
      <c r="E27" s="58"/>
      <c r="F27" s="35" t="str">
        <f t="shared" ca="1" si="24"/>
        <v/>
      </c>
      <c r="G27" s="36" t="str">
        <f t="shared" ca="1" si="25"/>
        <v/>
      </c>
      <c r="H27" s="27" t="str">
        <f t="shared" ca="1" si="2"/>
        <v/>
      </c>
      <c r="I27" s="30" t="str">
        <f t="shared" ca="1" si="3"/>
        <v/>
      </c>
      <c r="J27" s="28" t="str">
        <f t="shared" ca="1" si="4"/>
        <v/>
      </c>
      <c r="K27" s="29" t="str">
        <f t="shared" ca="1" si="5"/>
        <v/>
      </c>
      <c r="L27" s="32">
        <f t="shared" si="51"/>
        <v>0</v>
      </c>
      <c r="M27" s="33">
        <f t="shared" si="52"/>
        <v>0</v>
      </c>
      <c r="N27" s="34">
        <f t="shared" si="7"/>
        <v>0</v>
      </c>
      <c r="O27" s="73" t="str">
        <f t="shared" ca="1" si="8"/>
        <v/>
      </c>
      <c r="P27" s="73" t="str">
        <f t="shared" ca="1" si="9"/>
        <v/>
      </c>
      <c r="Q27" s="74" t="str">
        <f t="shared" ca="1" si="10"/>
        <v/>
      </c>
      <c r="R27" s="75" t="str">
        <f t="shared" ca="1" si="11"/>
        <v/>
      </c>
      <c r="S27" s="76">
        <f t="shared" si="33"/>
        <v>0</v>
      </c>
      <c r="T27" s="76" t="str">
        <f t="shared" ca="1" si="12"/>
        <v/>
      </c>
      <c r="U27" s="76">
        <f t="shared" si="13"/>
        <v>0</v>
      </c>
      <c r="V27" s="76" t="str">
        <f ca="1">IF(OR(E26="0-0",E26="*0-0",G27=""),"",SUM(O$5:P27)-T27)</f>
        <v/>
      </c>
      <c r="W27" s="77" t="str">
        <f t="shared" ca="1" si="14"/>
        <v/>
      </c>
      <c r="X27" s="78">
        <f t="shared" si="36"/>
        <v>0</v>
      </c>
      <c r="Y27" s="78" t="str">
        <f t="shared" ca="1" si="15"/>
        <v/>
      </c>
      <c r="Z27" s="78">
        <f t="shared" si="16"/>
        <v>0</v>
      </c>
      <c r="AA27" s="78" t="str">
        <f ca="1">IF(OR(E26="0-0",E26="*0-0",G27=""),"",Y27-SUM(Q$5:R27))</f>
        <v/>
      </c>
      <c r="AB27" s="79" t="str">
        <f t="shared" ca="1" si="17"/>
        <v/>
      </c>
      <c r="AC27" s="80" t="str">
        <f t="shared" ca="1" si="18"/>
        <v/>
      </c>
      <c r="AD27" s="80" t="str">
        <f t="shared" ca="1" si="19"/>
        <v/>
      </c>
      <c r="AE27" s="80" t="str">
        <f t="shared" ca="1" si="20"/>
        <v/>
      </c>
      <c r="AF27" s="80" t="str">
        <f t="shared" ca="1" si="21"/>
        <v/>
      </c>
      <c r="AG27" s="81" t="str">
        <f t="shared" ca="1" si="22"/>
        <v/>
      </c>
    </row>
    <row r="28" spans="1:33" ht="14.25">
      <c r="A28" s="61">
        <f t="shared" si="0"/>
        <v>43133</v>
      </c>
      <c r="B28" s="3" t="str">
        <f t="shared" si="1"/>
        <v>金</v>
      </c>
      <c r="C28" s="26">
        <v>32</v>
      </c>
      <c r="D28" s="39"/>
      <c r="E28" s="58"/>
      <c r="F28" s="35" t="str">
        <f t="shared" ca="1" si="24"/>
        <v/>
      </c>
      <c r="G28" s="36" t="str">
        <f t="shared" ca="1" si="25"/>
        <v/>
      </c>
      <c r="H28" s="27" t="str">
        <f t="shared" ca="1" si="2"/>
        <v/>
      </c>
      <c r="I28" s="30" t="str">
        <f t="shared" ca="1" si="3"/>
        <v/>
      </c>
      <c r="J28" s="28" t="str">
        <f t="shared" ca="1" si="4"/>
        <v/>
      </c>
      <c r="K28" s="29" t="str">
        <f t="shared" ca="1" si="5"/>
        <v/>
      </c>
      <c r="L28" s="32">
        <f t="shared" si="51"/>
        <v>0</v>
      </c>
      <c r="M28" s="33">
        <f t="shared" si="52"/>
        <v>0</v>
      </c>
      <c r="N28" s="34">
        <f t="shared" si="7"/>
        <v>0</v>
      </c>
      <c r="O28" s="73" t="str">
        <f t="shared" ca="1" si="8"/>
        <v/>
      </c>
      <c r="P28" s="73" t="str">
        <f t="shared" ca="1" si="9"/>
        <v/>
      </c>
      <c r="Q28" s="74" t="str">
        <f t="shared" ca="1" si="10"/>
        <v/>
      </c>
      <c r="R28" s="75" t="str">
        <f t="shared" ca="1" si="11"/>
        <v/>
      </c>
      <c r="S28" s="76">
        <f t="shared" si="33"/>
        <v>0</v>
      </c>
      <c r="T28" s="76" t="str">
        <f t="shared" ca="1" si="12"/>
        <v/>
      </c>
      <c r="U28" s="76">
        <f t="shared" si="13"/>
        <v>0</v>
      </c>
      <c r="V28" s="76" t="str">
        <f ca="1">IF(OR(E27="0-0",E27="*0-0",G28=""),"",SUM(O$5:P28)-T28)</f>
        <v/>
      </c>
      <c r="W28" s="77" t="str">
        <f t="shared" ca="1" si="14"/>
        <v/>
      </c>
      <c r="X28" s="78">
        <f t="shared" si="36"/>
        <v>0</v>
      </c>
      <c r="Y28" s="78" t="str">
        <f t="shared" ca="1" si="15"/>
        <v/>
      </c>
      <c r="Z28" s="78">
        <f t="shared" si="16"/>
        <v>0</v>
      </c>
      <c r="AA28" s="78" t="str">
        <f ca="1">IF(OR(E27="0-0",E27="*0-0",G28=""),"",Y28-SUM(Q$5:R28))</f>
        <v/>
      </c>
      <c r="AB28" s="79" t="str">
        <f t="shared" ca="1" si="17"/>
        <v/>
      </c>
      <c r="AC28" s="80" t="str">
        <f t="shared" ca="1" si="18"/>
        <v/>
      </c>
      <c r="AD28" s="80" t="str">
        <f t="shared" ca="1" si="19"/>
        <v/>
      </c>
      <c r="AE28" s="80" t="str">
        <f t="shared" ca="1" si="20"/>
        <v/>
      </c>
      <c r="AF28" s="80" t="str">
        <f t="shared" ca="1" si="21"/>
        <v/>
      </c>
      <c r="AG28" s="81" t="str">
        <f t="shared" ca="1" si="22"/>
        <v/>
      </c>
    </row>
    <row r="29" spans="1:33" ht="14.25">
      <c r="A29" s="61">
        <f t="shared" si="0"/>
        <v>43136</v>
      </c>
      <c r="B29" s="3" t="str">
        <f t="shared" si="1"/>
        <v>月</v>
      </c>
      <c r="C29" s="26">
        <v>35</v>
      </c>
      <c r="D29" s="39"/>
      <c r="E29" s="58"/>
      <c r="F29" s="35" t="str">
        <f t="shared" ca="1" si="24"/>
        <v/>
      </c>
      <c r="G29" s="36" t="str">
        <f t="shared" ca="1" si="25"/>
        <v/>
      </c>
      <c r="H29" s="27" t="str">
        <f t="shared" ca="1" si="2"/>
        <v/>
      </c>
      <c r="I29" s="30" t="str">
        <f t="shared" ca="1" si="3"/>
        <v/>
      </c>
      <c r="J29" s="28" t="str">
        <f t="shared" ca="1" si="4"/>
        <v/>
      </c>
      <c r="K29" s="29" t="str">
        <f t="shared" ca="1" si="5"/>
        <v/>
      </c>
      <c r="L29" s="32">
        <f t="shared" si="51"/>
        <v>0</v>
      </c>
      <c r="M29" s="33">
        <f t="shared" si="52"/>
        <v>0</v>
      </c>
      <c r="N29" s="34">
        <f t="shared" si="7"/>
        <v>0</v>
      </c>
      <c r="O29" s="73" t="str">
        <f t="shared" ca="1" si="8"/>
        <v/>
      </c>
      <c r="P29" s="73" t="str">
        <f t="shared" ca="1" si="9"/>
        <v/>
      </c>
      <c r="Q29" s="74" t="str">
        <f t="shared" ca="1" si="10"/>
        <v/>
      </c>
      <c r="R29" s="75" t="str">
        <f t="shared" ca="1" si="11"/>
        <v/>
      </c>
      <c r="S29" s="76">
        <f t="shared" si="33"/>
        <v>0</v>
      </c>
      <c r="T29" s="76" t="str">
        <f t="shared" ca="1" si="12"/>
        <v/>
      </c>
      <c r="U29" s="76">
        <f t="shared" si="13"/>
        <v>0</v>
      </c>
      <c r="V29" s="76" t="str">
        <f ca="1">IF(OR(E28="0-0",E28="*0-0",G29=""),"",SUM(O$5:P29)-T29)</f>
        <v/>
      </c>
      <c r="W29" s="77" t="str">
        <f t="shared" ca="1" si="14"/>
        <v/>
      </c>
      <c r="X29" s="78">
        <f t="shared" si="36"/>
        <v>0</v>
      </c>
      <c r="Y29" s="78" t="str">
        <f t="shared" ca="1" si="15"/>
        <v/>
      </c>
      <c r="Z29" s="78">
        <f t="shared" si="16"/>
        <v>0</v>
      </c>
      <c r="AA29" s="78" t="str">
        <f ca="1">IF(OR(E28="0-0",E28="*0-0",G29=""),"",Y29-SUM(Q$5:R29))</f>
        <v/>
      </c>
      <c r="AB29" s="79" t="str">
        <f t="shared" ca="1" si="17"/>
        <v/>
      </c>
      <c r="AC29" s="80" t="str">
        <f t="shared" ca="1" si="18"/>
        <v/>
      </c>
      <c r="AD29" s="80" t="str">
        <f t="shared" ca="1" si="19"/>
        <v/>
      </c>
      <c r="AE29" s="80" t="str">
        <f t="shared" ca="1" si="20"/>
        <v/>
      </c>
      <c r="AF29" s="80" t="str">
        <f t="shared" ca="1" si="21"/>
        <v/>
      </c>
      <c r="AG29" s="81" t="str">
        <f t="shared" ca="1" si="22"/>
        <v/>
      </c>
    </row>
    <row r="30" spans="1:33" ht="14.25">
      <c r="A30" s="61">
        <f t="shared" si="0"/>
        <v>43137</v>
      </c>
      <c r="B30" s="3" t="str">
        <f t="shared" si="1"/>
        <v>火</v>
      </c>
      <c r="C30" s="26">
        <v>36</v>
      </c>
      <c r="D30" s="39"/>
      <c r="E30" s="58"/>
      <c r="F30" s="35" t="str">
        <f t="shared" ca="1" si="24"/>
        <v/>
      </c>
      <c r="G30" s="36" t="str">
        <f t="shared" ca="1" si="25"/>
        <v/>
      </c>
      <c r="H30" s="27" t="str">
        <f t="shared" ca="1" si="2"/>
        <v/>
      </c>
      <c r="I30" s="30" t="str">
        <f t="shared" ca="1" si="3"/>
        <v/>
      </c>
      <c r="J30" s="28" t="str">
        <f t="shared" ca="1" si="4"/>
        <v/>
      </c>
      <c r="K30" s="29" t="str">
        <f t="shared" ca="1" si="5"/>
        <v/>
      </c>
      <c r="L30" s="32">
        <f t="shared" si="51"/>
        <v>0</v>
      </c>
      <c r="M30" s="33">
        <f t="shared" si="52"/>
        <v>0</v>
      </c>
      <c r="N30" s="34">
        <f t="shared" si="7"/>
        <v>0</v>
      </c>
      <c r="O30" s="73" t="str">
        <f t="shared" ca="1" si="8"/>
        <v/>
      </c>
      <c r="P30" s="73" t="str">
        <f t="shared" ca="1" si="9"/>
        <v/>
      </c>
      <c r="Q30" s="74" t="str">
        <f t="shared" ca="1" si="10"/>
        <v/>
      </c>
      <c r="R30" s="75" t="str">
        <f t="shared" ca="1" si="11"/>
        <v/>
      </c>
      <c r="S30" s="76">
        <f t="shared" si="33"/>
        <v>0</v>
      </c>
      <c r="T30" s="76" t="str">
        <f t="shared" ca="1" si="12"/>
        <v/>
      </c>
      <c r="U30" s="76">
        <f t="shared" si="13"/>
        <v>0</v>
      </c>
      <c r="V30" s="76" t="str">
        <f ca="1">IF(OR(E29="0-0",E29="*0-0",G30=""),"",SUM(O$5:P30)-T30)</f>
        <v/>
      </c>
      <c r="W30" s="77" t="str">
        <f t="shared" ca="1" si="14"/>
        <v/>
      </c>
      <c r="X30" s="78">
        <f t="shared" si="36"/>
        <v>0</v>
      </c>
      <c r="Y30" s="78" t="str">
        <f t="shared" ca="1" si="15"/>
        <v/>
      </c>
      <c r="Z30" s="78">
        <f t="shared" si="16"/>
        <v>0</v>
      </c>
      <c r="AA30" s="78" t="str">
        <f ca="1">IF(OR(E29="0-0",E29="*0-0",G30=""),"",Y30-SUM(Q$5:R30))</f>
        <v/>
      </c>
      <c r="AB30" s="79" t="str">
        <f t="shared" ca="1" si="17"/>
        <v/>
      </c>
      <c r="AC30" s="80" t="str">
        <f t="shared" ca="1" si="18"/>
        <v/>
      </c>
      <c r="AD30" s="80" t="str">
        <f t="shared" ca="1" si="19"/>
        <v/>
      </c>
      <c r="AE30" s="80" t="str">
        <f t="shared" ca="1" si="20"/>
        <v/>
      </c>
      <c r="AF30" s="80" t="str">
        <f t="shared" ca="1" si="21"/>
        <v/>
      </c>
      <c r="AG30" s="81" t="str">
        <f t="shared" ca="1" si="22"/>
        <v/>
      </c>
    </row>
    <row r="31" spans="1:33" ht="14.25">
      <c r="A31" s="61">
        <f t="shared" si="0"/>
        <v>43138</v>
      </c>
      <c r="B31" s="3" t="str">
        <f t="shared" si="1"/>
        <v>水</v>
      </c>
      <c r="C31" s="26">
        <v>37</v>
      </c>
      <c r="D31" s="39"/>
      <c r="E31" s="58"/>
      <c r="F31" s="35" t="str">
        <f t="shared" ca="1" si="24"/>
        <v/>
      </c>
      <c r="G31" s="36" t="str">
        <f t="shared" ca="1" si="25"/>
        <v/>
      </c>
      <c r="H31" s="27" t="str">
        <f t="shared" ca="1" si="2"/>
        <v/>
      </c>
      <c r="I31" s="30" t="str">
        <f t="shared" ca="1" si="3"/>
        <v/>
      </c>
      <c r="J31" s="28" t="str">
        <f t="shared" ca="1" si="4"/>
        <v/>
      </c>
      <c r="K31" s="29" t="str">
        <f t="shared" ca="1" si="5"/>
        <v/>
      </c>
      <c r="L31" s="32">
        <f t="shared" si="51"/>
        <v>0</v>
      </c>
      <c r="M31" s="33">
        <f t="shared" si="52"/>
        <v>0</v>
      </c>
      <c r="N31" s="34">
        <f t="shared" si="7"/>
        <v>0</v>
      </c>
      <c r="O31" s="73" t="str">
        <f t="shared" ca="1" si="8"/>
        <v/>
      </c>
      <c r="P31" s="73" t="str">
        <f t="shared" ca="1" si="9"/>
        <v/>
      </c>
      <c r="Q31" s="74" t="str">
        <f t="shared" ca="1" si="10"/>
        <v/>
      </c>
      <c r="R31" s="75" t="str">
        <f t="shared" ca="1" si="11"/>
        <v/>
      </c>
      <c r="S31" s="76">
        <f t="shared" si="33"/>
        <v>0</v>
      </c>
      <c r="T31" s="76" t="str">
        <f t="shared" ca="1" si="12"/>
        <v/>
      </c>
      <c r="U31" s="76">
        <f t="shared" si="13"/>
        <v>0</v>
      </c>
      <c r="V31" s="76" t="str">
        <f ca="1">IF(OR(E30="0-0",E30="*0-0",G31=""),"",SUM(O$5:P31)-T31)</f>
        <v/>
      </c>
      <c r="W31" s="77" t="str">
        <f t="shared" ca="1" si="14"/>
        <v/>
      </c>
      <c r="X31" s="78">
        <f t="shared" si="36"/>
        <v>0</v>
      </c>
      <c r="Y31" s="78" t="str">
        <f t="shared" ca="1" si="15"/>
        <v/>
      </c>
      <c r="Z31" s="78">
        <f t="shared" si="16"/>
        <v>0</v>
      </c>
      <c r="AA31" s="78" t="str">
        <f ca="1">IF(OR(E30="0-0",E30="*0-0",G31=""),"",Y31-SUM(Q$5:R31))</f>
        <v/>
      </c>
      <c r="AB31" s="79" t="str">
        <f t="shared" ca="1" si="17"/>
        <v/>
      </c>
      <c r="AC31" s="80" t="str">
        <f t="shared" ca="1" si="18"/>
        <v/>
      </c>
      <c r="AD31" s="80" t="str">
        <f t="shared" ca="1" si="19"/>
        <v/>
      </c>
      <c r="AE31" s="80" t="str">
        <f t="shared" ca="1" si="20"/>
        <v/>
      </c>
      <c r="AF31" s="80" t="str">
        <f t="shared" ca="1" si="21"/>
        <v/>
      </c>
      <c r="AG31" s="81" t="str">
        <f t="shared" ca="1" si="22"/>
        <v/>
      </c>
    </row>
    <row r="32" spans="1:33" ht="14.25">
      <c r="A32" s="61">
        <f t="shared" si="0"/>
        <v>43139</v>
      </c>
      <c r="B32" s="3" t="str">
        <f t="shared" si="1"/>
        <v>木</v>
      </c>
      <c r="C32" s="26">
        <v>38</v>
      </c>
      <c r="D32" s="39"/>
      <c r="E32" s="58"/>
      <c r="F32" s="35" t="str">
        <f t="shared" ca="1" si="24"/>
        <v/>
      </c>
      <c r="G32" s="36" t="str">
        <f t="shared" ca="1" si="25"/>
        <v/>
      </c>
      <c r="H32" s="27" t="str">
        <f t="shared" ca="1" si="2"/>
        <v/>
      </c>
      <c r="I32" s="30" t="str">
        <f t="shared" ca="1" si="3"/>
        <v/>
      </c>
      <c r="J32" s="28" t="str">
        <f t="shared" ca="1" si="4"/>
        <v/>
      </c>
      <c r="K32" s="29" t="str">
        <f t="shared" ca="1" si="5"/>
        <v/>
      </c>
      <c r="L32" s="32">
        <f t="shared" si="51"/>
        <v>0</v>
      </c>
      <c r="M32" s="33">
        <f t="shared" si="52"/>
        <v>0</v>
      </c>
      <c r="N32" s="34">
        <f t="shared" si="7"/>
        <v>0</v>
      </c>
      <c r="O32" s="73" t="str">
        <f t="shared" ca="1" si="8"/>
        <v/>
      </c>
      <c r="P32" s="73" t="str">
        <f t="shared" ca="1" si="9"/>
        <v/>
      </c>
      <c r="Q32" s="74" t="str">
        <f t="shared" ca="1" si="10"/>
        <v/>
      </c>
      <c r="R32" s="75" t="str">
        <f t="shared" ca="1" si="11"/>
        <v/>
      </c>
      <c r="S32" s="76">
        <f t="shared" si="33"/>
        <v>0</v>
      </c>
      <c r="T32" s="76" t="str">
        <f t="shared" ca="1" si="12"/>
        <v/>
      </c>
      <c r="U32" s="76">
        <f t="shared" si="13"/>
        <v>0</v>
      </c>
      <c r="V32" s="76" t="str">
        <f ca="1">IF(OR(E31="0-0",E31="*0-0",G32=""),"",SUM(O$5:P32)-T32)</f>
        <v/>
      </c>
      <c r="W32" s="77" t="str">
        <f t="shared" ca="1" si="14"/>
        <v/>
      </c>
      <c r="X32" s="78">
        <f t="shared" si="36"/>
        <v>0</v>
      </c>
      <c r="Y32" s="78" t="str">
        <f t="shared" ca="1" si="15"/>
        <v/>
      </c>
      <c r="Z32" s="78">
        <f t="shared" si="16"/>
        <v>0</v>
      </c>
      <c r="AA32" s="78" t="str">
        <f ca="1">IF(OR(E31="0-0",E31="*0-0",G32=""),"",Y32-SUM(Q$5:R32))</f>
        <v/>
      </c>
      <c r="AB32" s="79" t="str">
        <f t="shared" ca="1" si="17"/>
        <v/>
      </c>
      <c r="AC32" s="80" t="str">
        <f t="shared" ca="1" si="18"/>
        <v/>
      </c>
      <c r="AD32" s="80" t="str">
        <f t="shared" ca="1" si="19"/>
        <v/>
      </c>
      <c r="AE32" s="80" t="str">
        <f t="shared" ca="1" si="20"/>
        <v/>
      </c>
      <c r="AF32" s="80" t="str">
        <f t="shared" ca="1" si="21"/>
        <v/>
      </c>
      <c r="AG32" s="81" t="str">
        <f t="shared" ca="1" si="22"/>
        <v/>
      </c>
    </row>
    <row r="33" spans="1:33" ht="14.25">
      <c r="A33" s="61">
        <f t="shared" si="0"/>
        <v>43140</v>
      </c>
      <c r="B33" s="3" t="str">
        <f t="shared" si="1"/>
        <v>金</v>
      </c>
      <c r="C33" s="26">
        <v>39</v>
      </c>
      <c r="D33" s="39"/>
      <c r="E33" s="58"/>
      <c r="F33" s="35" t="str">
        <f t="shared" ca="1" si="24"/>
        <v/>
      </c>
      <c r="G33" s="36" t="str">
        <f t="shared" ca="1" si="25"/>
        <v/>
      </c>
      <c r="H33" s="27" t="str">
        <f t="shared" ca="1" si="2"/>
        <v/>
      </c>
      <c r="I33" s="30" t="str">
        <f t="shared" ca="1" si="3"/>
        <v/>
      </c>
      <c r="J33" s="28" t="str">
        <f t="shared" ca="1" si="4"/>
        <v/>
      </c>
      <c r="K33" s="29" t="str">
        <f t="shared" ca="1" si="5"/>
        <v/>
      </c>
      <c r="L33" s="32">
        <f t="shared" si="51"/>
        <v>0</v>
      </c>
      <c r="M33" s="33">
        <f t="shared" si="52"/>
        <v>0</v>
      </c>
      <c r="N33" s="34">
        <f t="shared" si="7"/>
        <v>0</v>
      </c>
      <c r="O33" s="73" t="str">
        <f t="shared" ca="1" si="8"/>
        <v/>
      </c>
      <c r="P33" s="73" t="str">
        <f t="shared" ca="1" si="9"/>
        <v/>
      </c>
      <c r="Q33" s="74" t="str">
        <f t="shared" ca="1" si="10"/>
        <v/>
      </c>
      <c r="R33" s="75" t="str">
        <f t="shared" ca="1" si="11"/>
        <v/>
      </c>
      <c r="S33" s="76">
        <f t="shared" si="33"/>
        <v>0</v>
      </c>
      <c r="T33" s="76" t="str">
        <f t="shared" ca="1" si="12"/>
        <v/>
      </c>
      <c r="U33" s="76">
        <f t="shared" si="13"/>
        <v>0</v>
      </c>
      <c r="V33" s="76" t="str">
        <f ca="1">IF(OR(E32="0-0",E32="*0-0",G33=""),"",SUM(O$5:P33)-T33)</f>
        <v/>
      </c>
      <c r="W33" s="77" t="str">
        <f t="shared" ca="1" si="14"/>
        <v/>
      </c>
      <c r="X33" s="78">
        <f t="shared" si="36"/>
        <v>0</v>
      </c>
      <c r="Y33" s="78" t="str">
        <f t="shared" ca="1" si="15"/>
        <v/>
      </c>
      <c r="Z33" s="78">
        <f t="shared" si="16"/>
        <v>0</v>
      </c>
      <c r="AA33" s="78" t="str">
        <f ca="1">IF(OR(E32="0-0",E32="*0-0",G33=""),"",Y33-SUM(Q$5:R33))</f>
        <v/>
      </c>
      <c r="AB33" s="79" t="str">
        <f t="shared" ca="1" si="17"/>
        <v/>
      </c>
      <c r="AC33" s="80" t="str">
        <f t="shared" ca="1" si="18"/>
        <v/>
      </c>
      <c r="AD33" s="80" t="str">
        <f t="shared" ca="1" si="19"/>
        <v/>
      </c>
      <c r="AE33" s="80" t="str">
        <f t="shared" ca="1" si="20"/>
        <v/>
      </c>
      <c r="AF33" s="80" t="str">
        <f t="shared" ca="1" si="21"/>
        <v/>
      </c>
      <c r="AG33" s="81" t="str">
        <f t="shared" ca="1" si="22"/>
        <v/>
      </c>
    </row>
    <row r="34" spans="1:33" ht="14.25">
      <c r="A34" s="61">
        <f t="shared" si="0"/>
        <v>43144</v>
      </c>
      <c r="B34" s="3" t="str">
        <f t="shared" si="1"/>
        <v>火</v>
      </c>
      <c r="C34" s="26">
        <v>43</v>
      </c>
      <c r="D34" s="39"/>
      <c r="E34" s="58"/>
      <c r="F34" s="35" t="str">
        <f t="shared" ca="1" si="24"/>
        <v/>
      </c>
      <c r="G34" s="36" t="str">
        <f t="shared" ca="1" si="25"/>
        <v/>
      </c>
      <c r="H34" s="27" t="str">
        <f t="shared" ca="1" si="2"/>
        <v/>
      </c>
      <c r="I34" s="30" t="str">
        <f t="shared" ca="1" si="3"/>
        <v/>
      </c>
      <c r="J34" s="28" t="str">
        <f t="shared" ca="1" si="4"/>
        <v/>
      </c>
      <c r="K34" s="29" t="str">
        <f t="shared" ca="1" si="5"/>
        <v/>
      </c>
      <c r="L34" s="32">
        <f t="shared" si="51"/>
        <v>0</v>
      </c>
      <c r="M34" s="33">
        <f t="shared" si="52"/>
        <v>0</v>
      </c>
      <c r="N34" s="34">
        <f t="shared" si="7"/>
        <v>0</v>
      </c>
      <c r="O34" s="73" t="str">
        <f t="shared" ca="1" si="8"/>
        <v/>
      </c>
      <c r="P34" s="73" t="str">
        <f t="shared" ca="1" si="9"/>
        <v/>
      </c>
      <c r="Q34" s="74" t="str">
        <f t="shared" ca="1" si="10"/>
        <v/>
      </c>
      <c r="R34" s="75" t="str">
        <f t="shared" ca="1" si="11"/>
        <v/>
      </c>
      <c r="S34" s="76">
        <f t="shared" si="33"/>
        <v>0</v>
      </c>
      <c r="T34" s="76" t="str">
        <f t="shared" ca="1" si="12"/>
        <v/>
      </c>
      <c r="U34" s="76">
        <f t="shared" si="13"/>
        <v>0</v>
      </c>
      <c r="V34" s="76" t="str">
        <f ca="1">IF(OR(E33="0-0",E33="*0-0",G34=""),"",SUM(O$5:P34)-T34)</f>
        <v/>
      </c>
      <c r="W34" s="77" t="str">
        <f t="shared" ca="1" si="14"/>
        <v/>
      </c>
      <c r="X34" s="78">
        <f t="shared" si="36"/>
        <v>0</v>
      </c>
      <c r="Y34" s="78" t="str">
        <f t="shared" ca="1" si="15"/>
        <v/>
      </c>
      <c r="Z34" s="78">
        <f t="shared" si="16"/>
        <v>0</v>
      </c>
      <c r="AA34" s="78" t="str">
        <f ca="1">IF(OR(E33="0-0",E33="*0-0",G34=""),"",Y34-SUM(Q$5:R34))</f>
        <v/>
      </c>
      <c r="AB34" s="79" t="str">
        <f t="shared" ca="1" si="17"/>
        <v/>
      </c>
      <c r="AC34" s="80" t="str">
        <f t="shared" ca="1" si="18"/>
        <v/>
      </c>
      <c r="AD34" s="80" t="str">
        <f t="shared" ca="1" si="19"/>
        <v/>
      </c>
      <c r="AE34" s="80" t="str">
        <f t="shared" ca="1" si="20"/>
        <v/>
      </c>
      <c r="AF34" s="80" t="str">
        <f t="shared" ca="1" si="21"/>
        <v/>
      </c>
      <c r="AG34" s="81" t="str">
        <f t="shared" ca="1" si="22"/>
        <v/>
      </c>
    </row>
    <row r="35" spans="1:33" ht="14.25">
      <c r="A35" s="61">
        <f t="shared" si="0"/>
        <v>43145</v>
      </c>
      <c r="B35" s="3" t="str">
        <f t="shared" si="1"/>
        <v>水</v>
      </c>
      <c r="C35" s="26">
        <v>44</v>
      </c>
      <c r="D35" s="39"/>
      <c r="E35" s="58"/>
      <c r="F35" s="35" t="str">
        <f t="shared" ca="1" si="24"/>
        <v/>
      </c>
      <c r="G35" s="36" t="str">
        <f t="shared" ca="1" si="25"/>
        <v/>
      </c>
      <c r="H35" s="27" t="str">
        <f t="shared" ca="1" si="2"/>
        <v/>
      </c>
      <c r="I35" s="30" t="str">
        <f t="shared" ca="1" si="3"/>
        <v/>
      </c>
      <c r="J35" s="28" t="str">
        <f t="shared" ca="1" si="4"/>
        <v/>
      </c>
      <c r="K35" s="29" t="str">
        <f t="shared" ca="1" si="5"/>
        <v/>
      </c>
      <c r="L35" s="32">
        <f t="shared" ref="L35:L98" si="53">IF(E35="",0,IF(OR(E35=".",E35=".."),L34,IF(LEFT(E35,1)="*",MID(E35,2,FIND("-",E35,2)-2),LEFT(E35,FIND("-",E35,1)-1))*F$1))</f>
        <v>0</v>
      </c>
      <c r="M35" s="33">
        <f t="shared" ref="M35:M98" si="54">IF(E35="",0,IF(OR(E35=".",E35=".."),M34,F$1*RIGHT(E35,LEN(E35)-FIND("-",E35,1))))</f>
        <v>0</v>
      </c>
      <c r="N35" s="34">
        <f t="shared" si="7"/>
        <v>0</v>
      </c>
      <c r="O35" s="73" t="str">
        <f t="shared" ca="1" si="8"/>
        <v/>
      </c>
      <c r="P35" s="73" t="str">
        <f t="shared" ca="1" si="9"/>
        <v/>
      </c>
      <c r="Q35" s="74" t="str">
        <f t="shared" ca="1" si="10"/>
        <v/>
      </c>
      <c r="R35" s="75" t="str">
        <f t="shared" ca="1" si="11"/>
        <v/>
      </c>
      <c r="S35" s="76">
        <f t="shared" si="33"/>
        <v>0</v>
      </c>
      <c r="T35" s="76" t="str">
        <f t="shared" ca="1" si="12"/>
        <v/>
      </c>
      <c r="U35" s="76">
        <f t="shared" si="13"/>
        <v>0</v>
      </c>
      <c r="V35" s="76" t="str">
        <f ca="1">IF(OR(E34="0-0",E34="*0-0",G35=""),"",SUM(O$5:P35)-T35)</f>
        <v/>
      </c>
      <c r="W35" s="77" t="str">
        <f t="shared" ca="1" si="14"/>
        <v/>
      </c>
      <c r="X35" s="78">
        <f t="shared" si="36"/>
        <v>0</v>
      </c>
      <c r="Y35" s="78" t="str">
        <f t="shared" ca="1" si="15"/>
        <v/>
      </c>
      <c r="Z35" s="78">
        <f t="shared" si="16"/>
        <v>0</v>
      </c>
      <c r="AA35" s="78" t="str">
        <f ca="1">IF(OR(E34="0-0",E34="*0-0",G35=""),"",Y35-SUM(Q$5:R35))</f>
        <v/>
      </c>
      <c r="AB35" s="79" t="str">
        <f t="shared" ca="1" si="17"/>
        <v/>
      </c>
      <c r="AC35" s="80" t="str">
        <f t="shared" ca="1" si="18"/>
        <v/>
      </c>
      <c r="AD35" s="80" t="str">
        <f t="shared" ca="1" si="19"/>
        <v/>
      </c>
      <c r="AE35" s="80" t="str">
        <f t="shared" ca="1" si="20"/>
        <v/>
      </c>
      <c r="AF35" s="80" t="str">
        <f t="shared" ca="1" si="21"/>
        <v/>
      </c>
      <c r="AG35" s="81" t="str">
        <f t="shared" ca="1" si="22"/>
        <v/>
      </c>
    </row>
    <row r="36" spans="1:33" ht="14.25">
      <c r="A36" s="61">
        <f t="shared" si="0"/>
        <v>43146</v>
      </c>
      <c r="B36" s="3" t="str">
        <f t="shared" si="1"/>
        <v>木</v>
      </c>
      <c r="C36" s="26">
        <v>45</v>
      </c>
      <c r="D36" s="39"/>
      <c r="E36" s="58"/>
      <c r="F36" s="35" t="str">
        <f t="shared" ca="1" si="24"/>
        <v/>
      </c>
      <c r="G36" s="36" t="str">
        <f t="shared" ca="1" si="25"/>
        <v/>
      </c>
      <c r="H36" s="27" t="str">
        <f t="shared" ca="1" si="2"/>
        <v/>
      </c>
      <c r="I36" s="30" t="str">
        <f t="shared" ca="1" si="3"/>
        <v/>
      </c>
      <c r="J36" s="28" t="str">
        <f t="shared" ca="1" si="4"/>
        <v/>
      </c>
      <c r="K36" s="29" t="str">
        <f t="shared" ca="1" si="5"/>
        <v/>
      </c>
      <c r="L36" s="32">
        <f t="shared" si="53"/>
        <v>0</v>
      </c>
      <c r="M36" s="33">
        <f t="shared" si="54"/>
        <v>0</v>
      </c>
      <c r="N36" s="34">
        <f t="shared" si="7"/>
        <v>0</v>
      </c>
      <c r="O36" s="73" t="str">
        <f t="shared" ca="1" si="8"/>
        <v/>
      </c>
      <c r="P36" s="73" t="str">
        <f t="shared" ca="1" si="9"/>
        <v/>
      </c>
      <c r="Q36" s="74" t="str">
        <f t="shared" ca="1" si="10"/>
        <v/>
      </c>
      <c r="R36" s="75" t="str">
        <f t="shared" ca="1" si="11"/>
        <v/>
      </c>
      <c r="S36" s="76">
        <f t="shared" si="33"/>
        <v>0</v>
      </c>
      <c r="T36" s="76" t="str">
        <f t="shared" ca="1" si="12"/>
        <v/>
      </c>
      <c r="U36" s="76">
        <f t="shared" si="13"/>
        <v>0</v>
      </c>
      <c r="V36" s="76" t="str">
        <f ca="1">IF(OR(E35="0-0",E35="*0-0",G36=""),"",SUM(O$5:P36)-T36)</f>
        <v/>
      </c>
      <c r="W36" s="77" t="str">
        <f t="shared" ca="1" si="14"/>
        <v/>
      </c>
      <c r="X36" s="78">
        <f t="shared" si="36"/>
        <v>0</v>
      </c>
      <c r="Y36" s="78" t="str">
        <f t="shared" ca="1" si="15"/>
        <v/>
      </c>
      <c r="Z36" s="78">
        <f t="shared" si="16"/>
        <v>0</v>
      </c>
      <c r="AA36" s="78" t="str">
        <f ca="1">IF(OR(E35="0-0",E35="*0-0",G36=""),"",Y36-SUM(Q$5:R36))</f>
        <v/>
      </c>
      <c r="AB36" s="79" t="str">
        <f t="shared" ca="1" si="17"/>
        <v/>
      </c>
      <c r="AC36" s="80" t="str">
        <f t="shared" ca="1" si="18"/>
        <v/>
      </c>
      <c r="AD36" s="80" t="str">
        <f t="shared" ca="1" si="19"/>
        <v/>
      </c>
      <c r="AE36" s="80" t="str">
        <f t="shared" ca="1" si="20"/>
        <v/>
      </c>
      <c r="AF36" s="80" t="str">
        <f t="shared" ca="1" si="21"/>
        <v/>
      </c>
      <c r="AG36" s="81" t="str">
        <f t="shared" ca="1" si="22"/>
        <v/>
      </c>
    </row>
    <row r="37" spans="1:33" ht="14.25">
      <c r="A37" s="61">
        <f t="shared" si="0"/>
        <v>43147</v>
      </c>
      <c r="B37" s="3" t="str">
        <f t="shared" si="1"/>
        <v>金</v>
      </c>
      <c r="C37" s="26">
        <v>46</v>
      </c>
      <c r="D37" s="39"/>
      <c r="E37" s="58"/>
      <c r="F37" s="35" t="str">
        <f t="shared" ca="1" si="24"/>
        <v/>
      </c>
      <c r="G37" s="36" t="str">
        <f t="shared" ca="1" si="25"/>
        <v/>
      </c>
      <c r="H37" s="27" t="str">
        <f t="shared" ca="1" si="2"/>
        <v/>
      </c>
      <c r="I37" s="30" t="str">
        <f t="shared" ca="1" si="3"/>
        <v/>
      </c>
      <c r="J37" s="28" t="str">
        <f t="shared" ca="1" si="4"/>
        <v/>
      </c>
      <c r="K37" s="29" t="str">
        <f t="shared" ca="1" si="5"/>
        <v/>
      </c>
      <c r="L37" s="32">
        <f t="shared" si="53"/>
        <v>0</v>
      </c>
      <c r="M37" s="33">
        <f t="shared" si="54"/>
        <v>0</v>
      </c>
      <c r="N37" s="34">
        <f t="shared" si="7"/>
        <v>0</v>
      </c>
      <c r="O37" s="73" t="str">
        <f t="shared" ca="1" si="8"/>
        <v/>
      </c>
      <c r="P37" s="73" t="str">
        <f t="shared" ca="1" si="9"/>
        <v/>
      </c>
      <c r="Q37" s="74" t="str">
        <f t="shared" ca="1" si="10"/>
        <v/>
      </c>
      <c r="R37" s="75" t="str">
        <f t="shared" ca="1" si="11"/>
        <v/>
      </c>
      <c r="S37" s="76">
        <f t="shared" si="33"/>
        <v>0</v>
      </c>
      <c r="T37" s="76" t="str">
        <f t="shared" ca="1" si="12"/>
        <v/>
      </c>
      <c r="U37" s="76">
        <f t="shared" si="13"/>
        <v>0</v>
      </c>
      <c r="V37" s="76" t="str">
        <f ca="1">IF(OR(E36="0-0",E36="*0-0",G37=""),"",SUM(O$5:P37)-T37)</f>
        <v/>
      </c>
      <c r="W37" s="77" t="str">
        <f t="shared" ca="1" si="14"/>
        <v/>
      </c>
      <c r="X37" s="78">
        <f t="shared" si="36"/>
        <v>0</v>
      </c>
      <c r="Y37" s="78" t="str">
        <f t="shared" ca="1" si="15"/>
        <v/>
      </c>
      <c r="Z37" s="78">
        <f t="shared" si="16"/>
        <v>0</v>
      </c>
      <c r="AA37" s="78" t="str">
        <f ca="1">IF(OR(E36="0-0",E36="*0-0",G37=""),"",Y37-SUM(Q$5:R37))</f>
        <v/>
      </c>
      <c r="AB37" s="79" t="str">
        <f t="shared" ca="1" si="17"/>
        <v/>
      </c>
      <c r="AC37" s="80" t="str">
        <f t="shared" ca="1" si="18"/>
        <v/>
      </c>
      <c r="AD37" s="80" t="str">
        <f t="shared" ca="1" si="19"/>
        <v/>
      </c>
      <c r="AE37" s="80" t="str">
        <f t="shared" ca="1" si="20"/>
        <v/>
      </c>
      <c r="AF37" s="80" t="str">
        <f t="shared" ca="1" si="21"/>
        <v/>
      </c>
      <c r="AG37" s="81" t="str">
        <f t="shared" ca="1" si="22"/>
        <v/>
      </c>
    </row>
    <row r="38" spans="1:33" ht="14.25">
      <c r="A38" s="61">
        <f t="shared" si="0"/>
        <v>43150</v>
      </c>
      <c r="B38" s="3" t="str">
        <f t="shared" si="1"/>
        <v>月</v>
      </c>
      <c r="C38" s="26">
        <v>49</v>
      </c>
      <c r="D38" s="39"/>
      <c r="E38" s="58"/>
      <c r="F38" s="35" t="str">
        <f t="shared" ca="1" si="24"/>
        <v/>
      </c>
      <c r="G38" s="36" t="str">
        <f t="shared" ca="1" si="25"/>
        <v/>
      </c>
      <c r="H38" s="27" t="str">
        <f t="shared" ca="1" si="2"/>
        <v/>
      </c>
      <c r="I38" s="30" t="str">
        <f t="shared" ca="1" si="3"/>
        <v/>
      </c>
      <c r="J38" s="28" t="str">
        <f t="shared" ca="1" si="4"/>
        <v/>
      </c>
      <c r="K38" s="29" t="str">
        <f t="shared" ca="1" si="5"/>
        <v/>
      </c>
      <c r="L38" s="32">
        <f t="shared" si="53"/>
        <v>0</v>
      </c>
      <c r="M38" s="33">
        <f t="shared" si="54"/>
        <v>0</v>
      </c>
      <c r="N38" s="34">
        <f t="shared" si="7"/>
        <v>0</v>
      </c>
      <c r="O38" s="73" t="str">
        <f t="shared" ca="1" si="8"/>
        <v/>
      </c>
      <c r="P38" s="73" t="str">
        <f t="shared" ca="1" si="9"/>
        <v/>
      </c>
      <c r="Q38" s="74" t="str">
        <f t="shared" ca="1" si="10"/>
        <v/>
      </c>
      <c r="R38" s="75" t="str">
        <f t="shared" ca="1" si="11"/>
        <v/>
      </c>
      <c r="S38" s="76">
        <f t="shared" si="33"/>
        <v>0</v>
      </c>
      <c r="T38" s="76" t="str">
        <f t="shared" ca="1" si="12"/>
        <v/>
      </c>
      <c r="U38" s="76">
        <f t="shared" si="13"/>
        <v>0</v>
      </c>
      <c r="V38" s="76" t="str">
        <f ca="1">IF(OR(E37="0-0",E37="*0-0",G38=""),"",SUM(O$5:P38)-T38)</f>
        <v/>
      </c>
      <c r="W38" s="77" t="str">
        <f t="shared" ca="1" si="14"/>
        <v/>
      </c>
      <c r="X38" s="78">
        <f t="shared" si="36"/>
        <v>0</v>
      </c>
      <c r="Y38" s="78" t="str">
        <f t="shared" ca="1" si="15"/>
        <v/>
      </c>
      <c r="Z38" s="78">
        <f t="shared" si="16"/>
        <v>0</v>
      </c>
      <c r="AA38" s="78" t="str">
        <f ca="1">IF(OR(E37="0-0",E37="*0-0",G38=""),"",Y38-SUM(Q$5:R38))</f>
        <v/>
      </c>
      <c r="AB38" s="79" t="str">
        <f t="shared" ca="1" si="17"/>
        <v/>
      </c>
      <c r="AC38" s="80" t="str">
        <f t="shared" ca="1" si="18"/>
        <v/>
      </c>
      <c r="AD38" s="80" t="str">
        <f t="shared" ca="1" si="19"/>
        <v/>
      </c>
      <c r="AE38" s="80" t="str">
        <f t="shared" ca="1" si="20"/>
        <v/>
      </c>
      <c r="AF38" s="80" t="str">
        <f t="shared" ca="1" si="21"/>
        <v/>
      </c>
      <c r="AG38" s="81" t="str">
        <f t="shared" ca="1" si="22"/>
        <v/>
      </c>
    </row>
    <row r="39" spans="1:33" ht="14.25">
      <c r="A39" s="61">
        <f t="shared" si="0"/>
        <v>43151</v>
      </c>
      <c r="B39" s="3" t="str">
        <f t="shared" si="1"/>
        <v>火</v>
      </c>
      <c r="C39" s="26">
        <v>50</v>
      </c>
      <c r="D39" s="39"/>
      <c r="E39" s="58"/>
      <c r="F39" s="35" t="str">
        <f t="shared" ca="1" si="24"/>
        <v/>
      </c>
      <c r="G39" s="36" t="str">
        <f t="shared" ca="1" si="25"/>
        <v/>
      </c>
      <c r="H39" s="27" t="str">
        <f t="shared" ca="1" si="2"/>
        <v/>
      </c>
      <c r="I39" s="30" t="str">
        <f t="shared" ca="1" si="3"/>
        <v/>
      </c>
      <c r="J39" s="28" t="str">
        <f t="shared" ca="1" si="4"/>
        <v/>
      </c>
      <c r="K39" s="29" t="str">
        <f t="shared" ca="1" si="5"/>
        <v/>
      </c>
      <c r="L39" s="32">
        <f t="shared" si="53"/>
        <v>0</v>
      </c>
      <c r="M39" s="33">
        <f t="shared" si="54"/>
        <v>0</v>
      </c>
      <c r="N39" s="34">
        <f t="shared" si="7"/>
        <v>0</v>
      </c>
      <c r="O39" s="73" t="str">
        <f t="shared" ca="1" si="8"/>
        <v/>
      </c>
      <c r="P39" s="73" t="str">
        <f t="shared" ca="1" si="9"/>
        <v/>
      </c>
      <c r="Q39" s="74" t="str">
        <f t="shared" ca="1" si="10"/>
        <v/>
      </c>
      <c r="R39" s="75" t="str">
        <f t="shared" ca="1" si="11"/>
        <v/>
      </c>
      <c r="S39" s="76">
        <f t="shared" si="33"/>
        <v>0</v>
      </c>
      <c r="T39" s="76" t="str">
        <f t="shared" ca="1" si="12"/>
        <v/>
      </c>
      <c r="U39" s="76">
        <f t="shared" si="13"/>
        <v>0</v>
      </c>
      <c r="V39" s="76" t="str">
        <f ca="1">IF(OR(E38="0-0",E38="*0-0",G39=""),"",SUM(O$5:P39)-T39)</f>
        <v/>
      </c>
      <c r="W39" s="77" t="str">
        <f t="shared" ca="1" si="14"/>
        <v/>
      </c>
      <c r="X39" s="78">
        <f t="shared" si="36"/>
        <v>0</v>
      </c>
      <c r="Y39" s="78" t="str">
        <f t="shared" ca="1" si="15"/>
        <v/>
      </c>
      <c r="Z39" s="78">
        <f t="shared" si="16"/>
        <v>0</v>
      </c>
      <c r="AA39" s="78" t="str">
        <f ca="1">IF(OR(E38="0-0",E38="*0-0",G39=""),"",Y39-SUM(Q$5:R39))</f>
        <v/>
      </c>
      <c r="AB39" s="79" t="str">
        <f t="shared" ca="1" si="17"/>
        <v/>
      </c>
      <c r="AC39" s="80" t="str">
        <f t="shared" ca="1" si="18"/>
        <v/>
      </c>
      <c r="AD39" s="80" t="str">
        <f t="shared" ca="1" si="19"/>
        <v/>
      </c>
      <c r="AE39" s="80" t="str">
        <f t="shared" ca="1" si="20"/>
        <v/>
      </c>
      <c r="AF39" s="80" t="str">
        <f t="shared" ca="1" si="21"/>
        <v/>
      </c>
      <c r="AG39" s="81" t="str">
        <f t="shared" ca="1" si="22"/>
        <v/>
      </c>
    </row>
    <row r="40" spans="1:33" ht="14.25">
      <c r="A40" s="61">
        <f t="shared" si="0"/>
        <v>43152</v>
      </c>
      <c r="B40" s="3" t="str">
        <f t="shared" si="1"/>
        <v>水</v>
      </c>
      <c r="C40" s="26">
        <v>51</v>
      </c>
      <c r="D40" s="39"/>
      <c r="E40" s="58"/>
      <c r="F40" s="35" t="str">
        <f t="shared" ca="1" si="24"/>
        <v/>
      </c>
      <c r="G40" s="36" t="str">
        <f t="shared" ca="1" si="25"/>
        <v/>
      </c>
      <c r="H40" s="27" t="str">
        <f t="shared" ca="1" si="2"/>
        <v/>
      </c>
      <c r="I40" s="30" t="str">
        <f t="shared" ca="1" si="3"/>
        <v/>
      </c>
      <c r="J40" s="28" t="str">
        <f t="shared" ca="1" si="4"/>
        <v/>
      </c>
      <c r="K40" s="29" t="str">
        <f t="shared" ca="1" si="5"/>
        <v/>
      </c>
      <c r="L40" s="32">
        <f t="shared" si="53"/>
        <v>0</v>
      </c>
      <c r="M40" s="33">
        <f t="shared" si="54"/>
        <v>0</v>
      </c>
      <c r="N40" s="34">
        <f t="shared" si="7"/>
        <v>0</v>
      </c>
      <c r="O40" s="73" t="str">
        <f t="shared" ca="1" si="8"/>
        <v/>
      </c>
      <c r="P40" s="73" t="str">
        <f t="shared" ca="1" si="9"/>
        <v/>
      </c>
      <c r="Q40" s="74" t="str">
        <f t="shared" ca="1" si="10"/>
        <v/>
      </c>
      <c r="R40" s="75" t="str">
        <f t="shared" ca="1" si="11"/>
        <v/>
      </c>
      <c r="S40" s="76">
        <f t="shared" si="33"/>
        <v>0</v>
      </c>
      <c r="T40" s="76" t="str">
        <f t="shared" ca="1" si="12"/>
        <v/>
      </c>
      <c r="U40" s="76">
        <f t="shared" si="13"/>
        <v>0</v>
      </c>
      <c r="V40" s="76" t="str">
        <f ca="1">IF(OR(E39="0-0",E39="*0-0",G40=""),"",SUM(O$5:P40)-T40)</f>
        <v/>
      </c>
      <c r="W40" s="77" t="str">
        <f t="shared" ca="1" si="14"/>
        <v/>
      </c>
      <c r="X40" s="78">
        <f t="shared" si="36"/>
        <v>0</v>
      </c>
      <c r="Y40" s="78" t="str">
        <f t="shared" ca="1" si="15"/>
        <v/>
      </c>
      <c r="Z40" s="78">
        <f t="shared" si="16"/>
        <v>0</v>
      </c>
      <c r="AA40" s="78" t="str">
        <f ca="1">IF(OR(E39="0-0",E39="*0-0",G40=""),"",Y40-SUM(Q$5:R40))</f>
        <v/>
      </c>
      <c r="AB40" s="79" t="str">
        <f t="shared" ca="1" si="17"/>
        <v/>
      </c>
      <c r="AC40" s="80" t="str">
        <f t="shared" ca="1" si="18"/>
        <v/>
      </c>
      <c r="AD40" s="80" t="str">
        <f t="shared" ca="1" si="19"/>
        <v/>
      </c>
      <c r="AE40" s="80" t="str">
        <f t="shared" ca="1" si="20"/>
        <v/>
      </c>
      <c r="AF40" s="80" t="str">
        <f t="shared" ca="1" si="21"/>
        <v/>
      </c>
      <c r="AG40" s="81" t="str">
        <f t="shared" ca="1" si="22"/>
        <v/>
      </c>
    </row>
    <row r="41" spans="1:33" ht="14.25">
      <c r="A41" s="61">
        <f t="shared" si="0"/>
        <v>43153</v>
      </c>
      <c r="B41" s="3" t="str">
        <f t="shared" si="1"/>
        <v>木</v>
      </c>
      <c r="C41" s="26">
        <v>52</v>
      </c>
      <c r="D41" s="39"/>
      <c r="E41" s="58"/>
      <c r="F41" s="35" t="str">
        <f t="shared" ca="1" si="24"/>
        <v/>
      </c>
      <c r="G41" s="36" t="str">
        <f t="shared" ca="1" si="25"/>
        <v/>
      </c>
      <c r="H41" s="27" t="str">
        <f t="shared" ca="1" si="2"/>
        <v/>
      </c>
      <c r="I41" s="30" t="str">
        <f t="shared" ca="1" si="3"/>
        <v/>
      </c>
      <c r="J41" s="28" t="str">
        <f t="shared" ca="1" si="4"/>
        <v/>
      </c>
      <c r="K41" s="29" t="str">
        <f t="shared" ca="1" si="5"/>
        <v/>
      </c>
      <c r="L41" s="32">
        <f t="shared" si="53"/>
        <v>0</v>
      </c>
      <c r="M41" s="33">
        <f t="shared" si="54"/>
        <v>0</v>
      </c>
      <c r="N41" s="34">
        <f t="shared" si="7"/>
        <v>0</v>
      </c>
      <c r="O41" s="73" t="str">
        <f t="shared" ca="1" si="8"/>
        <v/>
      </c>
      <c r="P41" s="73" t="str">
        <f t="shared" ca="1" si="9"/>
        <v/>
      </c>
      <c r="Q41" s="74" t="str">
        <f t="shared" ca="1" si="10"/>
        <v/>
      </c>
      <c r="R41" s="75" t="str">
        <f t="shared" ca="1" si="11"/>
        <v/>
      </c>
      <c r="S41" s="76">
        <f t="shared" si="33"/>
        <v>0</v>
      </c>
      <c r="T41" s="76" t="str">
        <f t="shared" ca="1" si="12"/>
        <v/>
      </c>
      <c r="U41" s="76">
        <f t="shared" si="13"/>
        <v>0</v>
      </c>
      <c r="V41" s="76" t="str">
        <f ca="1">IF(OR(E40="0-0",E40="*0-0",G41=""),"",SUM(O$5:P41)-T41)</f>
        <v/>
      </c>
      <c r="W41" s="77" t="str">
        <f t="shared" ca="1" si="14"/>
        <v/>
      </c>
      <c r="X41" s="78">
        <f t="shared" si="36"/>
        <v>0</v>
      </c>
      <c r="Y41" s="78" t="str">
        <f t="shared" ca="1" si="15"/>
        <v/>
      </c>
      <c r="Z41" s="78">
        <f t="shared" si="16"/>
        <v>0</v>
      </c>
      <c r="AA41" s="78" t="str">
        <f ca="1">IF(OR(E40="0-0",E40="*0-0",G41=""),"",Y41-SUM(Q$5:R41))</f>
        <v/>
      </c>
      <c r="AB41" s="79" t="str">
        <f t="shared" ca="1" si="17"/>
        <v/>
      </c>
      <c r="AC41" s="80" t="str">
        <f t="shared" ca="1" si="18"/>
        <v/>
      </c>
      <c r="AD41" s="80" t="str">
        <f t="shared" ca="1" si="19"/>
        <v/>
      </c>
      <c r="AE41" s="80" t="str">
        <f t="shared" ca="1" si="20"/>
        <v/>
      </c>
      <c r="AF41" s="80" t="str">
        <f t="shared" ca="1" si="21"/>
        <v/>
      </c>
      <c r="AG41" s="81" t="str">
        <f t="shared" ca="1" si="22"/>
        <v/>
      </c>
    </row>
    <row r="42" spans="1:33" ht="14.25">
      <c r="A42" s="61">
        <f t="shared" si="0"/>
        <v>43154</v>
      </c>
      <c r="B42" s="3" t="str">
        <f t="shared" si="1"/>
        <v>金</v>
      </c>
      <c r="C42" s="26">
        <v>53</v>
      </c>
      <c r="D42" s="39"/>
      <c r="E42" s="58"/>
      <c r="F42" s="35" t="str">
        <f t="shared" ca="1" si="24"/>
        <v/>
      </c>
      <c r="G42" s="36" t="str">
        <f t="shared" ca="1" si="25"/>
        <v/>
      </c>
      <c r="H42" s="27" t="str">
        <f t="shared" ca="1" si="2"/>
        <v/>
      </c>
      <c r="I42" s="30" t="str">
        <f t="shared" ca="1" si="3"/>
        <v/>
      </c>
      <c r="J42" s="28" t="str">
        <f t="shared" ca="1" si="4"/>
        <v/>
      </c>
      <c r="K42" s="29" t="str">
        <f t="shared" ca="1" si="5"/>
        <v/>
      </c>
      <c r="L42" s="32">
        <f t="shared" si="53"/>
        <v>0</v>
      </c>
      <c r="M42" s="33">
        <f t="shared" si="54"/>
        <v>0</v>
      </c>
      <c r="N42" s="34">
        <f t="shared" si="7"/>
        <v>0</v>
      </c>
      <c r="O42" s="73" t="str">
        <f t="shared" ca="1" si="8"/>
        <v/>
      </c>
      <c r="P42" s="73" t="str">
        <f t="shared" ca="1" si="9"/>
        <v/>
      </c>
      <c r="Q42" s="74" t="str">
        <f t="shared" ca="1" si="10"/>
        <v/>
      </c>
      <c r="R42" s="75" t="str">
        <f t="shared" ca="1" si="11"/>
        <v/>
      </c>
      <c r="S42" s="76">
        <f t="shared" si="33"/>
        <v>0</v>
      </c>
      <c r="T42" s="76" t="str">
        <f t="shared" ca="1" si="12"/>
        <v/>
      </c>
      <c r="U42" s="76">
        <f t="shared" si="13"/>
        <v>0</v>
      </c>
      <c r="V42" s="76" t="str">
        <f ca="1">IF(OR(E41="0-0",E41="*0-0",G42=""),"",SUM(O$5:P42)-T42)</f>
        <v/>
      </c>
      <c r="W42" s="77" t="str">
        <f t="shared" ca="1" si="14"/>
        <v/>
      </c>
      <c r="X42" s="78">
        <f t="shared" si="36"/>
        <v>0</v>
      </c>
      <c r="Y42" s="78" t="str">
        <f t="shared" ca="1" si="15"/>
        <v/>
      </c>
      <c r="Z42" s="78">
        <f t="shared" si="16"/>
        <v>0</v>
      </c>
      <c r="AA42" s="78" t="str">
        <f ca="1">IF(OR(E41="0-0",E41="*0-0",G42=""),"",Y42-SUM(Q$5:R42))</f>
        <v/>
      </c>
      <c r="AB42" s="79" t="str">
        <f t="shared" ca="1" si="17"/>
        <v/>
      </c>
      <c r="AC42" s="80" t="str">
        <f t="shared" ca="1" si="18"/>
        <v/>
      </c>
      <c r="AD42" s="80" t="str">
        <f t="shared" ca="1" si="19"/>
        <v/>
      </c>
      <c r="AE42" s="80" t="str">
        <f t="shared" ca="1" si="20"/>
        <v/>
      </c>
      <c r="AF42" s="80" t="str">
        <f t="shared" ca="1" si="21"/>
        <v/>
      </c>
      <c r="AG42" s="81" t="str">
        <f t="shared" ca="1" si="22"/>
        <v/>
      </c>
    </row>
    <row r="43" spans="1:33" ht="14.25">
      <c r="A43" s="61">
        <f t="shared" si="0"/>
        <v>43157</v>
      </c>
      <c r="B43" s="3" t="str">
        <f t="shared" si="1"/>
        <v>月</v>
      </c>
      <c r="C43" s="26">
        <v>56</v>
      </c>
      <c r="D43" s="39"/>
      <c r="E43" s="58"/>
      <c r="F43" s="35" t="str">
        <f t="shared" ca="1" si="24"/>
        <v/>
      </c>
      <c r="G43" s="36" t="str">
        <f t="shared" ca="1" si="25"/>
        <v/>
      </c>
      <c r="H43" s="27" t="str">
        <f t="shared" ca="1" si="2"/>
        <v/>
      </c>
      <c r="I43" s="30" t="str">
        <f t="shared" ca="1" si="3"/>
        <v/>
      </c>
      <c r="J43" s="28" t="str">
        <f t="shared" ca="1" si="4"/>
        <v/>
      </c>
      <c r="K43" s="29" t="str">
        <f t="shared" ca="1" si="5"/>
        <v/>
      </c>
      <c r="L43" s="32">
        <f t="shared" si="53"/>
        <v>0</v>
      </c>
      <c r="M43" s="33">
        <f t="shared" si="54"/>
        <v>0</v>
      </c>
      <c r="N43" s="34">
        <f t="shared" si="7"/>
        <v>0</v>
      </c>
      <c r="O43" s="73" t="str">
        <f t="shared" ca="1" si="8"/>
        <v/>
      </c>
      <c r="P43" s="73" t="str">
        <f t="shared" ca="1" si="9"/>
        <v/>
      </c>
      <c r="Q43" s="74" t="str">
        <f t="shared" ca="1" si="10"/>
        <v/>
      </c>
      <c r="R43" s="75" t="str">
        <f t="shared" ca="1" si="11"/>
        <v/>
      </c>
      <c r="S43" s="76">
        <f t="shared" si="33"/>
        <v>0</v>
      </c>
      <c r="T43" s="76" t="str">
        <f t="shared" ca="1" si="12"/>
        <v/>
      </c>
      <c r="U43" s="76">
        <f t="shared" si="13"/>
        <v>0</v>
      </c>
      <c r="V43" s="76" t="str">
        <f ca="1">IF(OR(E42="0-0",E42="*0-0",G43=""),"",SUM(O$5:P43)-T43)</f>
        <v/>
      </c>
      <c r="W43" s="77" t="str">
        <f t="shared" ca="1" si="14"/>
        <v/>
      </c>
      <c r="X43" s="78">
        <f t="shared" si="36"/>
        <v>0</v>
      </c>
      <c r="Y43" s="78" t="str">
        <f t="shared" ca="1" si="15"/>
        <v/>
      </c>
      <c r="Z43" s="78">
        <f t="shared" si="16"/>
        <v>0</v>
      </c>
      <c r="AA43" s="78" t="str">
        <f ca="1">IF(OR(E42="0-0",E42="*0-0",G43=""),"",Y43-SUM(Q$5:R43))</f>
        <v/>
      </c>
      <c r="AB43" s="79" t="str">
        <f t="shared" ca="1" si="17"/>
        <v/>
      </c>
      <c r="AC43" s="80" t="str">
        <f t="shared" ca="1" si="18"/>
        <v/>
      </c>
      <c r="AD43" s="80" t="str">
        <f t="shared" ca="1" si="19"/>
        <v/>
      </c>
      <c r="AE43" s="80" t="str">
        <f t="shared" ca="1" si="20"/>
        <v/>
      </c>
      <c r="AF43" s="80" t="str">
        <f t="shared" ca="1" si="21"/>
        <v/>
      </c>
      <c r="AG43" s="81" t="str">
        <f t="shared" ca="1" si="22"/>
        <v/>
      </c>
    </row>
    <row r="44" spans="1:33" ht="14.25">
      <c r="A44" s="61">
        <f t="shared" si="0"/>
        <v>43158</v>
      </c>
      <c r="B44" s="3" t="str">
        <f t="shared" si="1"/>
        <v>火</v>
      </c>
      <c r="C44" s="26">
        <v>57</v>
      </c>
      <c r="D44" s="39"/>
      <c r="E44" s="58"/>
      <c r="F44" s="35" t="str">
        <f t="shared" ca="1" si="24"/>
        <v/>
      </c>
      <c r="G44" s="36" t="str">
        <f t="shared" ca="1" si="25"/>
        <v/>
      </c>
      <c r="H44" s="27" t="str">
        <f t="shared" ca="1" si="2"/>
        <v/>
      </c>
      <c r="I44" s="30" t="str">
        <f t="shared" ca="1" si="3"/>
        <v/>
      </c>
      <c r="J44" s="28" t="str">
        <f t="shared" ca="1" si="4"/>
        <v/>
      </c>
      <c r="K44" s="29" t="str">
        <f t="shared" ca="1" si="5"/>
        <v/>
      </c>
      <c r="L44" s="32">
        <f t="shared" si="53"/>
        <v>0</v>
      </c>
      <c r="M44" s="33">
        <f t="shared" si="54"/>
        <v>0</v>
      </c>
      <c r="N44" s="34">
        <f t="shared" si="7"/>
        <v>0</v>
      </c>
      <c r="O44" s="73" t="str">
        <f t="shared" ca="1" si="8"/>
        <v/>
      </c>
      <c r="P44" s="73" t="str">
        <f t="shared" ca="1" si="9"/>
        <v/>
      </c>
      <c r="Q44" s="74" t="str">
        <f t="shared" ca="1" si="10"/>
        <v/>
      </c>
      <c r="R44" s="75" t="str">
        <f t="shared" ca="1" si="11"/>
        <v/>
      </c>
      <c r="S44" s="76">
        <f t="shared" si="33"/>
        <v>0</v>
      </c>
      <c r="T44" s="76" t="str">
        <f t="shared" ca="1" si="12"/>
        <v/>
      </c>
      <c r="U44" s="76">
        <f t="shared" si="13"/>
        <v>0</v>
      </c>
      <c r="V44" s="76" t="str">
        <f ca="1">IF(OR(E43="0-0",E43="*0-0",G44=""),"",SUM(O$5:P44)-T44)</f>
        <v/>
      </c>
      <c r="W44" s="77" t="str">
        <f t="shared" ca="1" si="14"/>
        <v/>
      </c>
      <c r="X44" s="78">
        <f t="shared" si="36"/>
        <v>0</v>
      </c>
      <c r="Y44" s="78" t="str">
        <f t="shared" ca="1" si="15"/>
        <v/>
      </c>
      <c r="Z44" s="78">
        <f t="shared" si="16"/>
        <v>0</v>
      </c>
      <c r="AA44" s="78" t="str">
        <f ca="1">IF(OR(E43="0-0",E43="*0-0",G44=""),"",Y44-SUM(Q$5:R44))</f>
        <v/>
      </c>
      <c r="AB44" s="79" t="str">
        <f t="shared" ca="1" si="17"/>
        <v/>
      </c>
      <c r="AC44" s="80" t="str">
        <f t="shared" ca="1" si="18"/>
        <v/>
      </c>
      <c r="AD44" s="80" t="str">
        <f t="shared" ca="1" si="19"/>
        <v/>
      </c>
      <c r="AE44" s="80" t="str">
        <f t="shared" ca="1" si="20"/>
        <v/>
      </c>
      <c r="AF44" s="80" t="str">
        <f t="shared" ca="1" si="21"/>
        <v/>
      </c>
      <c r="AG44" s="81" t="str">
        <f t="shared" ca="1" si="22"/>
        <v/>
      </c>
    </row>
    <row r="45" spans="1:33" ht="14.25">
      <c r="A45" s="61">
        <f t="shared" si="0"/>
        <v>43159</v>
      </c>
      <c r="B45" s="3" t="str">
        <f t="shared" si="1"/>
        <v>水</v>
      </c>
      <c r="C45" s="26">
        <v>58</v>
      </c>
      <c r="D45" s="39"/>
      <c r="E45" s="58"/>
      <c r="F45" s="35" t="str">
        <f t="shared" ca="1" si="24"/>
        <v/>
      </c>
      <c r="G45" s="36" t="str">
        <f t="shared" ca="1" si="25"/>
        <v/>
      </c>
      <c r="H45" s="27" t="str">
        <f t="shared" ca="1" si="2"/>
        <v/>
      </c>
      <c r="I45" s="30" t="str">
        <f t="shared" ca="1" si="3"/>
        <v/>
      </c>
      <c r="J45" s="28" t="str">
        <f t="shared" ca="1" si="4"/>
        <v/>
      </c>
      <c r="K45" s="29" t="str">
        <f t="shared" ca="1" si="5"/>
        <v/>
      </c>
      <c r="L45" s="32">
        <f t="shared" si="53"/>
        <v>0</v>
      </c>
      <c r="M45" s="33">
        <f t="shared" si="54"/>
        <v>0</v>
      </c>
      <c r="N45" s="34">
        <f t="shared" si="7"/>
        <v>0</v>
      </c>
      <c r="O45" s="73" t="str">
        <f t="shared" ca="1" si="8"/>
        <v/>
      </c>
      <c r="P45" s="73" t="str">
        <f t="shared" ca="1" si="9"/>
        <v/>
      </c>
      <c r="Q45" s="74" t="str">
        <f t="shared" ca="1" si="10"/>
        <v/>
      </c>
      <c r="R45" s="75" t="str">
        <f t="shared" ca="1" si="11"/>
        <v/>
      </c>
      <c r="S45" s="76">
        <f t="shared" si="33"/>
        <v>0</v>
      </c>
      <c r="T45" s="76" t="str">
        <f t="shared" ca="1" si="12"/>
        <v/>
      </c>
      <c r="U45" s="76">
        <f t="shared" si="13"/>
        <v>0</v>
      </c>
      <c r="V45" s="76" t="str">
        <f ca="1">IF(OR(E44="0-0",E44="*0-0",G45=""),"",SUM(O$5:P45)-T45)</f>
        <v/>
      </c>
      <c r="W45" s="77" t="str">
        <f t="shared" ca="1" si="14"/>
        <v/>
      </c>
      <c r="X45" s="78">
        <f t="shared" si="36"/>
        <v>0</v>
      </c>
      <c r="Y45" s="78" t="str">
        <f t="shared" ca="1" si="15"/>
        <v/>
      </c>
      <c r="Z45" s="78">
        <f t="shared" si="16"/>
        <v>0</v>
      </c>
      <c r="AA45" s="78" t="str">
        <f ca="1">IF(OR(E44="0-0",E44="*0-0",G45=""),"",Y45-SUM(Q$5:R45))</f>
        <v/>
      </c>
      <c r="AB45" s="79" t="str">
        <f t="shared" ca="1" si="17"/>
        <v/>
      </c>
      <c r="AC45" s="80" t="str">
        <f t="shared" ca="1" si="18"/>
        <v/>
      </c>
      <c r="AD45" s="80" t="str">
        <f t="shared" ca="1" si="19"/>
        <v/>
      </c>
      <c r="AE45" s="80" t="str">
        <f t="shared" ca="1" si="20"/>
        <v/>
      </c>
      <c r="AF45" s="80" t="str">
        <f t="shared" ca="1" si="21"/>
        <v/>
      </c>
      <c r="AG45" s="81" t="str">
        <f t="shared" ca="1" si="22"/>
        <v/>
      </c>
    </row>
    <row r="46" spans="1:33" ht="14.25">
      <c r="A46" s="61">
        <f t="shared" si="0"/>
        <v>43160</v>
      </c>
      <c r="B46" s="3" t="str">
        <f t="shared" si="1"/>
        <v>木</v>
      </c>
      <c r="C46" s="26">
        <v>59</v>
      </c>
      <c r="D46" s="39"/>
      <c r="E46" s="58"/>
      <c r="F46" s="35" t="str">
        <f t="shared" ca="1" si="24"/>
        <v/>
      </c>
      <c r="G46" s="36" t="str">
        <f t="shared" ca="1" si="25"/>
        <v/>
      </c>
      <c r="H46" s="27" t="str">
        <f t="shared" ca="1" si="2"/>
        <v/>
      </c>
      <c r="I46" s="30" t="str">
        <f t="shared" ca="1" si="3"/>
        <v/>
      </c>
      <c r="J46" s="28" t="str">
        <f t="shared" ca="1" si="4"/>
        <v/>
      </c>
      <c r="K46" s="29" t="str">
        <f t="shared" ca="1" si="5"/>
        <v/>
      </c>
      <c r="L46" s="32">
        <f t="shared" si="53"/>
        <v>0</v>
      </c>
      <c r="M46" s="33">
        <f t="shared" si="54"/>
        <v>0</v>
      </c>
      <c r="N46" s="34">
        <f t="shared" si="7"/>
        <v>0</v>
      </c>
      <c r="O46" s="73" t="str">
        <f t="shared" ca="1" si="8"/>
        <v/>
      </c>
      <c r="P46" s="73" t="str">
        <f t="shared" ca="1" si="9"/>
        <v/>
      </c>
      <c r="Q46" s="74" t="str">
        <f t="shared" ca="1" si="10"/>
        <v/>
      </c>
      <c r="R46" s="75" t="str">
        <f t="shared" ca="1" si="11"/>
        <v/>
      </c>
      <c r="S46" s="76">
        <f t="shared" si="33"/>
        <v>0</v>
      </c>
      <c r="T46" s="76" t="str">
        <f t="shared" ca="1" si="12"/>
        <v/>
      </c>
      <c r="U46" s="76">
        <f t="shared" si="13"/>
        <v>0</v>
      </c>
      <c r="V46" s="76" t="str">
        <f ca="1">IF(OR(E45="0-0",E45="*0-0",G46=""),"",SUM(O$5:P46)-T46)</f>
        <v/>
      </c>
      <c r="W46" s="77" t="str">
        <f t="shared" ca="1" si="14"/>
        <v/>
      </c>
      <c r="X46" s="78">
        <f t="shared" si="36"/>
        <v>0</v>
      </c>
      <c r="Y46" s="78" t="str">
        <f t="shared" ca="1" si="15"/>
        <v/>
      </c>
      <c r="Z46" s="78">
        <f t="shared" si="16"/>
        <v>0</v>
      </c>
      <c r="AA46" s="78" t="str">
        <f ca="1">IF(OR(E45="0-0",E45="*0-0",G46=""),"",Y46-SUM(Q$5:R46))</f>
        <v/>
      </c>
      <c r="AB46" s="79" t="str">
        <f t="shared" ca="1" si="17"/>
        <v/>
      </c>
      <c r="AC46" s="80" t="str">
        <f t="shared" ca="1" si="18"/>
        <v/>
      </c>
      <c r="AD46" s="80" t="str">
        <f t="shared" ca="1" si="19"/>
        <v/>
      </c>
      <c r="AE46" s="80" t="str">
        <f t="shared" ca="1" si="20"/>
        <v/>
      </c>
      <c r="AF46" s="80" t="str">
        <f t="shared" ca="1" si="21"/>
        <v/>
      </c>
      <c r="AG46" s="81" t="str">
        <f t="shared" ca="1" si="22"/>
        <v/>
      </c>
    </row>
    <row r="47" spans="1:33" ht="14.25">
      <c r="A47" s="61">
        <f t="shared" si="0"/>
        <v>43161</v>
      </c>
      <c r="B47" s="3" t="str">
        <f t="shared" si="1"/>
        <v>金</v>
      </c>
      <c r="C47" s="26">
        <v>60</v>
      </c>
      <c r="D47" s="39"/>
      <c r="E47" s="58"/>
      <c r="F47" s="35" t="str">
        <f t="shared" ca="1" si="24"/>
        <v/>
      </c>
      <c r="G47" s="36" t="str">
        <f t="shared" ca="1" si="25"/>
        <v/>
      </c>
      <c r="H47" s="27" t="str">
        <f t="shared" ca="1" si="2"/>
        <v/>
      </c>
      <c r="I47" s="30" t="str">
        <f t="shared" ca="1" si="3"/>
        <v/>
      </c>
      <c r="J47" s="28" t="str">
        <f t="shared" ca="1" si="4"/>
        <v/>
      </c>
      <c r="K47" s="29" t="str">
        <f t="shared" ca="1" si="5"/>
        <v/>
      </c>
      <c r="L47" s="32">
        <f t="shared" si="53"/>
        <v>0</v>
      </c>
      <c r="M47" s="33">
        <f t="shared" si="54"/>
        <v>0</v>
      </c>
      <c r="N47" s="34">
        <f t="shared" si="7"/>
        <v>0</v>
      </c>
      <c r="O47" s="73" t="str">
        <f t="shared" ca="1" si="8"/>
        <v/>
      </c>
      <c r="P47" s="73" t="str">
        <f t="shared" ca="1" si="9"/>
        <v/>
      </c>
      <c r="Q47" s="74" t="str">
        <f t="shared" ca="1" si="10"/>
        <v/>
      </c>
      <c r="R47" s="75" t="str">
        <f t="shared" ca="1" si="11"/>
        <v/>
      </c>
      <c r="S47" s="76">
        <f t="shared" si="33"/>
        <v>0</v>
      </c>
      <c r="T47" s="76" t="str">
        <f t="shared" ca="1" si="12"/>
        <v/>
      </c>
      <c r="U47" s="76">
        <f t="shared" si="13"/>
        <v>0</v>
      </c>
      <c r="V47" s="76" t="str">
        <f ca="1">IF(OR(E46="0-0",E46="*0-0",G47=""),"",SUM(O$5:P47)-T47)</f>
        <v/>
      </c>
      <c r="W47" s="77" t="str">
        <f t="shared" ca="1" si="14"/>
        <v/>
      </c>
      <c r="X47" s="78">
        <f t="shared" si="36"/>
        <v>0</v>
      </c>
      <c r="Y47" s="78" t="str">
        <f t="shared" ca="1" si="15"/>
        <v/>
      </c>
      <c r="Z47" s="78">
        <f t="shared" si="16"/>
        <v>0</v>
      </c>
      <c r="AA47" s="78" t="str">
        <f ca="1">IF(OR(E46="0-0",E46="*0-0",G47=""),"",Y47-SUM(Q$5:R47))</f>
        <v/>
      </c>
      <c r="AB47" s="79" t="str">
        <f t="shared" ca="1" si="17"/>
        <v/>
      </c>
      <c r="AC47" s="80" t="str">
        <f t="shared" ca="1" si="18"/>
        <v/>
      </c>
      <c r="AD47" s="80" t="str">
        <f t="shared" ca="1" si="19"/>
        <v/>
      </c>
      <c r="AE47" s="80" t="str">
        <f t="shared" ca="1" si="20"/>
        <v/>
      </c>
      <c r="AF47" s="80" t="str">
        <f t="shared" ca="1" si="21"/>
        <v/>
      </c>
      <c r="AG47" s="81" t="str">
        <f t="shared" ca="1" si="22"/>
        <v/>
      </c>
    </row>
    <row r="48" spans="1:33" ht="14.25">
      <c r="A48" s="61">
        <f t="shared" si="0"/>
        <v>43164</v>
      </c>
      <c r="B48" s="3" t="str">
        <f t="shared" si="1"/>
        <v>月</v>
      </c>
      <c r="C48" s="26">
        <v>63</v>
      </c>
      <c r="D48" s="39"/>
      <c r="E48" s="58"/>
      <c r="F48" s="35" t="str">
        <f t="shared" ca="1" si="24"/>
        <v/>
      </c>
      <c r="G48" s="36" t="str">
        <f t="shared" ca="1" si="25"/>
        <v/>
      </c>
      <c r="H48" s="27" t="str">
        <f t="shared" ca="1" si="2"/>
        <v/>
      </c>
      <c r="I48" s="30" t="str">
        <f t="shared" ca="1" si="3"/>
        <v/>
      </c>
      <c r="J48" s="28" t="str">
        <f t="shared" ca="1" si="4"/>
        <v/>
      </c>
      <c r="K48" s="29" t="str">
        <f t="shared" ca="1" si="5"/>
        <v/>
      </c>
      <c r="L48" s="32">
        <f t="shared" si="53"/>
        <v>0</v>
      </c>
      <c r="M48" s="33">
        <f t="shared" si="54"/>
        <v>0</v>
      </c>
      <c r="N48" s="34">
        <f t="shared" si="7"/>
        <v>0</v>
      </c>
      <c r="O48" s="73" t="str">
        <f t="shared" ca="1" si="8"/>
        <v/>
      </c>
      <c r="P48" s="73" t="str">
        <f t="shared" ca="1" si="9"/>
        <v/>
      </c>
      <c r="Q48" s="74" t="str">
        <f t="shared" ca="1" si="10"/>
        <v/>
      </c>
      <c r="R48" s="75" t="str">
        <f t="shared" ca="1" si="11"/>
        <v/>
      </c>
      <c r="S48" s="76">
        <f t="shared" si="33"/>
        <v>0</v>
      </c>
      <c r="T48" s="76" t="str">
        <f t="shared" ca="1" si="12"/>
        <v/>
      </c>
      <c r="U48" s="76">
        <f t="shared" si="13"/>
        <v>0</v>
      </c>
      <c r="V48" s="76" t="str">
        <f ca="1">IF(OR(E47="0-0",E47="*0-0",G48=""),"",SUM(O$5:P48)-T48)</f>
        <v/>
      </c>
      <c r="W48" s="77" t="str">
        <f t="shared" ca="1" si="14"/>
        <v/>
      </c>
      <c r="X48" s="78">
        <f t="shared" si="36"/>
        <v>0</v>
      </c>
      <c r="Y48" s="78" t="str">
        <f t="shared" ca="1" si="15"/>
        <v/>
      </c>
      <c r="Z48" s="78">
        <f t="shared" si="16"/>
        <v>0</v>
      </c>
      <c r="AA48" s="78" t="str">
        <f ca="1">IF(OR(E47="0-0",E47="*0-0",G48=""),"",Y48-SUM(Q$5:R48))</f>
        <v/>
      </c>
      <c r="AB48" s="79" t="str">
        <f t="shared" ca="1" si="17"/>
        <v/>
      </c>
      <c r="AC48" s="80" t="str">
        <f t="shared" ca="1" si="18"/>
        <v/>
      </c>
      <c r="AD48" s="80" t="str">
        <f t="shared" ca="1" si="19"/>
        <v/>
      </c>
      <c r="AE48" s="80" t="str">
        <f t="shared" ca="1" si="20"/>
        <v/>
      </c>
      <c r="AF48" s="80" t="str">
        <f t="shared" ca="1" si="21"/>
        <v/>
      </c>
      <c r="AG48" s="81" t="str">
        <f t="shared" ca="1" si="22"/>
        <v/>
      </c>
    </row>
    <row r="49" spans="1:33" ht="14.25">
      <c r="A49" s="61">
        <f t="shared" si="0"/>
        <v>43165</v>
      </c>
      <c r="B49" s="3" t="str">
        <f t="shared" si="1"/>
        <v>火</v>
      </c>
      <c r="C49" s="26">
        <v>64</v>
      </c>
      <c r="D49" s="39"/>
      <c r="E49" s="58"/>
      <c r="F49" s="35" t="str">
        <f t="shared" ca="1" si="24"/>
        <v/>
      </c>
      <c r="G49" s="36" t="str">
        <f t="shared" ca="1" si="25"/>
        <v/>
      </c>
      <c r="H49" s="27" t="str">
        <f t="shared" ca="1" si="2"/>
        <v/>
      </c>
      <c r="I49" s="30" t="str">
        <f t="shared" ca="1" si="3"/>
        <v/>
      </c>
      <c r="J49" s="28" t="str">
        <f t="shared" ca="1" si="4"/>
        <v/>
      </c>
      <c r="K49" s="29" t="str">
        <f t="shared" ca="1" si="5"/>
        <v/>
      </c>
      <c r="L49" s="32">
        <f t="shared" si="53"/>
        <v>0</v>
      </c>
      <c r="M49" s="33">
        <f t="shared" si="54"/>
        <v>0</v>
      </c>
      <c r="N49" s="34">
        <f t="shared" si="7"/>
        <v>0</v>
      </c>
      <c r="O49" s="73" t="str">
        <f t="shared" ca="1" si="8"/>
        <v/>
      </c>
      <c r="P49" s="73" t="str">
        <f t="shared" ca="1" si="9"/>
        <v/>
      </c>
      <c r="Q49" s="74" t="str">
        <f t="shared" ca="1" si="10"/>
        <v/>
      </c>
      <c r="R49" s="75" t="str">
        <f t="shared" ca="1" si="11"/>
        <v/>
      </c>
      <c r="S49" s="76">
        <f t="shared" si="33"/>
        <v>0</v>
      </c>
      <c r="T49" s="76" t="str">
        <f t="shared" ca="1" si="12"/>
        <v/>
      </c>
      <c r="U49" s="76">
        <f t="shared" si="13"/>
        <v>0</v>
      </c>
      <c r="V49" s="76" t="str">
        <f ca="1">IF(OR(E48="0-0",E48="*0-0",G49=""),"",SUM(O$5:P49)-T49)</f>
        <v/>
      </c>
      <c r="W49" s="77" t="str">
        <f t="shared" ca="1" si="14"/>
        <v/>
      </c>
      <c r="X49" s="78">
        <f t="shared" si="36"/>
        <v>0</v>
      </c>
      <c r="Y49" s="78" t="str">
        <f t="shared" ca="1" si="15"/>
        <v/>
      </c>
      <c r="Z49" s="78">
        <f t="shared" si="16"/>
        <v>0</v>
      </c>
      <c r="AA49" s="78" t="str">
        <f ca="1">IF(OR(E48="0-0",E48="*0-0",G49=""),"",Y49-SUM(Q$5:R49))</f>
        <v/>
      </c>
      <c r="AB49" s="79" t="str">
        <f t="shared" ca="1" si="17"/>
        <v/>
      </c>
      <c r="AC49" s="80" t="str">
        <f t="shared" ca="1" si="18"/>
        <v/>
      </c>
      <c r="AD49" s="80" t="str">
        <f t="shared" ca="1" si="19"/>
        <v/>
      </c>
      <c r="AE49" s="80" t="str">
        <f t="shared" ca="1" si="20"/>
        <v/>
      </c>
      <c r="AF49" s="80" t="str">
        <f t="shared" ca="1" si="21"/>
        <v/>
      </c>
      <c r="AG49" s="81" t="str">
        <f t="shared" ca="1" si="22"/>
        <v/>
      </c>
    </row>
    <row r="50" spans="1:33" ht="14.25">
      <c r="A50" s="61">
        <f t="shared" si="0"/>
        <v>43166</v>
      </c>
      <c r="B50" s="3" t="str">
        <f t="shared" si="1"/>
        <v>水</v>
      </c>
      <c r="C50" s="26">
        <v>65</v>
      </c>
      <c r="D50" s="39"/>
      <c r="E50" s="58"/>
      <c r="F50" s="35" t="str">
        <f t="shared" ca="1" si="24"/>
        <v/>
      </c>
      <c r="G50" s="36" t="str">
        <f t="shared" ca="1" si="25"/>
        <v/>
      </c>
      <c r="H50" s="27" t="str">
        <f t="shared" ca="1" si="2"/>
        <v/>
      </c>
      <c r="I50" s="30" t="str">
        <f t="shared" ca="1" si="3"/>
        <v/>
      </c>
      <c r="J50" s="28" t="str">
        <f t="shared" ca="1" si="4"/>
        <v/>
      </c>
      <c r="K50" s="29" t="str">
        <f t="shared" ca="1" si="5"/>
        <v/>
      </c>
      <c r="L50" s="32">
        <f t="shared" si="53"/>
        <v>0</v>
      </c>
      <c r="M50" s="33">
        <f t="shared" si="54"/>
        <v>0</v>
      </c>
      <c r="N50" s="34">
        <f t="shared" si="7"/>
        <v>0</v>
      </c>
      <c r="O50" s="73" t="str">
        <f t="shared" ca="1" si="8"/>
        <v/>
      </c>
      <c r="P50" s="73" t="str">
        <f t="shared" ca="1" si="9"/>
        <v/>
      </c>
      <c r="Q50" s="74" t="str">
        <f t="shared" ca="1" si="10"/>
        <v/>
      </c>
      <c r="R50" s="75" t="str">
        <f t="shared" ca="1" si="11"/>
        <v/>
      </c>
      <c r="S50" s="76">
        <f t="shared" si="33"/>
        <v>0</v>
      </c>
      <c r="T50" s="76" t="str">
        <f t="shared" ca="1" si="12"/>
        <v/>
      </c>
      <c r="U50" s="76">
        <f t="shared" si="13"/>
        <v>0</v>
      </c>
      <c r="V50" s="76" t="str">
        <f ca="1">IF(OR(E49="0-0",E49="*0-0",G50=""),"",SUM(O$5:P50)-T50)</f>
        <v/>
      </c>
      <c r="W50" s="77" t="str">
        <f t="shared" ca="1" si="14"/>
        <v/>
      </c>
      <c r="X50" s="78">
        <f t="shared" si="36"/>
        <v>0</v>
      </c>
      <c r="Y50" s="78" t="str">
        <f t="shared" ca="1" si="15"/>
        <v/>
      </c>
      <c r="Z50" s="78">
        <f t="shared" si="16"/>
        <v>0</v>
      </c>
      <c r="AA50" s="78" t="str">
        <f ca="1">IF(OR(E49="0-0",E49="*0-0",G50=""),"",Y50-SUM(Q$5:R50))</f>
        <v/>
      </c>
      <c r="AB50" s="79" t="str">
        <f t="shared" ca="1" si="17"/>
        <v/>
      </c>
      <c r="AC50" s="80" t="str">
        <f t="shared" ca="1" si="18"/>
        <v/>
      </c>
      <c r="AD50" s="80" t="str">
        <f t="shared" ca="1" si="19"/>
        <v/>
      </c>
      <c r="AE50" s="80" t="str">
        <f t="shared" ca="1" si="20"/>
        <v/>
      </c>
      <c r="AF50" s="80" t="str">
        <f t="shared" ca="1" si="21"/>
        <v/>
      </c>
      <c r="AG50" s="81" t="str">
        <f t="shared" ca="1" si="22"/>
        <v/>
      </c>
    </row>
    <row r="51" spans="1:33" ht="14.25">
      <c r="A51" s="61">
        <f t="shared" si="0"/>
        <v>43167</v>
      </c>
      <c r="B51" s="3" t="str">
        <f t="shared" si="1"/>
        <v>木</v>
      </c>
      <c r="C51" s="26">
        <v>66</v>
      </c>
      <c r="D51" s="39"/>
      <c r="E51" s="58"/>
      <c r="F51" s="35" t="str">
        <f t="shared" ca="1" si="24"/>
        <v/>
      </c>
      <c r="G51" s="36" t="str">
        <f t="shared" ca="1" si="25"/>
        <v/>
      </c>
      <c r="H51" s="27" t="str">
        <f t="shared" ca="1" si="2"/>
        <v/>
      </c>
      <c r="I51" s="30" t="str">
        <f t="shared" ca="1" si="3"/>
        <v/>
      </c>
      <c r="J51" s="28" t="str">
        <f t="shared" ca="1" si="4"/>
        <v/>
      </c>
      <c r="K51" s="29" t="str">
        <f t="shared" ca="1" si="5"/>
        <v/>
      </c>
      <c r="L51" s="32">
        <f t="shared" si="53"/>
        <v>0</v>
      </c>
      <c r="M51" s="33">
        <f t="shared" si="54"/>
        <v>0</v>
      </c>
      <c r="N51" s="34">
        <f t="shared" si="7"/>
        <v>0</v>
      </c>
      <c r="O51" s="73" t="str">
        <f t="shared" ca="1" si="8"/>
        <v/>
      </c>
      <c r="P51" s="73" t="str">
        <f t="shared" ca="1" si="9"/>
        <v/>
      </c>
      <c r="Q51" s="74" t="str">
        <f t="shared" ca="1" si="10"/>
        <v/>
      </c>
      <c r="R51" s="75" t="str">
        <f t="shared" ca="1" si="11"/>
        <v/>
      </c>
      <c r="S51" s="76">
        <f t="shared" si="33"/>
        <v>0</v>
      </c>
      <c r="T51" s="76" t="str">
        <f t="shared" ca="1" si="12"/>
        <v/>
      </c>
      <c r="U51" s="76">
        <f t="shared" si="13"/>
        <v>0</v>
      </c>
      <c r="V51" s="76" t="str">
        <f ca="1">IF(OR(E50="0-0",E50="*0-0",G51=""),"",SUM(O$5:P51)-T51)</f>
        <v/>
      </c>
      <c r="W51" s="77" t="str">
        <f t="shared" ca="1" si="14"/>
        <v/>
      </c>
      <c r="X51" s="78">
        <f t="shared" si="36"/>
        <v>0</v>
      </c>
      <c r="Y51" s="78" t="str">
        <f t="shared" ca="1" si="15"/>
        <v/>
      </c>
      <c r="Z51" s="78">
        <f t="shared" si="16"/>
        <v>0</v>
      </c>
      <c r="AA51" s="78" t="str">
        <f ca="1">IF(OR(E50="0-0",E50="*0-0",G51=""),"",Y51-SUM(Q$5:R51))</f>
        <v/>
      </c>
      <c r="AB51" s="79" t="str">
        <f t="shared" ca="1" si="17"/>
        <v/>
      </c>
      <c r="AC51" s="80" t="str">
        <f t="shared" ca="1" si="18"/>
        <v/>
      </c>
      <c r="AD51" s="80" t="str">
        <f t="shared" ca="1" si="19"/>
        <v/>
      </c>
      <c r="AE51" s="80" t="str">
        <f t="shared" ca="1" si="20"/>
        <v/>
      </c>
      <c r="AF51" s="80" t="str">
        <f t="shared" ca="1" si="21"/>
        <v/>
      </c>
      <c r="AG51" s="81" t="str">
        <f t="shared" ca="1" si="22"/>
        <v/>
      </c>
    </row>
    <row r="52" spans="1:33" ht="14.25">
      <c r="A52" s="61">
        <f t="shared" si="0"/>
        <v>43168</v>
      </c>
      <c r="B52" s="3" t="str">
        <f t="shared" si="1"/>
        <v>金</v>
      </c>
      <c r="C52" s="26">
        <v>67</v>
      </c>
      <c r="D52" s="39"/>
      <c r="E52" s="58"/>
      <c r="F52" s="35" t="str">
        <f t="shared" ca="1" si="24"/>
        <v/>
      </c>
      <c r="G52" s="36" t="str">
        <f t="shared" ca="1" si="25"/>
        <v/>
      </c>
      <c r="H52" s="27" t="str">
        <f t="shared" ca="1" si="2"/>
        <v/>
      </c>
      <c r="I52" s="30" t="str">
        <f t="shared" ca="1" si="3"/>
        <v/>
      </c>
      <c r="J52" s="28" t="str">
        <f t="shared" ca="1" si="4"/>
        <v/>
      </c>
      <c r="K52" s="29" t="str">
        <f t="shared" ca="1" si="5"/>
        <v/>
      </c>
      <c r="L52" s="32">
        <f t="shared" si="53"/>
        <v>0</v>
      </c>
      <c r="M52" s="33">
        <f t="shared" si="54"/>
        <v>0</v>
      </c>
      <c r="N52" s="34">
        <f t="shared" si="7"/>
        <v>0</v>
      </c>
      <c r="O52" s="73" t="str">
        <f t="shared" ca="1" si="8"/>
        <v/>
      </c>
      <c r="P52" s="73" t="str">
        <f t="shared" ca="1" si="9"/>
        <v/>
      </c>
      <c r="Q52" s="74" t="str">
        <f t="shared" ca="1" si="10"/>
        <v/>
      </c>
      <c r="R52" s="75" t="str">
        <f t="shared" ca="1" si="11"/>
        <v/>
      </c>
      <c r="S52" s="76">
        <f t="shared" si="33"/>
        <v>0</v>
      </c>
      <c r="T52" s="76" t="str">
        <f t="shared" ca="1" si="12"/>
        <v/>
      </c>
      <c r="U52" s="76">
        <f t="shared" si="13"/>
        <v>0</v>
      </c>
      <c r="V52" s="76" t="str">
        <f ca="1">IF(OR(E51="0-0",E51="*0-0",G52=""),"",SUM(O$5:P52)-T52)</f>
        <v/>
      </c>
      <c r="W52" s="77" t="str">
        <f t="shared" ca="1" si="14"/>
        <v/>
      </c>
      <c r="X52" s="78">
        <f t="shared" si="36"/>
        <v>0</v>
      </c>
      <c r="Y52" s="78" t="str">
        <f t="shared" ca="1" si="15"/>
        <v/>
      </c>
      <c r="Z52" s="78">
        <f t="shared" si="16"/>
        <v>0</v>
      </c>
      <c r="AA52" s="78" t="str">
        <f ca="1">IF(OR(E51="0-0",E51="*0-0",G52=""),"",Y52-SUM(Q$5:R52))</f>
        <v/>
      </c>
      <c r="AB52" s="79" t="str">
        <f t="shared" ca="1" si="17"/>
        <v/>
      </c>
      <c r="AC52" s="80" t="str">
        <f t="shared" ca="1" si="18"/>
        <v/>
      </c>
      <c r="AD52" s="80" t="str">
        <f t="shared" ca="1" si="19"/>
        <v/>
      </c>
      <c r="AE52" s="80" t="str">
        <f t="shared" ca="1" si="20"/>
        <v/>
      </c>
      <c r="AF52" s="80" t="str">
        <f t="shared" ca="1" si="21"/>
        <v/>
      </c>
      <c r="AG52" s="81" t="str">
        <f t="shared" ca="1" si="22"/>
        <v/>
      </c>
    </row>
    <row r="53" spans="1:33" ht="14.25">
      <c r="A53" s="61">
        <f t="shared" si="0"/>
        <v>43171</v>
      </c>
      <c r="B53" s="3" t="str">
        <f t="shared" si="1"/>
        <v>月</v>
      </c>
      <c r="C53" s="26">
        <v>70</v>
      </c>
      <c r="D53" s="39"/>
      <c r="E53" s="58"/>
      <c r="F53" s="35" t="str">
        <f t="shared" ca="1" si="24"/>
        <v/>
      </c>
      <c r="G53" s="36" t="str">
        <f t="shared" ca="1" si="25"/>
        <v/>
      </c>
      <c r="H53" s="27" t="str">
        <f t="shared" ca="1" si="2"/>
        <v/>
      </c>
      <c r="I53" s="30" t="str">
        <f t="shared" ca="1" si="3"/>
        <v/>
      </c>
      <c r="J53" s="28" t="str">
        <f t="shared" ca="1" si="4"/>
        <v/>
      </c>
      <c r="K53" s="29" t="str">
        <f t="shared" ca="1" si="5"/>
        <v/>
      </c>
      <c r="L53" s="32">
        <f t="shared" si="53"/>
        <v>0</v>
      </c>
      <c r="M53" s="33">
        <f t="shared" si="54"/>
        <v>0</v>
      </c>
      <c r="N53" s="34">
        <f t="shared" si="7"/>
        <v>0</v>
      </c>
      <c r="O53" s="73" t="str">
        <f t="shared" ca="1" si="8"/>
        <v/>
      </c>
      <c r="P53" s="73" t="str">
        <f t="shared" ca="1" si="9"/>
        <v/>
      </c>
      <c r="Q53" s="74" t="str">
        <f t="shared" ca="1" si="10"/>
        <v/>
      </c>
      <c r="R53" s="75" t="str">
        <f t="shared" ca="1" si="11"/>
        <v/>
      </c>
      <c r="S53" s="76">
        <f t="shared" si="33"/>
        <v>0</v>
      </c>
      <c r="T53" s="76" t="str">
        <f t="shared" ca="1" si="12"/>
        <v/>
      </c>
      <c r="U53" s="76">
        <f t="shared" si="13"/>
        <v>0</v>
      </c>
      <c r="V53" s="76" t="str">
        <f ca="1">IF(OR(E52="0-0",E52="*0-0",G53=""),"",SUM(O$5:P53)-T53)</f>
        <v/>
      </c>
      <c r="W53" s="77" t="str">
        <f t="shared" ca="1" si="14"/>
        <v/>
      </c>
      <c r="X53" s="78">
        <f t="shared" si="36"/>
        <v>0</v>
      </c>
      <c r="Y53" s="78" t="str">
        <f t="shared" ca="1" si="15"/>
        <v/>
      </c>
      <c r="Z53" s="78">
        <f t="shared" si="16"/>
        <v>0</v>
      </c>
      <c r="AA53" s="78" t="str">
        <f ca="1">IF(OR(E52="0-0",E52="*0-0",G53=""),"",Y53-SUM(Q$5:R53))</f>
        <v/>
      </c>
      <c r="AB53" s="79" t="str">
        <f t="shared" ca="1" si="17"/>
        <v/>
      </c>
      <c r="AC53" s="80" t="str">
        <f t="shared" ca="1" si="18"/>
        <v/>
      </c>
      <c r="AD53" s="80" t="str">
        <f t="shared" ca="1" si="19"/>
        <v/>
      </c>
      <c r="AE53" s="80" t="str">
        <f t="shared" ca="1" si="20"/>
        <v/>
      </c>
      <c r="AF53" s="80" t="str">
        <f t="shared" ca="1" si="21"/>
        <v/>
      </c>
      <c r="AG53" s="81" t="str">
        <f t="shared" ca="1" si="22"/>
        <v/>
      </c>
    </row>
    <row r="54" spans="1:33" ht="14.25">
      <c r="A54" s="61">
        <f t="shared" si="0"/>
        <v>43172</v>
      </c>
      <c r="B54" s="3" t="str">
        <f t="shared" si="1"/>
        <v>火</v>
      </c>
      <c r="C54" s="26">
        <v>71</v>
      </c>
      <c r="D54" s="39"/>
      <c r="E54" s="58"/>
      <c r="F54" s="35" t="str">
        <f t="shared" ca="1" si="24"/>
        <v/>
      </c>
      <c r="G54" s="36" t="str">
        <f t="shared" ca="1" si="25"/>
        <v/>
      </c>
      <c r="H54" s="27" t="str">
        <f t="shared" ca="1" si="2"/>
        <v/>
      </c>
      <c r="I54" s="30" t="str">
        <f t="shared" ca="1" si="3"/>
        <v/>
      </c>
      <c r="J54" s="28" t="str">
        <f t="shared" ca="1" si="4"/>
        <v/>
      </c>
      <c r="K54" s="29" t="str">
        <f t="shared" ca="1" si="5"/>
        <v/>
      </c>
      <c r="L54" s="32">
        <f t="shared" si="53"/>
        <v>0</v>
      </c>
      <c r="M54" s="33">
        <f t="shared" si="54"/>
        <v>0</v>
      </c>
      <c r="N54" s="34">
        <f t="shared" si="7"/>
        <v>0</v>
      </c>
      <c r="O54" s="73" t="str">
        <f t="shared" ca="1" si="8"/>
        <v/>
      </c>
      <c r="P54" s="73" t="str">
        <f t="shared" ca="1" si="9"/>
        <v/>
      </c>
      <c r="Q54" s="74" t="str">
        <f t="shared" ca="1" si="10"/>
        <v/>
      </c>
      <c r="R54" s="75" t="str">
        <f t="shared" ca="1" si="11"/>
        <v/>
      </c>
      <c r="S54" s="76">
        <f t="shared" si="33"/>
        <v>0</v>
      </c>
      <c r="T54" s="76" t="str">
        <f t="shared" ca="1" si="12"/>
        <v/>
      </c>
      <c r="U54" s="76">
        <f t="shared" si="13"/>
        <v>0</v>
      </c>
      <c r="V54" s="76" t="str">
        <f ca="1">IF(OR(E53="0-0",E53="*0-0",G54=""),"",SUM(O$5:P54)-T54)</f>
        <v/>
      </c>
      <c r="W54" s="77" t="str">
        <f t="shared" ca="1" si="14"/>
        <v/>
      </c>
      <c r="X54" s="78">
        <f t="shared" si="36"/>
        <v>0</v>
      </c>
      <c r="Y54" s="78" t="str">
        <f t="shared" ca="1" si="15"/>
        <v/>
      </c>
      <c r="Z54" s="78">
        <f t="shared" si="16"/>
        <v>0</v>
      </c>
      <c r="AA54" s="78" t="str">
        <f ca="1">IF(OR(E53="0-0",E53="*0-0",G54=""),"",Y54-SUM(Q$5:R54))</f>
        <v/>
      </c>
      <c r="AB54" s="79" t="str">
        <f t="shared" ca="1" si="17"/>
        <v/>
      </c>
      <c r="AC54" s="80" t="str">
        <f t="shared" ca="1" si="18"/>
        <v/>
      </c>
      <c r="AD54" s="80" t="str">
        <f t="shared" ca="1" si="19"/>
        <v/>
      </c>
      <c r="AE54" s="80" t="str">
        <f t="shared" ca="1" si="20"/>
        <v/>
      </c>
      <c r="AF54" s="80" t="str">
        <f t="shared" ca="1" si="21"/>
        <v/>
      </c>
      <c r="AG54" s="81" t="str">
        <f t="shared" ca="1" si="22"/>
        <v/>
      </c>
    </row>
    <row r="55" spans="1:33" ht="14.25">
      <c r="A55" s="61">
        <f t="shared" si="0"/>
        <v>43173</v>
      </c>
      <c r="B55" s="3" t="str">
        <f t="shared" si="1"/>
        <v>水</v>
      </c>
      <c r="C55" s="26">
        <v>72</v>
      </c>
      <c r="D55" s="39"/>
      <c r="E55" s="58"/>
      <c r="F55" s="35" t="str">
        <f t="shared" ca="1" si="24"/>
        <v/>
      </c>
      <c r="G55" s="36" t="str">
        <f t="shared" ca="1" si="25"/>
        <v/>
      </c>
      <c r="H55" s="27" t="str">
        <f t="shared" ca="1" si="2"/>
        <v/>
      </c>
      <c r="I55" s="30" t="str">
        <f t="shared" ca="1" si="3"/>
        <v/>
      </c>
      <c r="J55" s="28" t="str">
        <f t="shared" ca="1" si="4"/>
        <v/>
      </c>
      <c r="K55" s="29" t="str">
        <f t="shared" ca="1" si="5"/>
        <v/>
      </c>
      <c r="L55" s="32">
        <f t="shared" si="53"/>
        <v>0</v>
      </c>
      <c r="M55" s="33">
        <f t="shared" si="54"/>
        <v>0</v>
      </c>
      <c r="N55" s="34">
        <f t="shared" si="7"/>
        <v>0</v>
      </c>
      <c r="O55" s="73" t="str">
        <f t="shared" ca="1" si="8"/>
        <v/>
      </c>
      <c r="P55" s="73" t="str">
        <f t="shared" ca="1" si="9"/>
        <v/>
      </c>
      <c r="Q55" s="74" t="str">
        <f t="shared" ca="1" si="10"/>
        <v/>
      </c>
      <c r="R55" s="75" t="str">
        <f t="shared" ca="1" si="11"/>
        <v/>
      </c>
      <c r="S55" s="76">
        <f t="shared" si="33"/>
        <v>0</v>
      </c>
      <c r="T55" s="76" t="str">
        <f t="shared" ca="1" si="12"/>
        <v/>
      </c>
      <c r="U55" s="76">
        <f t="shared" si="13"/>
        <v>0</v>
      </c>
      <c r="V55" s="76" t="str">
        <f ca="1">IF(OR(E54="0-0",E54="*0-0",G55=""),"",SUM(O$5:P55)-T55)</f>
        <v/>
      </c>
      <c r="W55" s="77" t="str">
        <f t="shared" ca="1" si="14"/>
        <v/>
      </c>
      <c r="X55" s="78">
        <f t="shared" si="36"/>
        <v>0</v>
      </c>
      <c r="Y55" s="78" t="str">
        <f t="shared" ca="1" si="15"/>
        <v/>
      </c>
      <c r="Z55" s="78">
        <f t="shared" si="16"/>
        <v>0</v>
      </c>
      <c r="AA55" s="78" t="str">
        <f ca="1">IF(OR(E54="0-0",E54="*0-0",G55=""),"",Y55-SUM(Q$5:R55))</f>
        <v/>
      </c>
      <c r="AB55" s="79" t="str">
        <f t="shared" ca="1" si="17"/>
        <v/>
      </c>
      <c r="AC55" s="80" t="str">
        <f t="shared" ca="1" si="18"/>
        <v/>
      </c>
      <c r="AD55" s="80" t="str">
        <f t="shared" ca="1" si="19"/>
        <v/>
      </c>
      <c r="AE55" s="80" t="str">
        <f t="shared" ca="1" si="20"/>
        <v/>
      </c>
      <c r="AF55" s="80" t="str">
        <f t="shared" ca="1" si="21"/>
        <v/>
      </c>
      <c r="AG55" s="81" t="str">
        <f t="shared" ca="1" si="22"/>
        <v/>
      </c>
    </row>
    <row r="56" spans="1:33" ht="14.25">
      <c r="A56" s="61">
        <f t="shared" si="0"/>
        <v>43174</v>
      </c>
      <c r="B56" s="3" t="str">
        <f t="shared" si="1"/>
        <v>木</v>
      </c>
      <c r="C56" s="26">
        <v>73</v>
      </c>
      <c r="D56" s="39"/>
      <c r="E56" s="58"/>
      <c r="F56" s="35" t="str">
        <f t="shared" ca="1" si="24"/>
        <v/>
      </c>
      <c r="G56" s="36" t="str">
        <f t="shared" ca="1" si="25"/>
        <v/>
      </c>
      <c r="H56" s="27" t="str">
        <f t="shared" ca="1" si="2"/>
        <v/>
      </c>
      <c r="I56" s="30" t="str">
        <f t="shared" ca="1" si="3"/>
        <v/>
      </c>
      <c r="J56" s="28" t="str">
        <f t="shared" ca="1" si="4"/>
        <v/>
      </c>
      <c r="K56" s="29" t="str">
        <f t="shared" ca="1" si="5"/>
        <v/>
      </c>
      <c r="L56" s="32">
        <f t="shared" si="53"/>
        <v>0</v>
      </c>
      <c r="M56" s="33">
        <f t="shared" si="54"/>
        <v>0</v>
      </c>
      <c r="N56" s="34">
        <f t="shared" si="7"/>
        <v>0</v>
      </c>
      <c r="O56" s="73" t="str">
        <f t="shared" ca="1" si="8"/>
        <v/>
      </c>
      <c r="P56" s="73" t="str">
        <f t="shared" ca="1" si="9"/>
        <v/>
      </c>
      <c r="Q56" s="74" t="str">
        <f t="shared" ca="1" si="10"/>
        <v/>
      </c>
      <c r="R56" s="75" t="str">
        <f t="shared" ca="1" si="11"/>
        <v/>
      </c>
      <c r="S56" s="76">
        <f t="shared" si="33"/>
        <v>0</v>
      </c>
      <c r="T56" s="76" t="str">
        <f t="shared" ca="1" si="12"/>
        <v/>
      </c>
      <c r="U56" s="76">
        <f t="shared" si="13"/>
        <v>0</v>
      </c>
      <c r="V56" s="76" t="str">
        <f ca="1">IF(OR(E55="0-0",E55="*0-0",G56=""),"",SUM(O$5:P56)-T56)</f>
        <v/>
      </c>
      <c r="W56" s="77" t="str">
        <f t="shared" ca="1" si="14"/>
        <v/>
      </c>
      <c r="X56" s="78">
        <f t="shared" si="36"/>
        <v>0</v>
      </c>
      <c r="Y56" s="78" t="str">
        <f t="shared" ca="1" si="15"/>
        <v/>
      </c>
      <c r="Z56" s="78">
        <f t="shared" si="16"/>
        <v>0</v>
      </c>
      <c r="AA56" s="78" t="str">
        <f ca="1">IF(OR(E55="0-0",E55="*0-0",G56=""),"",Y56-SUM(Q$5:R56))</f>
        <v/>
      </c>
      <c r="AB56" s="79" t="str">
        <f t="shared" ca="1" si="17"/>
        <v/>
      </c>
      <c r="AC56" s="80" t="str">
        <f t="shared" ca="1" si="18"/>
        <v/>
      </c>
      <c r="AD56" s="80" t="str">
        <f t="shared" ca="1" si="19"/>
        <v/>
      </c>
      <c r="AE56" s="80" t="str">
        <f t="shared" ca="1" si="20"/>
        <v/>
      </c>
      <c r="AF56" s="80" t="str">
        <f t="shared" ca="1" si="21"/>
        <v/>
      </c>
      <c r="AG56" s="81" t="str">
        <f t="shared" ca="1" si="22"/>
        <v/>
      </c>
    </row>
    <row r="57" spans="1:33" ht="14.25">
      <c r="A57" s="61">
        <f t="shared" si="0"/>
        <v>43175</v>
      </c>
      <c r="B57" s="3" t="str">
        <f t="shared" si="1"/>
        <v>金</v>
      </c>
      <c r="C57" s="26">
        <v>74</v>
      </c>
      <c r="D57" s="39"/>
      <c r="E57" s="58"/>
      <c r="F57" s="35" t="str">
        <f t="shared" ca="1" si="24"/>
        <v/>
      </c>
      <c r="G57" s="36" t="str">
        <f t="shared" ca="1" si="25"/>
        <v/>
      </c>
      <c r="H57" s="27" t="str">
        <f t="shared" ca="1" si="2"/>
        <v/>
      </c>
      <c r="I57" s="30" t="str">
        <f t="shared" ca="1" si="3"/>
        <v/>
      </c>
      <c r="J57" s="28" t="str">
        <f t="shared" ca="1" si="4"/>
        <v/>
      </c>
      <c r="K57" s="29" t="str">
        <f t="shared" ca="1" si="5"/>
        <v/>
      </c>
      <c r="L57" s="32">
        <f t="shared" si="53"/>
        <v>0</v>
      </c>
      <c r="M57" s="33">
        <f t="shared" si="54"/>
        <v>0</v>
      </c>
      <c r="N57" s="34">
        <f t="shared" si="7"/>
        <v>0</v>
      </c>
      <c r="O57" s="73" t="str">
        <f t="shared" ca="1" si="8"/>
        <v/>
      </c>
      <c r="P57" s="73" t="str">
        <f t="shared" ca="1" si="9"/>
        <v/>
      </c>
      <c r="Q57" s="74" t="str">
        <f t="shared" ca="1" si="10"/>
        <v/>
      </c>
      <c r="R57" s="75" t="str">
        <f t="shared" ca="1" si="11"/>
        <v/>
      </c>
      <c r="S57" s="76">
        <f t="shared" si="33"/>
        <v>0</v>
      </c>
      <c r="T57" s="76" t="str">
        <f t="shared" ca="1" si="12"/>
        <v/>
      </c>
      <c r="U57" s="76">
        <f t="shared" si="13"/>
        <v>0</v>
      </c>
      <c r="V57" s="76" t="str">
        <f ca="1">IF(OR(E56="0-0",E56="*0-0",G57=""),"",SUM(O$5:P57)-T57)</f>
        <v/>
      </c>
      <c r="W57" s="77" t="str">
        <f t="shared" ca="1" si="14"/>
        <v/>
      </c>
      <c r="X57" s="78">
        <f t="shared" si="36"/>
        <v>0</v>
      </c>
      <c r="Y57" s="78" t="str">
        <f t="shared" ca="1" si="15"/>
        <v/>
      </c>
      <c r="Z57" s="78">
        <f t="shared" si="16"/>
        <v>0</v>
      </c>
      <c r="AA57" s="78" t="str">
        <f ca="1">IF(OR(E56="0-0",E56="*0-0",G57=""),"",Y57-SUM(Q$5:R57))</f>
        <v/>
      </c>
      <c r="AB57" s="79" t="str">
        <f t="shared" ca="1" si="17"/>
        <v/>
      </c>
      <c r="AC57" s="80" t="str">
        <f t="shared" ca="1" si="18"/>
        <v/>
      </c>
      <c r="AD57" s="80" t="str">
        <f t="shared" ca="1" si="19"/>
        <v/>
      </c>
      <c r="AE57" s="80" t="str">
        <f t="shared" ca="1" si="20"/>
        <v/>
      </c>
      <c r="AF57" s="80" t="str">
        <f t="shared" ca="1" si="21"/>
        <v/>
      </c>
      <c r="AG57" s="81" t="str">
        <f t="shared" ca="1" si="22"/>
        <v/>
      </c>
    </row>
    <row r="58" spans="1:33" ht="14.25">
      <c r="A58" s="61">
        <f t="shared" si="0"/>
        <v>43178</v>
      </c>
      <c r="B58" s="3" t="str">
        <f t="shared" si="1"/>
        <v>月</v>
      </c>
      <c r="C58" s="26">
        <v>77</v>
      </c>
      <c r="D58" s="39"/>
      <c r="E58" s="58"/>
      <c r="F58" s="35" t="str">
        <f t="shared" ca="1" si="24"/>
        <v/>
      </c>
      <c r="G58" s="36" t="str">
        <f t="shared" ca="1" si="25"/>
        <v/>
      </c>
      <c r="H58" s="27" t="str">
        <f t="shared" ca="1" si="2"/>
        <v/>
      </c>
      <c r="I58" s="30" t="str">
        <f t="shared" ca="1" si="3"/>
        <v/>
      </c>
      <c r="J58" s="28" t="str">
        <f t="shared" ca="1" si="4"/>
        <v/>
      </c>
      <c r="K58" s="29" t="str">
        <f t="shared" ca="1" si="5"/>
        <v/>
      </c>
      <c r="L58" s="32">
        <f t="shared" si="53"/>
        <v>0</v>
      </c>
      <c r="M58" s="33">
        <f t="shared" si="54"/>
        <v>0</v>
      </c>
      <c r="N58" s="34">
        <f t="shared" si="7"/>
        <v>0</v>
      </c>
      <c r="O58" s="73" t="str">
        <f t="shared" ca="1" si="8"/>
        <v/>
      </c>
      <c r="P58" s="73" t="str">
        <f t="shared" ca="1" si="9"/>
        <v/>
      </c>
      <c r="Q58" s="74" t="str">
        <f t="shared" ca="1" si="10"/>
        <v/>
      </c>
      <c r="R58" s="75" t="str">
        <f t="shared" ca="1" si="11"/>
        <v/>
      </c>
      <c r="S58" s="76">
        <f t="shared" si="33"/>
        <v>0</v>
      </c>
      <c r="T58" s="76" t="str">
        <f t="shared" ca="1" si="12"/>
        <v/>
      </c>
      <c r="U58" s="76">
        <f t="shared" si="13"/>
        <v>0</v>
      </c>
      <c r="V58" s="76" t="str">
        <f ca="1">IF(OR(E57="0-0",E57="*0-0",G58=""),"",SUM(O$5:P58)-T58)</f>
        <v/>
      </c>
      <c r="W58" s="77" t="str">
        <f t="shared" ca="1" si="14"/>
        <v/>
      </c>
      <c r="X58" s="78">
        <f t="shared" si="36"/>
        <v>0</v>
      </c>
      <c r="Y58" s="78" t="str">
        <f t="shared" ca="1" si="15"/>
        <v/>
      </c>
      <c r="Z58" s="78">
        <f t="shared" si="16"/>
        <v>0</v>
      </c>
      <c r="AA58" s="78" t="str">
        <f ca="1">IF(OR(E57="0-0",E57="*0-0",G58=""),"",Y58-SUM(Q$5:R58))</f>
        <v/>
      </c>
      <c r="AB58" s="79" t="str">
        <f t="shared" ca="1" si="17"/>
        <v/>
      </c>
      <c r="AC58" s="80" t="str">
        <f t="shared" ca="1" si="18"/>
        <v/>
      </c>
      <c r="AD58" s="80" t="str">
        <f t="shared" ca="1" si="19"/>
        <v/>
      </c>
      <c r="AE58" s="80" t="str">
        <f t="shared" ca="1" si="20"/>
        <v/>
      </c>
      <c r="AF58" s="80" t="str">
        <f t="shared" ca="1" si="21"/>
        <v/>
      </c>
      <c r="AG58" s="81" t="str">
        <f t="shared" ca="1" si="22"/>
        <v/>
      </c>
    </row>
    <row r="59" spans="1:33" ht="14.25">
      <c r="A59" s="61">
        <f t="shared" si="0"/>
        <v>43179</v>
      </c>
      <c r="B59" s="3" t="str">
        <f t="shared" si="1"/>
        <v>火</v>
      </c>
      <c r="C59" s="26">
        <v>78</v>
      </c>
      <c r="D59" s="39"/>
      <c r="E59" s="58"/>
      <c r="F59" s="35" t="str">
        <f t="shared" ca="1" si="24"/>
        <v/>
      </c>
      <c r="G59" s="36" t="str">
        <f t="shared" ca="1" si="25"/>
        <v/>
      </c>
      <c r="H59" s="27" t="str">
        <f t="shared" ca="1" si="2"/>
        <v/>
      </c>
      <c r="I59" s="30" t="str">
        <f t="shared" ca="1" si="3"/>
        <v/>
      </c>
      <c r="J59" s="28" t="str">
        <f t="shared" ca="1" si="4"/>
        <v/>
      </c>
      <c r="K59" s="29" t="str">
        <f t="shared" ca="1" si="5"/>
        <v/>
      </c>
      <c r="L59" s="32">
        <f t="shared" si="53"/>
        <v>0</v>
      </c>
      <c r="M59" s="33">
        <f t="shared" si="54"/>
        <v>0</v>
      </c>
      <c r="N59" s="34">
        <f t="shared" si="7"/>
        <v>0</v>
      </c>
      <c r="O59" s="73" t="str">
        <f t="shared" ca="1" si="8"/>
        <v/>
      </c>
      <c r="P59" s="73" t="str">
        <f t="shared" ca="1" si="9"/>
        <v/>
      </c>
      <c r="Q59" s="74" t="str">
        <f t="shared" ca="1" si="10"/>
        <v/>
      </c>
      <c r="R59" s="75" t="str">
        <f t="shared" ca="1" si="11"/>
        <v/>
      </c>
      <c r="S59" s="76">
        <f t="shared" si="33"/>
        <v>0</v>
      </c>
      <c r="T59" s="76" t="str">
        <f t="shared" ca="1" si="12"/>
        <v/>
      </c>
      <c r="U59" s="76">
        <f t="shared" si="13"/>
        <v>0</v>
      </c>
      <c r="V59" s="76" t="str">
        <f ca="1">IF(OR(E58="0-0",E58="*0-0",G59=""),"",SUM(O$5:P59)-T59)</f>
        <v/>
      </c>
      <c r="W59" s="77" t="str">
        <f t="shared" ca="1" si="14"/>
        <v/>
      </c>
      <c r="X59" s="78">
        <f t="shared" si="36"/>
        <v>0</v>
      </c>
      <c r="Y59" s="78" t="str">
        <f t="shared" ca="1" si="15"/>
        <v/>
      </c>
      <c r="Z59" s="78">
        <f t="shared" si="16"/>
        <v>0</v>
      </c>
      <c r="AA59" s="78" t="str">
        <f ca="1">IF(OR(E58="0-0",E58="*0-0",G59=""),"",Y59-SUM(Q$5:R59))</f>
        <v/>
      </c>
      <c r="AB59" s="79" t="str">
        <f t="shared" ca="1" si="17"/>
        <v/>
      </c>
      <c r="AC59" s="80" t="str">
        <f t="shared" ca="1" si="18"/>
        <v/>
      </c>
      <c r="AD59" s="80" t="str">
        <f t="shared" ca="1" si="19"/>
        <v/>
      </c>
      <c r="AE59" s="80" t="str">
        <f t="shared" ca="1" si="20"/>
        <v/>
      </c>
      <c r="AF59" s="80" t="str">
        <f t="shared" ca="1" si="21"/>
        <v/>
      </c>
      <c r="AG59" s="81" t="str">
        <f t="shared" ca="1" si="22"/>
        <v/>
      </c>
    </row>
    <row r="60" spans="1:33" ht="14.25">
      <c r="A60" s="61">
        <f t="shared" si="0"/>
        <v>43181</v>
      </c>
      <c r="B60" s="3" t="str">
        <f t="shared" si="1"/>
        <v>木</v>
      </c>
      <c r="C60" s="26">
        <v>80</v>
      </c>
      <c r="D60" s="39"/>
      <c r="E60" s="58"/>
      <c r="F60" s="35" t="str">
        <f t="shared" ca="1" si="24"/>
        <v/>
      </c>
      <c r="G60" s="36" t="str">
        <f t="shared" ca="1" si="25"/>
        <v/>
      </c>
      <c r="H60" s="27" t="str">
        <f t="shared" ca="1" si="2"/>
        <v/>
      </c>
      <c r="I60" s="30" t="str">
        <f t="shared" ca="1" si="3"/>
        <v/>
      </c>
      <c r="J60" s="28" t="str">
        <f t="shared" ca="1" si="4"/>
        <v/>
      </c>
      <c r="K60" s="29" t="str">
        <f t="shared" ca="1" si="5"/>
        <v/>
      </c>
      <c r="L60" s="32">
        <f t="shared" si="53"/>
        <v>0</v>
      </c>
      <c r="M60" s="33">
        <f t="shared" si="54"/>
        <v>0</v>
      </c>
      <c r="N60" s="34">
        <f t="shared" si="7"/>
        <v>0</v>
      </c>
      <c r="O60" s="73" t="str">
        <f t="shared" ca="1" si="8"/>
        <v/>
      </c>
      <c r="P60" s="73" t="str">
        <f t="shared" ca="1" si="9"/>
        <v/>
      </c>
      <c r="Q60" s="74" t="str">
        <f t="shared" ca="1" si="10"/>
        <v/>
      </c>
      <c r="R60" s="75" t="str">
        <f t="shared" ca="1" si="11"/>
        <v/>
      </c>
      <c r="S60" s="76">
        <f t="shared" si="33"/>
        <v>0</v>
      </c>
      <c r="T60" s="76" t="str">
        <f t="shared" ca="1" si="12"/>
        <v/>
      </c>
      <c r="U60" s="76">
        <f t="shared" si="13"/>
        <v>0</v>
      </c>
      <c r="V60" s="76" t="str">
        <f ca="1">IF(OR(E59="0-0",E59="*0-0",G60=""),"",SUM(O$5:P60)-T60)</f>
        <v/>
      </c>
      <c r="W60" s="77" t="str">
        <f t="shared" ca="1" si="14"/>
        <v/>
      </c>
      <c r="X60" s="78">
        <f t="shared" si="36"/>
        <v>0</v>
      </c>
      <c r="Y60" s="78" t="str">
        <f t="shared" ca="1" si="15"/>
        <v/>
      </c>
      <c r="Z60" s="78">
        <f t="shared" si="16"/>
        <v>0</v>
      </c>
      <c r="AA60" s="78" t="str">
        <f ca="1">IF(OR(E59="0-0",E59="*0-0",G60=""),"",Y60-SUM(Q$5:R60))</f>
        <v/>
      </c>
      <c r="AB60" s="79" t="str">
        <f t="shared" ca="1" si="17"/>
        <v/>
      </c>
      <c r="AC60" s="80" t="str">
        <f t="shared" ca="1" si="18"/>
        <v/>
      </c>
      <c r="AD60" s="80" t="str">
        <f t="shared" ca="1" si="19"/>
        <v/>
      </c>
      <c r="AE60" s="80" t="str">
        <f t="shared" ca="1" si="20"/>
        <v/>
      </c>
      <c r="AF60" s="80" t="str">
        <f t="shared" ca="1" si="21"/>
        <v/>
      </c>
      <c r="AG60" s="81" t="str">
        <f t="shared" ca="1" si="22"/>
        <v/>
      </c>
    </row>
    <row r="61" spans="1:33" ht="14.25">
      <c r="A61" s="61">
        <f t="shared" si="0"/>
        <v>43182</v>
      </c>
      <c r="B61" s="3" t="str">
        <f t="shared" si="1"/>
        <v>金</v>
      </c>
      <c r="C61" s="26">
        <v>81</v>
      </c>
      <c r="D61" s="39"/>
      <c r="E61" s="58"/>
      <c r="F61" s="35" t="str">
        <f t="shared" ca="1" si="24"/>
        <v/>
      </c>
      <c r="G61" s="36" t="str">
        <f t="shared" ca="1" si="25"/>
        <v/>
      </c>
      <c r="H61" s="27" t="str">
        <f t="shared" ca="1" si="2"/>
        <v/>
      </c>
      <c r="I61" s="30" t="str">
        <f t="shared" ca="1" si="3"/>
        <v/>
      </c>
      <c r="J61" s="28" t="str">
        <f t="shared" ca="1" si="4"/>
        <v/>
      </c>
      <c r="K61" s="29" t="str">
        <f t="shared" ca="1" si="5"/>
        <v/>
      </c>
      <c r="L61" s="32">
        <f t="shared" si="53"/>
        <v>0</v>
      </c>
      <c r="M61" s="33">
        <f t="shared" si="54"/>
        <v>0</v>
      </c>
      <c r="N61" s="34">
        <f t="shared" si="7"/>
        <v>0</v>
      </c>
      <c r="O61" s="73" t="str">
        <f t="shared" ca="1" si="8"/>
        <v/>
      </c>
      <c r="P61" s="73" t="str">
        <f t="shared" ca="1" si="9"/>
        <v/>
      </c>
      <c r="Q61" s="74" t="str">
        <f t="shared" ca="1" si="10"/>
        <v/>
      </c>
      <c r="R61" s="75" t="str">
        <f t="shared" ca="1" si="11"/>
        <v/>
      </c>
      <c r="S61" s="76">
        <f t="shared" si="33"/>
        <v>0</v>
      </c>
      <c r="T61" s="76" t="str">
        <f t="shared" ca="1" si="12"/>
        <v/>
      </c>
      <c r="U61" s="76">
        <f t="shared" si="13"/>
        <v>0</v>
      </c>
      <c r="V61" s="76" t="str">
        <f ca="1">IF(OR(E60="0-0",E60="*0-0",G61=""),"",SUM(O$5:P61)-T61)</f>
        <v/>
      </c>
      <c r="W61" s="77" t="str">
        <f t="shared" ca="1" si="14"/>
        <v/>
      </c>
      <c r="X61" s="78">
        <f t="shared" si="36"/>
        <v>0</v>
      </c>
      <c r="Y61" s="78" t="str">
        <f t="shared" ca="1" si="15"/>
        <v/>
      </c>
      <c r="Z61" s="78">
        <f t="shared" si="16"/>
        <v>0</v>
      </c>
      <c r="AA61" s="78" t="str">
        <f ca="1">IF(OR(E60="0-0",E60="*0-0",G61=""),"",Y61-SUM(Q$5:R61))</f>
        <v/>
      </c>
      <c r="AB61" s="79" t="str">
        <f t="shared" ca="1" si="17"/>
        <v/>
      </c>
      <c r="AC61" s="80" t="str">
        <f t="shared" ca="1" si="18"/>
        <v/>
      </c>
      <c r="AD61" s="80" t="str">
        <f t="shared" ca="1" si="19"/>
        <v/>
      </c>
      <c r="AE61" s="80" t="str">
        <f t="shared" ca="1" si="20"/>
        <v/>
      </c>
      <c r="AF61" s="80" t="str">
        <f t="shared" ca="1" si="21"/>
        <v/>
      </c>
      <c r="AG61" s="81" t="str">
        <f t="shared" ca="1" si="22"/>
        <v/>
      </c>
    </row>
    <row r="62" spans="1:33" ht="14.25">
      <c r="A62" s="61">
        <f t="shared" si="0"/>
        <v>43185</v>
      </c>
      <c r="B62" s="3" t="str">
        <f t="shared" si="1"/>
        <v>月</v>
      </c>
      <c r="C62" s="26">
        <v>84</v>
      </c>
      <c r="D62" s="39"/>
      <c r="E62" s="58"/>
      <c r="F62" s="35" t="str">
        <f t="shared" ca="1" si="24"/>
        <v/>
      </c>
      <c r="G62" s="36" t="str">
        <f t="shared" ca="1" si="25"/>
        <v/>
      </c>
      <c r="H62" s="27" t="str">
        <f t="shared" ca="1" si="2"/>
        <v/>
      </c>
      <c r="I62" s="30" t="str">
        <f t="shared" ca="1" si="3"/>
        <v/>
      </c>
      <c r="J62" s="28" t="str">
        <f t="shared" ca="1" si="4"/>
        <v/>
      </c>
      <c r="K62" s="29" t="str">
        <f t="shared" ca="1" si="5"/>
        <v/>
      </c>
      <c r="L62" s="32">
        <f t="shared" si="53"/>
        <v>0</v>
      </c>
      <c r="M62" s="33">
        <f t="shared" si="54"/>
        <v>0</v>
      </c>
      <c r="N62" s="34">
        <f t="shared" si="7"/>
        <v>0</v>
      </c>
      <c r="O62" s="73" t="str">
        <f t="shared" ca="1" si="8"/>
        <v/>
      </c>
      <c r="P62" s="73" t="str">
        <f t="shared" ca="1" si="9"/>
        <v/>
      </c>
      <c r="Q62" s="74" t="str">
        <f t="shared" ca="1" si="10"/>
        <v/>
      </c>
      <c r="R62" s="75" t="str">
        <f t="shared" ca="1" si="11"/>
        <v/>
      </c>
      <c r="S62" s="76">
        <f t="shared" si="33"/>
        <v>0</v>
      </c>
      <c r="T62" s="76" t="str">
        <f t="shared" ca="1" si="12"/>
        <v/>
      </c>
      <c r="U62" s="76">
        <f t="shared" si="13"/>
        <v>0</v>
      </c>
      <c r="V62" s="76" t="str">
        <f ca="1">IF(OR(E61="0-0",E61="*0-0",G62=""),"",SUM(O$5:P62)-T62)</f>
        <v/>
      </c>
      <c r="W62" s="77" t="str">
        <f t="shared" ca="1" si="14"/>
        <v/>
      </c>
      <c r="X62" s="78">
        <f t="shared" si="36"/>
        <v>0</v>
      </c>
      <c r="Y62" s="78" t="str">
        <f t="shared" ca="1" si="15"/>
        <v/>
      </c>
      <c r="Z62" s="78">
        <f t="shared" si="16"/>
        <v>0</v>
      </c>
      <c r="AA62" s="78" t="str">
        <f ca="1">IF(OR(E61="0-0",E61="*0-0",G62=""),"",Y62-SUM(Q$5:R62))</f>
        <v/>
      </c>
      <c r="AB62" s="79" t="str">
        <f t="shared" ca="1" si="17"/>
        <v/>
      </c>
      <c r="AC62" s="80" t="str">
        <f t="shared" ca="1" si="18"/>
        <v/>
      </c>
      <c r="AD62" s="80" t="str">
        <f t="shared" ca="1" si="19"/>
        <v/>
      </c>
      <c r="AE62" s="80" t="str">
        <f t="shared" ca="1" si="20"/>
        <v/>
      </c>
      <c r="AF62" s="80" t="str">
        <f t="shared" ca="1" si="21"/>
        <v/>
      </c>
      <c r="AG62" s="81" t="str">
        <f t="shared" ca="1" si="22"/>
        <v/>
      </c>
    </row>
    <row r="63" spans="1:33" ht="14.25">
      <c r="A63" s="61">
        <f t="shared" si="0"/>
        <v>43186</v>
      </c>
      <c r="B63" s="3" t="str">
        <f t="shared" si="1"/>
        <v>火</v>
      </c>
      <c r="C63" s="26">
        <v>85</v>
      </c>
      <c r="D63" s="39"/>
      <c r="E63" s="58"/>
      <c r="F63" s="35" t="str">
        <f t="shared" ca="1" si="24"/>
        <v/>
      </c>
      <c r="G63" s="36" t="str">
        <f t="shared" ca="1" si="25"/>
        <v/>
      </c>
      <c r="H63" s="27" t="str">
        <f t="shared" ca="1" si="2"/>
        <v/>
      </c>
      <c r="I63" s="30" t="str">
        <f t="shared" ca="1" si="3"/>
        <v/>
      </c>
      <c r="J63" s="28" t="str">
        <f t="shared" ca="1" si="4"/>
        <v/>
      </c>
      <c r="K63" s="29" t="str">
        <f t="shared" ca="1" si="5"/>
        <v/>
      </c>
      <c r="L63" s="32">
        <f t="shared" si="53"/>
        <v>0</v>
      </c>
      <c r="M63" s="33">
        <f t="shared" si="54"/>
        <v>0</v>
      </c>
      <c r="N63" s="34">
        <f t="shared" si="7"/>
        <v>0</v>
      </c>
      <c r="O63" s="73" t="str">
        <f t="shared" ca="1" si="8"/>
        <v/>
      </c>
      <c r="P63" s="73" t="str">
        <f t="shared" ca="1" si="9"/>
        <v/>
      </c>
      <c r="Q63" s="74" t="str">
        <f t="shared" ca="1" si="10"/>
        <v/>
      </c>
      <c r="R63" s="75" t="str">
        <f t="shared" ca="1" si="11"/>
        <v/>
      </c>
      <c r="S63" s="76">
        <f t="shared" si="33"/>
        <v>0</v>
      </c>
      <c r="T63" s="76" t="str">
        <f t="shared" ca="1" si="12"/>
        <v/>
      </c>
      <c r="U63" s="76">
        <f t="shared" si="13"/>
        <v>0</v>
      </c>
      <c r="V63" s="76" t="str">
        <f ca="1">IF(OR(E62="0-0",E62="*0-0",G63=""),"",SUM(O$5:P63)-T63)</f>
        <v/>
      </c>
      <c r="W63" s="77" t="str">
        <f t="shared" ca="1" si="14"/>
        <v/>
      </c>
      <c r="X63" s="78">
        <f t="shared" si="36"/>
        <v>0</v>
      </c>
      <c r="Y63" s="78" t="str">
        <f t="shared" ca="1" si="15"/>
        <v/>
      </c>
      <c r="Z63" s="78">
        <f t="shared" si="16"/>
        <v>0</v>
      </c>
      <c r="AA63" s="78" t="str">
        <f ca="1">IF(OR(E62="0-0",E62="*0-0",G63=""),"",Y63-SUM(Q$5:R63))</f>
        <v/>
      </c>
      <c r="AB63" s="79" t="str">
        <f t="shared" ca="1" si="17"/>
        <v/>
      </c>
      <c r="AC63" s="80" t="str">
        <f t="shared" ca="1" si="18"/>
        <v/>
      </c>
      <c r="AD63" s="80" t="str">
        <f t="shared" ca="1" si="19"/>
        <v/>
      </c>
      <c r="AE63" s="80" t="str">
        <f t="shared" ca="1" si="20"/>
        <v/>
      </c>
      <c r="AF63" s="80" t="str">
        <f t="shared" ca="1" si="21"/>
        <v/>
      </c>
      <c r="AG63" s="81" t="str">
        <f t="shared" ca="1" si="22"/>
        <v/>
      </c>
    </row>
    <row r="64" spans="1:33" ht="14.25">
      <c r="A64" s="61">
        <f t="shared" si="0"/>
        <v>43187</v>
      </c>
      <c r="B64" s="3" t="str">
        <f t="shared" si="1"/>
        <v>水</v>
      </c>
      <c r="C64" s="26">
        <v>86</v>
      </c>
      <c r="D64" s="39"/>
      <c r="E64" s="58"/>
      <c r="F64" s="35" t="str">
        <f t="shared" ca="1" si="24"/>
        <v/>
      </c>
      <c r="G64" s="36" t="str">
        <f t="shared" ca="1" si="25"/>
        <v/>
      </c>
      <c r="H64" s="27" t="str">
        <f t="shared" ca="1" si="2"/>
        <v/>
      </c>
      <c r="I64" s="30" t="str">
        <f t="shared" ca="1" si="3"/>
        <v/>
      </c>
      <c r="J64" s="28" t="str">
        <f t="shared" ca="1" si="4"/>
        <v/>
      </c>
      <c r="K64" s="29" t="str">
        <f t="shared" ca="1" si="5"/>
        <v/>
      </c>
      <c r="L64" s="32">
        <f t="shared" si="53"/>
        <v>0</v>
      </c>
      <c r="M64" s="33">
        <f t="shared" si="54"/>
        <v>0</v>
      </c>
      <c r="N64" s="34">
        <f t="shared" si="7"/>
        <v>0</v>
      </c>
      <c r="O64" s="73" t="str">
        <f t="shared" ca="1" si="8"/>
        <v/>
      </c>
      <c r="P64" s="73" t="str">
        <f t="shared" ca="1" si="9"/>
        <v/>
      </c>
      <c r="Q64" s="74" t="str">
        <f t="shared" ca="1" si="10"/>
        <v/>
      </c>
      <c r="R64" s="75" t="str">
        <f t="shared" ca="1" si="11"/>
        <v/>
      </c>
      <c r="S64" s="76">
        <f t="shared" si="33"/>
        <v>0</v>
      </c>
      <c r="T64" s="76" t="str">
        <f t="shared" ca="1" si="12"/>
        <v/>
      </c>
      <c r="U64" s="76">
        <f t="shared" si="13"/>
        <v>0</v>
      </c>
      <c r="V64" s="76" t="str">
        <f ca="1">IF(OR(E63="0-0",E63="*0-0",G64=""),"",SUM(O$5:P64)-T64)</f>
        <v/>
      </c>
      <c r="W64" s="77" t="str">
        <f t="shared" ca="1" si="14"/>
        <v/>
      </c>
      <c r="X64" s="78">
        <f t="shared" si="36"/>
        <v>0</v>
      </c>
      <c r="Y64" s="78" t="str">
        <f t="shared" ca="1" si="15"/>
        <v/>
      </c>
      <c r="Z64" s="78">
        <f t="shared" si="16"/>
        <v>0</v>
      </c>
      <c r="AA64" s="78" t="str">
        <f ca="1">IF(OR(E63="0-0",E63="*0-0",G64=""),"",Y64-SUM(Q$5:R64))</f>
        <v/>
      </c>
      <c r="AB64" s="79" t="str">
        <f t="shared" ca="1" si="17"/>
        <v/>
      </c>
      <c r="AC64" s="80" t="str">
        <f t="shared" ca="1" si="18"/>
        <v/>
      </c>
      <c r="AD64" s="80" t="str">
        <f t="shared" ca="1" si="19"/>
        <v/>
      </c>
      <c r="AE64" s="80" t="str">
        <f t="shared" ca="1" si="20"/>
        <v/>
      </c>
      <c r="AF64" s="80" t="str">
        <f t="shared" ca="1" si="21"/>
        <v/>
      </c>
      <c r="AG64" s="81" t="str">
        <f t="shared" ca="1" si="22"/>
        <v/>
      </c>
    </row>
    <row r="65" spans="1:33" ht="14.25">
      <c r="A65" s="61">
        <f t="shared" si="0"/>
        <v>43188</v>
      </c>
      <c r="B65" s="3" t="str">
        <f t="shared" si="1"/>
        <v>木</v>
      </c>
      <c r="C65" s="26">
        <v>87</v>
      </c>
      <c r="D65" s="39"/>
      <c r="E65" s="58"/>
      <c r="F65" s="35" t="str">
        <f t="shared" ca="1" si="24"/>
        <v/>
      </c>
      <c r="G65" s="36" t="str">
        <f t="shared" ca="1" si="25"/>
        <v/>
      </c>
      <c r="H65" s="27" t="str">
        <f t="shared" ca="1" si="2"/>
        <v/>
      </c>
      <c r="I65" s="30" t="str">
        <f t="shared" ca="1" si="3"/>
        <v/>
      </c>
      <c r="J65" s="28" t="str">
        <f t="shared" ca="1" si="4"/>
        <v/>
      </c>
      <c r="K65" s="29" t="str">
        <f t="shared" ca="1" si="5"/>
        <v/>
      </c>
      <c r="L65" s="32">
        <f t="shared" si="53"/>
        <v>0</v>
      </c>
      <c r="M65" s="33">
        <f t="shared" si="54"/>
        <v>0</v>
      </c>
      <c r="N65" s="34">
        <f t="shared" si="7"/>
        <v>0</v>
      </c>
      <c r="O65" s="73" t="str">
        <f t="shared" ca="1" si="8"/>
        <v/>
      </c>
      <c r="P65" s="73" t="str">
        <f t="shared" ca="1" si="9"/>
        <v/>
      </c>
      <c r="Q65" s="74" t="str">
        <f t="shared" ca="1" si="10"/>
        <v/>
      </c>
      <c r="R65" s="75" t="str">
        <f t="shared" ca="1" si="11"/>
        <v/>
      </c>
      <c r="S65" s="76">
        <f t="shared" si="33"/>
        <v>0</v>
      </c>
      <c r="T65" s="76" t="str">
        <f t="shared" ca="1" si="12"/>
        <v/>
      </c>
      <c r="U65" s="76">
        <f t="shared" si="13"/>
        <v>0</v>
      </c>
      <c r="V65" s="76" t="str">
        <f ca="1">IF(OR(E64="0-0",E64="*0-0",G65=""),"",SUM(O$5:P65)-T65)</f>
        <v/>
      </c>
      <c r="W65" s="77" t="str">
        <f t="shared" ca="1" si="14"/>
        <v/>
      </c>
      <c r="X65" s="78">
        <f t="shared" si="36"/>
        <v>0</v>
      </c>
      <c r="Y65" s="78" t="str">
        <f t="shared" ca="1" si="15"/>
        <v/>
      </c>
      <c r="Z65" s="78">
        <f t="shared" si="16"/>
        <v>0</v>
      </c>
      <c r="AA65" s="78" t="str">
        <f ca="1">IF(OR(E64="0-0",E64="*0-0",G65=""),"",Y65-SUM(Q$5:R65))</f>
        <v/>
      </c>
      <c r="AB65" s="79" t="str">
        <f t="shared" ca="1" si="17"/>
        <v/>
      </c>
      <c r="AC65" s="80" t="str">
        <f t="shared" ca="1" si="18"/>
        <v/>
      </c>
      <c r="AD65" s="80" t="str">
        <f t="shared" ca="1" si="19"/>
        <v/>
      </c>
      <c r="AE65" s="80" t="str">
        <f t="shared" ca="1" si="20"/>
        <v/>
      </c>
      <c r="AF65" s="80" t="str">
        <f t="shared" ca="1" si="21"/>
        <v/>
      </c>
      <c r="AG65" s="81" t="str">
        <f t="shared" ca="1" si="22"/>
        <v/>
      </c>
    </row>
    <row r="66" spans="1:33" ht="14.25">
      <c r="A66" s="61">
        <f t="shared" si="0"/>
        <v>43189</v>
      </c>
      <c r="B66" s="3" t="str">
        <f t="shared" si="1"/>
        <v>金</v>
      </c>
      <c r="C66" s="26">
        <v>88</v>
      </c>
      <c r="D66" s="39"/>
      <c r="E66" s="58"/>
      <c r="F66" s="35" t="str">
        <f t="shared" ca="1" si="24"/>
        <v/>
      </c>
      <c r="G66" s="36" t="str">
        <f t="shared" ca="1" si="25"/>
        <v/>
      </c>
      <c r="H66" s="27" t="str">
        <f t="shared" ca="1" si="2"/>
        <v/>
      </c>
      <c r="I66" s="30" t="str">
        <f t="shared" ca="1" si="3"/>
        <v/>
      </c>
      <c r="J66" s="28" t="str">
        <f t="shared" ca="1" si="4"/>
        <v/>
      </c>
      <c r="K66" s="29" t="str">
        <f t="shared" ca="1" si="5"/>
        <v/>
      </c>
      <c r="L66" s="32">
        <f t="shared" si="53"/>
        <v>0</v>
      </c>
      <c r="M66" s="33">
        <f t="shared" si="54"/>
        <v>0</v>
      </c>
      <c r="N66" s="34">
        <f t="shared" si="7"/>
        <v>0</v>
      </c>
      <c r="O66" s="73" t="str">
        <f t="shared" ca="1" si="8"/>
        <v/>
      </c>
      <c r="P66" s="73" t="str">
        <f t="shared" ca="1" si="9"/>
        <v/>
      </c>
      <c r="Q66" s="74" t="str">
        <f t="shared" ca="1" si="10"/>
        <v/>
      </c>
      <c r="R66" s="75" t="str">
        <f t="shared" ca="1" si="11"/>
        <v/>
      </c>
      <c r="S66" s="76">
        <f t="shared" si="33"/>
        <v>0</v>
      </c>
      <c r="T66" s="76" t="str">
        <f t="shared" ca="1" si="12"/>
        <v/>
      </c>
      <c r="U66" s="76">
        <f t="shared" si="13"/>
        <v>0</v>
      </c>
      <c r="V66" s="76" t="str">
        <f ca="1">IF(OR(E65="0-0",E65="*0-0",G66=""),"",SUM(O$5:P66)-T66)</f>
        <v/>
      </c>
      <c r="W66" s="77" t="str">
        <f t="shared" ca="1" si="14"/>
        <v/>
      </c>
      <c r="X66" s="78">
        <f t="shared" si="36"/>
        <v>0</v>
      </c>
      <c r="Y66" s="78" t="str">
        <f t="shared" ca="1" si="15"/>
        <v/>
      </c>
      <c r="Z66" s="78">
        <f t="shared" si="16"/>
        <v>0</v>
      </c>
      <c r="AA66" s="78" t="str">
        <f ca="1">IF(OR(E65="0-0",E65="*0-0",G66=""),"",Y66-SUM(Q$5:R66))</f>
        <v/>
      </c>
      <c r="AB66" s="79" t="str">
        <f t="shared" ca="1" si="17"/>
        <v/>
      </c>
      <c r="AC66" s="80" t="str">
        <f t="shared" ca="1" si="18"/>
        <v/>
      </c>
      <c r="AD66" s="80" t="str">
        <f t="shared" ca="1" si="19"/>
        <v/>
      </c>
      <c r="AE66" s="80" t="str">
        <f t="shared" ca="1" si="20"/>
        <v/>
      </c>
      <c r="AF66" s="80" t="str">
        <f t="shared" ca="1" si="21"/>
        <v/>
      </c>
      <c r="AG66" s="81" t="str">
        <f t="shared" ca="1" si="22"/>
        <v/>
      </c>
    </row>
    <row r="67" spans="1:33" ht="14.25">
      <c r="A67" s="61">
        <f t="shared" si="0"/>
        <v>43192</v>
      </c>
      <c r="B67" s="3" t="str">
        <f t="shared" si="1"/>
        <v>月</v>
      </c>
      <c r="C67" s="26">
        <v>91</v>
      </c>
      <c r="D67" s="39"/>
      <c r="E67" s="58"/>
      <c r="F67" s="35" t="str">
        <f t="shared" ca="1" si="24"/>
        <v/>
      </c>
      <c r="G67" s="36" t="str">
        <f t="shared" ca="1" si="25"/>
        <v/>
      </c>
      <c r="H67" s="27" t="str">
        <f t="shared" ca="1" si="2"/>
        <v/>
      </c>
      <c r="I67" s="30" t="str">
        <f t="shared" ca="1" si="3"/>
        <v/>
      </c>
      <c r="J67" s="28" t="str">
        <f t="shared" ca="1" si="4"/>
        <v/>
      </c>
      <c r="K67" s="29" t="str">
        <f t="shared" ca="1" si="5"/>
        <v/>
      </c>
      <c r="L67" s="32">
        <f t="shared" si="53"/>
        <v>0</v>
      </c>
      <c r="M67" s="33">
        <f t="shared" si="54"/>
        <v>0</v>
      </c>
      <c r="N67" s="34">
        <f t="shared" si="7"/>
        <v>0</v>
      </c>
      <c r="O67" s="73" t="str">
        <f t="shared" ca="1" si="8"/>
        <v/>
      </c>
      <c r="P67" s="73" t="str">
        <f t="shared" ca="1" si="9"/>
        <v/>
      </c>
      <c r="Q67" s="74" t="str">
        <f t="shared" ca="1" si="10"/>
        <v/>
      </c>
      <c r="R67" s="75" t="str">
        <f t="shared" ca="1" si="11"/>
        <v/>
      </c>
      <c r="S67" s="76">
        <f t="shared" si="33"/>
        <v>0</v>
      </c>
      <c r="T67" s="76" t="str">
        <f t="shared" ca="1" si="12"/>
        <v/>
      </c>
      <c r="U67" s="76">
        <f t="shared" si="13"/>
        <v>0</v>
      </c>
      <c r="V67" s="76" t="str">
        <f ca="1">IF(OR(E66="0-0",E66="*0-0",G67=""),"",SUM(O$5:P67)-T67)</f>
        <v/>
      </c>
      <c r="W67" s="77" t="str">
        <f t="shared" ca="1" si="14"/>
        <v/>
      </c>
      <c r="X67" s="78">
        <f t="shared" si="36"/>
        <v>0</v>
      </c>
      <c r="Y67" s="78" t="str">
        <f t="shared" ca="1" si="15"/>
        <v/>
      </c>
      <c r="Z67" s="78">
        <f t="shared" si="16"/>
        <v>0</v>
      </c>
      <c r="AA67" s="78" t="str">
        <f ca="1">IF(OR(E66="0-0",E66="*0-0",G67=""),"",Y67-SUM(Q$5:R67))</f>
        <v/>
      </c>
      <c r="AB67" s="79" t="str">
        <f t="shared" ca="1" si="17"/>
        <v/>
      </c>
      <c r="AC67" s="80" t="str">
        <f t="shared" ca="1" si="18"/>
        <v/>
      </c>
      <c r="AD67" s="80" t="str">
        <f t="shared" ca="1" si="19"/>
        <v/>
      </c>
      <c r="AE67" s="80" t="str">
        <f t="shared" ca="1" si="20"/>
        <v/>
      </c>
      <c r="AF67" s="80" t="str">
        <f t="shared" ca="1" si="21"/>
        <v/>
      </c>
      <c r="AG67" s="81" t="str">
        <f t="shared" ca="1" si="22"/>
        <v/>
      </c>
    </row>
    <row r="68" spans="1:33" ht="14.25">
      <c r="A68" s="61">
        <f t="shared" si="0"/>
        <v>43193</v>
      </c>
      <c r="B68" s="3" t="str">
        <f t="shared" si="1"/>
        <v>火</v>
      </c>
      <c r="C68" s="26">
        <v>92</v>
      </c>
      <c r="D68" s="39"/>
      <c r="E68" s="58"/>
      <c r="F68" s="35" t="str">
        <f t="shared" ca="1" si="24"/>
        <v/>
      </c>
      <c r="G68" s="36" t="str">
        <f t="shared" ca="1" si="25"/>
        <v/>
      </c>
      <c r="H68" s="27" t="str">
        <f t="shared" ca="1" si="2"/>
        <v/>
      </c>
      <c r="I68" s="30" t="str">
        <f t="shared" ca="1" si="3"/>
        <v/>
      </c>
      <c r="J68" s="28" t="str">
        <f t="shared" ca="1" si="4"/>
        <v/>
      </c>
      <c r="K68" s="29" t="str">
        <f t="shared" ca="1" si="5"/>
        <v/>
      </c>
      <c r="L68" s="32">
        <f t="shared" si="53"/>
        <v>0</v>
      </c>
      <c r="M68" s="33">
        <f t="shared" si="54"/>
        <v>0</v>
      </c>
      <c r="N68" s="34">
        <f t="shared" si="7"/>
        <v>0</v>
      </c>
      <c r="O68" s="73" t="str">
        <f t="shared" ca="1" si="8"/>
        <v/>
      </c>
      <c r="P68" s="73" t="str">
        <f t="shared" ca="1" si="9"/>
        <v/>
      </c>
      <c r="Q68" s="74" t="str">
        <f t="shared" ca="1" si="10"/>
        <v/>
      </c>
      <c r="R68" s="75" t="str">
        <f t="shared" ca="1" si="11"/>
        <v/>
      </c>
      <c r="S68" s="76">
        <f t="shared" si="33"/>
        <v>0</v>
      </c>
      <c r="T68" s="76" t="str">
        <f t="shared" ca="1" si="12"/>
        <v/>
      </c>
      <c r="U68" s="76">
        <f t="shared" si="13"/>
        <v>0</v>
      </c>
      <c r="V68" s="76" t="str">
        <f ca="1">IF(OR(E67="0-0",E67="*0-0",G68=""),"",SUM(O$5:P68)-T68)</f>
        <v/>
      </c>
      <c r="W68" s="77" t="str">
        <f t="shared" ca="1" si="14"/>
        <v/>
      </c>
      <c r="X68" s="78">
        <f t="shared" si="36"/>
        <v>0</v>
      </c>
      <c r="Y68" s="78" t="str">
        <f t="shared" ca="1" si="15"/>
        <v/>
      </c>
      <c r="Z68" s="78">
        <f t="shared" si="16"/>
        <v>0</v>
      </c>
      <c r="AA68" s="78" t="str">
        <f ca="1">IF(OR(E67="0-0",E67="*0-0",G68=""),"",Y68-SUM(Q$5:R68))</f>
        <v/>
      </c>
      <c r="AB68" s="79" t="str">
        <f t="shared" ca="1" si="17"/>
        <v/>
      </c>
      <c r="AC68" s="80" t="str">
        <f t="shared" ca="1" si="18"/>
        <v/>
      </c>
      <c r="AD68" s="80" t="str">
        <f t="shared" ca="1" si="19"/>
        <v/>
      </c>
      <c r="AE68" s="80" t="str">
        <f t="shared" ca="1" si="20"/>
        <v/>
      </c>
      <c r="AF68" s="80" t="str">
        <f t="shared" ca="1" si="21"/>
        <v/>
      </c>
      <c r="AG68" s="81" t="str">
        <f t="shared" ca="1" si="22"/>
        <v/>
      </c>
    </row>
    <row r="69" spans="1:33" ht="14.25">
      <c r="A69" s="61">
        <f t="shared" ref="A69:A132" si="55">A$1+C69</f>
        <v>43194</v>
      </c>
      <c r="B69" s="3" t="str">
        <f t="shared" ref="B69:B132" si="56">IF(WEEKDAY(A69)=1,"日",IF(WEEKDAY(A69)=2,"月",IF(WEEKDAY(A69)=3,"火",IF(WEEKDAY(A69)=4,"水",IF(WEEKDAY(A69)=5,"木",IF(WEEKDAY(A69)=6,"金",IF(WEEKDAY(A69)=7,"土","")))))))</f>
        <v>水</v>
      </c>
      <c r="C69" s="26">
        <v>93</v>
      </c>
      <c r="D69" s="39"/>
      <c r="E69" s="58"/>
      <c r="F69" s="35" t="str">
        <f t="shared" ca="1" si="24"/>
        <v/>
      </c>
      <c r="G69" s="36" t="str">
        <f t="shared" ca="1" si="25"/>
        <v/>
      </c>
      <c r="H69" s="27" t="str">
        <f t="shared" ref="H69:H132" ca="1" si="57">IF(OR(E68="0-0",E68="*0-0",G69=""),"",AG69)</f>
        <v/>
      </c>
      <c r="I69" s="30" t="str">
        <f t="shared" ref="I69:I132" ca="1" si="58">IF(OR(E68="0-0",E68="*0-0",G69=""),"",IF(E69="",I68,AC69))</f>
        <v/>
      </c>
      <c r="J69" s="28" t="str">
        <f t="shared" ref="J69:J132" ca="1" si="59">IF(OR(E68="0-0",E68="*0-0",G69=""),"",W69)</f>
        <v/>
      </c>
      <c r="K69" s="29" t="str">
        <f t="shared" ref="K69:K132" ca="1" si="60">IF(OR(E68="0-0",E68="*0-0",G69=""),"",AB69)</f>
        <v/>
      </c>
      <c r="L69" s="32">
        <f t="shared" si="53"/>
        <v>0</v>
      </c>
      <c r="M69" s="33">
        <f t="shared" si="54"/>
        <v>0</v>
      </c>
      <c r="N69" s="34">
        <f t="shared" ref="N69:N132" si="61">L69+M69</f>
        <v>0</v>
      </c>
      <c r="O69" s="73" t="str">
        <f t="shared" ref="O69:O132" ca="1" si="62">IF(OR(E68="0-0",E68="*0-0",G69=""),"",IF(L69-L68&gt;0,L69-L68,0)*IF(AND(LEFT(E69,1)="*",F70&lt;&gt;""),F70,G69))</f>
        <v/>
      </c>
      <c r="P69" s="73" t="str">
        <f t="shared" ref="P69:P132" ca="1" si="63">IF(OR(E68="0-0",E68="*0-0",G69=""),"",IF(L69-L68&lt;0,L69-L68,0)*IF(AND(LEFT(E69,1)="*",F70&lt;&gt;""),F70,G69))</f>
        <v/>
      </c>
      <c r="Q69" s="74" t="str">
        <f t="shared" ref="Q69:Q132" ca="1" si="64">IF(OR(E68="0-0",E68="*0-0",G69=""),"",IF(M69-M68&gt;0,M69-M68,0)*IF(AND(LEFT(E69,1)="*",F70&lt;&gt;""),F70,G69))</f>
        <v/>
      </c>
      <c r="R69" s="75" t="str">
        <f t="shared" ref="R69:R132" ca="1" si="65">IF(OR(E68="0-0",E68="*0-0",G69=""),"",IF(M69-M68&lt;0,M69-M68,0)*IF(AND(LEFT(E69,1)="*",F70&lt;&gt;""),F70,G69))</f>
        <v/>
      </c>
      <c r="S69" s="76">
        <f t="shared" si="33"/>
        <v>0</v>
      </c>
      <c r="T69" s="76" t="str">
        <f t="shared" ref="T69:T132" ca="1" si="66">IF(OR(E68="0-0",E68="*0-0",G69=""),"",L69*IF(AND(LEFT(E69,1)="*",F70&lt;&gt;""),F70,G69))</f>
        <v/>
      </c>
      <c r="U69" s="76">
        <f t="shared" ref="U69:U132" si="67">IF(AND(E69="",OR(E68="0-0",E68="*0-0")),V68,U68)</f>
        <v>0</v>
      </c>
      <c r="V69" s="76" t="str">
        <f ca="1">IF(OR(E68="0-0",E68="*0-0",G69=""),"",SUM(O$5:P69)-T69)</f>
        <v/>
      </c>
      <c r="W69" s="77" t="str">
        <f t="shared" ref="W69:W132" ca="1" si="68">IF(OR(E68="0-0",E68="*0-0",G69=""),"",V69-U69)</f>
        <v/>
      </c>
      <c r="X69" s="78">
        <f t="shared" si="36"/>
        <v>0</v>
      </c>
      <c r="Y69" s="78" t="str">
        <f t="shared" ref="Y69:Y132" ca="1" si="69">IF(OR(E68="0-0",E68="*0-0",G69=""),"",M69*IF(AND(LEFT(E69,1)="*",F70&lt;&gt;""),F70,G69))</f>
        <v/>
      </c>
      <c r="Z69" s="78">
        <f t="shared" ref="Z69:Z132" si="70">IF(AND(E69="",OR(E68="0-0",E68="*0-0")),AA68,Z68)</f>
        <v>0</v>
      </c>
      <c r="AA69" s="78" t="str">
        <f ca="1">IF(OR(E68="0-0",E68="*0-0",G69=""),"",Y69-SUM(Q$5:R69))</f>
        <v/>
      </c>
      <c r="AB69" s="79" t="str">
        <f t="shared" ref="AB69:AB132" ca="1" si="71">IF(OR(E68="0-0",E68="*0-0",G69=""),"",AA69-Z69)</f>
        <v/>
      </c>
      <c r="AC69" s="80" t="str">
        <f t="shared" ref="AC69:AC132" ca="1" si="72">IF(OR(E68="0-0",E68="*0-0",G69=""),"",S69+X69)</f>
        <v/>
      </c>
      <c r="AD69" s="80" t="str">
        <f t="shared" ref="AD69:AD132" ca="1" si="73">IF(OR(E68="0-0",E68="*0-0",G69=""),"",T69+Y69)</f>
        <v/>
      </c>
      <c r="AE69" s="80" t="str">
        <f t="shared" ref="AE69:AE132" ca="1" si="74">IF(OR(E68="0-0",E68="*0-0",G69=""),"",U69+Z69)</f>
        <v/>
      </c>
      <c r="AF69" s="80" t="str">
        <f t="shared" ref="AF69:AF132" ca="1" si="75">IF(OR(E68="0-0",E68="*0-0",G69=""),"",V69+AA69)</f>
        <v/>
      </c>
      <c r="AG69" s="81" t="str">
        <f t="shared" ref="AG69:AG132" ca="1" si="76">IF(OR(E68="0-0",E68="*0-0",G69=""),"",W69+AB69)</f>
        <v/>
      </c>
    </row>
    <row r="70" spans="1:33" ht="14.25">
      <c r="A70" s="61">
        <f t="shared" si="55"/>
        <v>43195</v>
      </c>
      <c r="B70" s="3" t="str">
        <f t="shared" si="56"/>
        <v>木</v>
      </c>
      <c r="C70" s="26">
        <v>94</v>
      </c>
      <c r="D70" s="39"/>
      <c r="E70" s="58"/>
      <c r="F70" s="35" t="str">
        <f t="shared" ca="1" si="24"/>
        <v/>
      </c>
      <c r="G70" s="36" t="str">
        <f t="shared" ca="1" si="25"/>
        <v/>
      </c>
      <c r="H70" s="27" t="str">
        <f t="shared" ca="1" si="57"/>
        <v/>
      </c>
      <c r="I70" s="30" t="str">
        <f t="shared" ca="1" si="58"/>
        <v/>
      </c>
      <c r="J70" s="28" t="str">
        <f t="shared" ca="1" si="59"/>
        <v/>
      </c>
      <c r="K70" s="29" t="str">
        <f t="shared" ca="1" si="60"/>
        <v/>
      </c>
      <c r="L70" s="32">
        <f t="shared" si="53"/>
        <v>0</v>
      </c>
      <c r="M70" s="33">
        <f t="shared" si="54"/>
        <v>0</v>
      </c>
      <c r="N70" s="34">
        <f t="shared" si="61"/>
        <v>0</v>
      </c>
      <c r="O70" s="73" t="str">
        <f t="shared" ca="1" si="62"/>
        <v/>
      </c>
      <c r="P70" s="73" t="str">
        <f t="shared" ca="1" si="63"/>
        <v/>
      </c>
      <c r="Q70" s="74" t="str">
        <f t="shared" ca="1" si="64"/>
        <v/>
      </c>
      <c r="R70" s="75" t="str">
        <f t="shared" ca="1" si="65"/>
        <v/>
      </c>
      <c r="S70" s="76">
        <f t="shared" si="33"/>
        <v>0</v>
      </c>
      <c r="T70" s="76" t="str">
        <f t="shared" ca="1" si="66"/>
        <v/>
      </c>
      <c r="U70" s="76">
        <f t="shared" si="67"/>
        <v>0</v>
      </c>
      <c r="V70" s="76" t="str">
        <f ca="1">IF(OR(E69="0-0",E69="*0-0",G70=""),"",SUM(O$5:P70)-T70)</f>
        <v/>
      </c>
      <c r="W70" s="77" t="str">
        <f t="shared" ca="1" si="68"/>
        <v/>
      </c>
      <c r="X70" s="78">
        <f t="shared" si="36"/>
        <v>0</v>
      </c>
      <c r="Y70" s="78" t="str">
        <f t="shared" ca="1" si="69"/>
        <v/>
      </c>
      <c r="Z70" s="78">
        <f t="shared" si="70"/>
        <v>0</v>
      </c>
      <c r="AA70" s="78" t="str">
        <f ca="1">IF(OR(E69="0-0",E69="*0-0",G70=""),"",Y70-SUM(Q$5:R70))</f>
        <v/>
      </c>
      <c r="AB70" s="79" t="str">
        <f t="shared" ca="1" si="71"/>
        <v/>
      </c>
      <c r="AC70" s="80" t="str">
        <f t="shared" ca="1" si="72"/>
        <v/>
      </c>
      <c r="AD70" s="80" t="str">
        <f t="shared" ca="1" si="73"/>
        <v/>
      </c>
      <c r="AE70" s="80" t="str">
        <f t="shared" ca="1" si="74"/>
        <v/>
      </c>
      <c r="AF70" s="80" t="str">
        <f t="shared" ca="1" si="75"/>
        <v/>
      </c>
      <c r="AG70" s="81" t="str">
        <f t="shared" ca="1" si="76"/>
        <v/>
      </c>
    </row>
    <row r="71" spans="1:33" ht="14.25">
      <c r="A71" s="61">
        <f t="shared" si="55"/>
        <v>43196</v>
      </c>
      <c r="B71" s="3" t="str">
        <f t="shared" si="56"/>
        <v>金</v>
      </c>
      <c r="C71" s="26">
        <v>95</v>
      </c>
      <c r="D71" s="39"/>
      <c r="E71" s="58"/>
      <c r="F71" s="35" t="str">
        <f t="shared" ca="1" si="24"/>
        <v/>
      </c>
      <c r="G71" s="36" t="str">
        <f t="shared" ca="1" si="25"/>
        <v/>
      </c>
      <c r="H71" s="27" t="str">
        <f t="shared" ca="1" si="57"/>
        <v/>
      </c>
      <c r="I71" s="30" t="str">
        <f t="shared" ca="1" si="58"/>
        <v/>
      </c>
      <c r="J71" s="28" t="str">
        <f t="shared" ca="1" si="59"/>
        <v/>
      </c>
      <c r="K71" s="29" t="str">
        <f t="shared" ca="1" si="60"/>
        <v/>
      </c>
      <c r="L71" s="32">
        <f t="shared" si="53"/>
        <v>0</v>
      </c>
      <c r="M71" s="33">
        <f t="shared" si="54"/>
        <v>0</v>
      </c>
      <c r="N71" s="34">
        <f t="shared" si="61"/>
        <v>0</v>
      </c>
      <c r="O71" s="73" t="str">
        <f t="shared" ca="1" si="62"/>
        <v/>
      </c>
      <c r="P71" s="73" t="str">
        <f t="shared" ca="1" si="63"/>
        <v/>
      </c>
      <c r="Q71" s="74" t="str">
        <f t="shared" ca="1" si="64"/>
        <v/>
      </c>
      <c r="R71" s="75" t="str">
        <f t="shared" ca="1" si="65"/>
        <v/>
      </c>
      <c r="S71" s="76">
        <f t="shared" si="33"/>
        <v>0</v>
      </c>
      <c r="T71" s="76" t="str">
        <f t="shared" ca="1" si="66"/>
        <v/>
      </c>
      <c r="U71" s="76">
        <f t="shared" si="67"/>
        <v>0</v>
      </c>
      <c r="V71" s="76" t="str">
        <f ca="1">IF(OR(E70="0-0",E70="*0-0",G71=""),"",SUM(O$5:P71)-T71)</f>
        <v/>
      </c>
      <c r="W71" s="77" t="str">
        <f t="shared" ca="1" si="68"/>
        <v/>
      </c>
      <c r="X71" s="78">
        <f t="shared" si="36"/>
        <v>0</v>
      </c>
      <c r="Y71" s="78" t="str">
        <f t="shared" ca="1" si="69"/>
        <v/>
      </c>
      <c r="Z71" s="78">
        <f t="shared" si="70"/>
        <v>0</v>
      </c>
      <c r="AA71" s="78" t="str">
        <f ca="1">IF(OR(E70="0-0",E70="*0-0",G71=""),"",Y71-SUM(Q$5:R71))</f>
        <v/>
      </c>
      <c r="AB71" s="79" t="str">
        <f t="shared" ca="1" si="71"/>
        <v/>
      </c>
      <c r="AC71" s="80" t="str">
        <f t="shared" ca="1" si="72"/>
        <v/>
      </c>
      <c r="AD71" s="80" t="str">
        <f t="shared" ca="1" si="73"/>
        <v/>
      </c>
      <c r="AE71" s="80" t="str">
        <f t="shared" ca="1" si="74"/>
        <v/>
      </c>
      <c r="AF71" s="80" t="str">
        <f t="shared" ca="1" si="75"/>
        <v/>
      </c>
      <c r="AG71" s="81" t="str">
        <f t="shared" ca="1" si="76"/>
        <v/>
      </c>
    </row>
    <row r="72" spans="1:33" ht="14.25">
      <c r="A72" s="61">
        <f t="shared" si="55"/>
        <v>43199</v>
      </c>
      <c r="B72" s="3" t="str">
        <f t="shared" si="56"/>
        <v>月</v>
      </c>
      <c r="C72" s="26">
        <v>98</v>
      </c>
      <c r="D72" s="39"/>
      <c r="E72" s="58"/>
      <c r="F72" s="35" t="str">
        <f t="shared" ca="1" si="24"/>
        <v/>
      </c>
      <c r="G72" s="36" t="str">
        <f t="shared" ca="1" si="25"/>
        <v/>
      </c>
      <c r="H72" s="27" t="str">
        <f t="shared" ca="1" si="57"/>
        <v/>
      </c>
      <c r="I72" s="30" t="str">
        <f t="shared" ca="1" si="58"/>
        <v/>
      </c>
      <c r="J72" s="28" t="str">
        <f t="shared" ca="1" si="59"/>
        <v/>
      </c>
      <c r="K72" s="29" t="str">
        <f t="shared" ca="1" si="60"/>
        <v/>
      </c>
      <c r="L72" s="32">
        <f t="shared" si="53"/>
        <v>0</v>
      </c>
      <c r="M72" s="33">
        <f t="shared" si="54"/>
        <v>0</v>
      </c>
      <c r="N72" s="34">
        <f t="shared" si="61"/>
        <v>0</v>
      </c>
      <c r="O72" s="73" t="str">
        <f t="shared" ca="1" si="62"/>
        <v/>
      </c>
      <c r="P72" s="73" t="str">
        <f t="shared" ca="1" si="63"/>
        <v/>
      </c>
      <c r="Q72" s="74" t="str">
        <f t="shared" ca="1" si="64"/>
        <v/>
      </c>
      <c r="R72" s="75" t="str">
        <f t="shared" ca="1" si="65"/>
        <v/>
      </c>
      <c r="S72" s="76">
        <f t="shared" si="33"/>
        <v>0</v>
      </c>
      <c r="T72" s="76" t="str">
        <f t="shared" ca="1" si="66"/>
        <v/>
      </c>
      <c r="U72" s="76">
        <f t="shared" si="67"/>
        <v>0</v>
      </c>
      <c r="V72" s="76" t="str">
        <f ca="1">IF(OR(E71="0-0",E71="*0-0",G72=""),"",SUM(O$5:P72)-T72)</f>
        <v/>
      </c>
      <c r="W72" s="77" t="str">
        <f t="shared" ca="1" si="68"/>
        <v/>
      </c>
      <c r="X72" s="78">
        <f t="shared" si="36"/>
        <v>0</v>
      </c>
      <c r="Y72" s="78" t="str">
        <f t="shared" ca="1" si="69"/>
        <v/>
      </c>
      <c r="Z72" s="78">
        <f t="shared" si="70"/>
        <v>0</v>
      </c>
      <c r="AA72" s="78" t="str">
        <f ca="1">IF(OR(E71="0-0",E71="*0-0",G72=""),"",Y72-SUM(Q$5:R72))</f>
        <v/>
      </c>
      <c r="AB72" s="79" t="str">
        <f t="shared" ca="1" si="71"/>
        <v/>
      </c>
      <c r="AC72" s="80" t="str">
        <f t="shared" ca="1" si="72"/>
        <v/>
      </c>
      <c r="AD72" s="80" t="str">
        <f t="shared" ca="1" si="73"/>
        <v/>
      </c>
      <c r="AE72" s="80" t="str">
        <f t="shared" ca="1" si="74"/>
        <v/>
      </c>
      <c r="AF72" s="80" t="str">
        <f t="shared" ca="1" si="75"/>
        <v/>
      </c>
      <c r="AG72" s="81" t="str">
        <f t="shared" ca="1" si="76"/>
        <v/>
      </c>
    </row>
    <row r="73" spans="1:33" ht="14.25">
      <c r="A73" s="61">
        <f t="shared" si="55"/>
        <v>43200</v>
      </c>
      <c r="B73" s="3" t="str">
        <f t="shared" si="56"/>
        <v>火</v>
      </c>
      <c r="C73" s="26">
        <v>99</v>
      </c>
      <c r="D73" s="39"/>
      <c r="E73" s="58"/>
      <c r="F73" s="35" t="str">
        <f t="shared" ref="F73:F136" ca="1" si="77">IF(E72="","",IFERROR(VLOOKUP($A73,INDIRECT(E$1&amp;"!$A:$E"),2,FALSE),""))</f>
        <v/>
      </c>
      <c r="G73" s="36" t="str">
        <f t="shared" ref="G73:G136" ca="1" si="78">IF(E72="","",IFERROR(VLOOKUP($A73,INDIRECT(E$1&amp;"!$A:$E"),5,FALSE),""))</f>
        <v/>
      </c>
      <c r="H73" s="27" t="str">
        <f t="shared" ca="1" si="57"/>
        <v/>
      </c>
      <c r="I73" s="30" t="str">
        <f t="shared" ca="1" si="58"/>
        <v/>
      </c>
      <c r="J73" s="28" t="str">
        <f t="shared" ca="1" si="59"/>
        <v/>
      </c>
      <c r="K73" s="29" t="str">
        <f t="shared" ca="1" si="60"/>
        <v/>
      </c>
      <c r="L73" s="32">
        <f t="shared" si="53"/>
        <v>0</v>
      </c>
      <c r="M73" s="33">
        <f t="shared" si="54"/>
        <v>0</v>
      </c>
      <c r="N73" s="34">
        <f t="shared" si="61"/>
        <v>0</v>
      </c>
      <c r="O73" s="73" t="str">
        <f t="shared" ca="1" si="62"/>
        <v/>
      </c>
      <c r="P73" s="73" t="str">
        <f t="shared" ca="1" si="63"/>
        <v/>
      </c>
      <c r="Q73" s="74" t="str">
        <f t="shared" ca="1" si="64"/>
        <v/>
      </c>
      <c r="R73" s="75" t="str">
        <f t="shared" ca="1" si="65"/>
        <v/>
      </c>
      <c r="S73" s="76">
        <f t="shared" ref="S73:S136" si="79">IF(L73=0,0,IF(L73&gt;L72,S72+O73,S72*L73/L72))</f>
        <v>0</v>
      </c>
      <c r="T73" s="76" t="str">
        <f t="shared" ca="1" si="66"/>
        <v/>
      </c>
      <c r="U73" s="76">
        <f t="shared" si="67"/>
        <v>0</v>
      </c>
      <c r="V73" s="76" t="str">
        <f ca="1">IF(OR(E72="0-0",E72="*0-0",G73=""),"",SUM(O$5:P73)-T73)</f>
        <v/>
      </c>
      <c r="W73" s="77" t="str">
        <f t="shared" ca="1" si="68"/>
        <v/>
      </c>
      <c r="X73" s="78">
        <f t="shared" ref="X73:X136" si="80">IF(M73=0,0,IF(M73&gt;M72,X72+Q73,X72*M73/M72))</f>
        <v>0</v>
      </c>
      <c r="Y73" s="78" t="str">
        <f t="shared" ca="1" si="69"/>
        <v/>
      </c>
      <c r="Z73" s="78">
        <f t="shared" si="70"/>
        <v>0</v>
      </c>
      <c r="AA73" s="78" t="str">
        <f ca="1">IF(OR(E72="0-0",E72="*0-0",G73=""),"",Y73-SUM(Q$5:R73))</f>
        <v/>
      </c>
      <c r="AB73" s="79" t="str">
        <f t="shared" ca="1" si="71"/>
        <v/>
      </c>
      <c r="AC73" s="80" t="str">
        <f t="shared" ca="1" si="72"/>
        <v/>
      </c>
      <c r="AD73" s="80" t="str">
        <f t="shared" ca="1" si="73"/>
        <v/>
      </c>
      <c r="AE73" s="80" t="str">
        <f t="shared" ca="1" si="74"/>
        <v/>
      </c>
      <c r="AF73" s="80" t="str">
        <f t="shared" ca="1" si="75"/>
        <v/>
      </c>
      <c r="AG73" s="81" t="str">
        <f t="shared" ca="1" si="76"/>
        <v/>
      </c>
    </row>
    <row r="74" spans="1:33" ht="14.25">
      <c r="A74" s="61">
        <f t="shared" si="55"/>
        <v>43201</v>
      </c>
      <c r="B74" s="3" t="str">
        <f t="shared" si="56"/>
        <v>水</v>
      </c>
      <c r="C74" s="26">
        <v>100</v>
      </c>
      <c r="D74" s="39"/>
      <c r="E74" s="58"/>
      <c r="F74" s="35" t="str">
        <f t="shared" ca="1" si="77"/>
        <v/>
      </c>
      <c r="G74" s="36" t="str">
        <f t="shared" ca="1" si="78"/>
        <v/>
      </c>
      <c r="H74" s="27" t="str">
        <f t="shared" ca="1" si="57"/>
        <v/>
      </c>
      <c r="I74" s="30" t="str">
        <f t="shared" ca="1" si="58"/>
        <v/>
      </c>
      <c r="J74" s="28" t="str">
        <f t="shared" ca="1" si="59"/>
        <v/>
      </c>
      <c r="K74" s="29" t="str">
        <f t="shared" ca="1" si="60"/>
        <v/>
      </c>
      <c r="L74" s="32">
        <f t="shared" si="53"/>
        <v>0</v>
      </c>
      <c r="M74" s="33">
        <f t="shared" si="54"/>
        <v>0</v>
      </c>
      <c r="N74" s="34">
        <f t="shared" si="61"/>
        <v>0</v>
      </c>
      <c r="O74" s="73" t="str">
        <f t="shared" ca="1" si="62"/>
        <v/>
      </c>
      <c r="P74" s="73" t="str">
        <f t="shared" ca="1" si="63"/>
        <v/>
      </c>
      <c r="Q74" s="74" t="str">
        <f t="shared" ca="1" si="64"/>
        <v/>
      </c>
      <c r="R74" s="75" t="str">
        <f t="shared" ca="1" si="65"/>
        <v/>
      </c>
      <c r="S74" s="76">
        <f t="shared" si="79"/>
        <v>0</v>
      </c>
      <c r="T74" s="76" t="str">
        <f t="shared" ca="1" si="66"/>
        <v/>
      </c>
      <c r="U74" s="76">
        <f t="shared" si="67"/>
        <v>0</v>
      </c>
      <c r="V74" s="76" t="str">
        <f ca="1">IF(OR(E73="0-0",E73="*0-0",G74=""),"",SUM(O$5:P74)-T74)</f>
        <v/>
      </c>
      <c r="W74" s="77" t="str">
        <f t="shared" ca="1" si="68"/>
        <v/>
      </c>
      <c r="X74" s="78">
        <f t="shared" si="80"/>
        <v>0</v>
      </c>
      <c r="Y74" s="78" t="str">
        <f t="shared" ca="1" si="69"/>
        <v/>
      </c>
      <c r="Z74" s="78">
        <f t="shared" si="70"/>
        <v>0</v>
      </c>
      <c r="AA74" s="78" t="str">
        <f ca="1">IF(OR(E73="0-0",E73="*0-0",G74=""),"",Y74-SUM(Q$5:R74))</f>
        <v/>
      </c>
      <c r="AB74" s="79" t="str">
        <f t="shared" ca="1" si="71"/>
        <v/>
      </c>
      <c r="AC74" s="80" t="str">
        <f t="shared" ca="1" si="72"/>
        <v/>
      </c>
      <c r="AD74" s="80" t="str">
        <f t="shared" ca="1" si="73"/>
        <v/>
      </c>
      <c r="AE74" s="80" t="str">
        <f t="shared" ca="1" si="74"/>
        <v/>
      </c>
      <c r="AF74" s="80" t="str">
        <f t="shared" ca="1" si="75"/>
        <v/>
      </c>
      <c r="AG74" s="81" t="str">
        <f t="shared" ca="1" si="76"/>
        <v/>
      </c>
    </row>
    <row r="75" spans="1:33" ht="14.25">
      <c r="A75" s="61">
        <f t="shared" si="55"/>
        <v>43202</v>
      </c>
      <c r="B75" s="3" t="str">
        <f t="shared" si="56"/>
        <v>木</v>
      </c>
      <c r="C75" s="26">
        <v>101</v>
      </c>
      <c r="D75" s="39"/>
      <c r="E75" s="58"/>
      <c r="F75" s="35" t="str">
        <f t="shared" ca="1" si="77"/>
        <v/>
      </c>
      <c r="G75" s="36" t="str">
        <f t="shared" ca="1" si="78"/>
        <v/>
      </c>
      <c r="H75" s="27" t="str">
        <f t="shared" ca="1" si="57"/>
        <v/>
      </c>
      <c r="I75" s="30" t="str">
        <f t="shared" ca="1" si="58"/>
        <v/>
      </c>
      <c r="J75" s="28" t="str">
        <f t="shared" ca="1" si="59"/>
        <v/>
      </c>
      <c r="K75" s="29" t="str">
        <f t="shared" ca="1" si="60"/>
        <v/>
      </c>
      <c r="L75" s="32">
        <f t="shared" si="53"/>
        <v>0</v>
      </c>
      <c r="M75" s="33">
        <f t="shared" si="54"/>
        <v>0</v>
      </c>
      <c r="N75" s="34">
        <f t="shared" si="61"/>
        <v>0</v>
      </c>
      <c r="O75" s="73" t="str">
        <f t="shared" ca="1" si="62"/>
        <v/>
      </c>
      <c r="P75" s="73" t="str">
        <f t="shared" ca="1" si="63"/>
        <v/>
      </c>
      <c r="Q75" s="74" t="str">
        <f t="shared" ca="1" si="64"/>
        <v/>
      </c>
      <c r="R75" s="75" t="str">
        <f t="shared" ca="1" si="65"/>
        <v/>
      </c>
      <c r="S75" s="76">
        <f t="shared" si="79"/>
        <v>0</v>
      </c>
      <c r="T75" s="76" t="str">
        <f t="shared" ca="1" si="66"/>
        <v/>
      </c>
      <c r="U75" s="76">
        <f t="shared" si="67"/>
        <v>0</v>
      </c>
      <c r="V75" s="76" t="str">
        <f ca="1">IF(OR(E74="0-0",E74="*0-0",G75=""),"",SUM(O$5:P75)-T75)</f>
        <v/>
      </c>
      <c r="W75" s="77" t="str">
        <f t="shared" ca="1" si="68"/>
        <v/>
      </c>
      <c r="X75" s="78">
        <f t="shared" si="80"/>
        <v>0</v>
      </c>
      <c r="Y75" s="78" t="str">
        <f t="shared" ca="1" si="69"/>
        <v/>
      </c>
      <c r="Z75" s="78">
        <f t="shared" si="70"/>
        <v>0</v>
      </c>
      <c r="AA75" s="78" t="str">
        <f ca="1">IF(OR(E74="0-0",E74="*0-0",G75=""),"",Y75-SUM(Q$5:R75))</f>
        <v/>
      </c>
      <c r="AB75" s="79" t="str">
        <f t="shared" ca="1" si="71"/>
        <v/>
      </c>
      <c r="AC75" s="80" t="str">
        <f t="shared" ca="1" si="72"/>
        <v/>
      </c>
      <c r="AD75" s="80" t="str">
        <f t="shared" ca="1" si="73"/>
        <v/>
      </c>
      <c r="AE75" s="80" t="str">
        <f t="shared" ca="1" si="74"/>
        <v/>
      </c>
      <c r="AF75" s="80" t="str">
        <f t="shared" ca="1" si="75"/>
        <v/>
      </c>
      <c r="AG75" s="81" t="str">
        <f t="shared" ca="1" si="76"/>
        <v/>
      </c>
    </row>
    <row r="76" spans="1:33" ht="14.25">
      <c r="A76" s="61">
        <f t="shared" si="55"/>
        <v>43203</v>
      </c>
      <c r="B76" s="3" t="str">
        <f t="shared" si="56"/>
        <v>金</v>
      </c>
      <c r="C76" s="26">
        <v>102</v>
      </c>
      <c r="D76" s="39"/>
      <c r="E76" s="58"/>
      <c r="F76" s="35" t="str">
        <f t="shared" ca="1" si="77"/>
        <v/>
      </c>
      <c r="G76" s="36" t="str">
        <f t="shared" ca="1" si="78"/>
        <v/>
      </c>
      <c r="H76" s="27" t="str">
        <f t="shared" ca="1" si="57"/>
        <v/>
      </c>
      <c r="I76" s="30" t="str">
        <f t="shared" ca="1" si="58"/>
        <v/>
      </c>
      <c r="J76" s="28" t="str">
        <f t="shared" ca="1" si="59"/>
        <v/>
      </c>
      <c r="K76" s="29" t="str">
        <f t="shared" ca="1" si="60"/>
        <v/>
      </c>
      <c r="L76" s="32">
        <f t="shared" si="53"/>
        <v>0</v>
      </c>
      <c r="M76" s="33">
        <f t="shared" si="54"/>
        <v>0</v>
      </c>
      <c r="N76" s="34">
        <f t="shared" si="61"/>
        <v>0</v>
      </c>
      <c r="O76" s="73" t="str">
        <f t="shared" ca="1" si="62"/>
        <v/>
      </c>
      <c r="P76" s="73" t="str">
        <f t="shared" ca="1" si="63"/>
        <v/>
      </c>
      <c r="Q76" s="74" t="str">
        <f t="shared" ca="1" si="64"/>
        <v/>
      </c>
      <c r="R76" s="75" t="str">
        <f t="shared" ca="1" si="65"/>
        <v/>
      </c>
      <c r="S76" s="76">
        <f t="shared" si="79"/>
        <v>0</v>
      </c>
      <c r="T76" s="76" t="str">
        <f t="shared" ca="1" si="66"/>
        <v/>
      </c>
      <c r="U76" s="76">
        <f t="shared" si="67"/>
        <v>0</v>
      </c>
      <c r="V76" s="76" t="str">
        <f ca="1">IF(OR(E75="0-0",E75="*0-0",G76=""),"",SUM(O$5:P76)-T76)</f>
        <v/>
      </c>
      <c r="W76" s="77" t="str">
        <f t="shared" ca="1" si="68"/>
        <v/>
      </c>
      <c r="X76" s="78">
        <f t="shared" si="80"/>
        <v>0</v>
      </c>
      <c r="Y76" s="78" t="str">
        <f t="shared" ca="1" si="69"/>
        <v/>
      </c>
      <c r="Z76" s="78">
        <f t="shared" si="70"/>
        <v>0</v>
      </c>
      <c r="AA76" s="78" t="str">
        <f ca="1">IF(OR(E75="0-0",E75="*0-0",G76=""),"",Y76-SUM(Q$5:R76))</f>
        <v/>
      </c>
      <c r="AB76" s="79" t="str">
        <f t="shared" ca="1" si="71"/>
        <v/>
      </c>
      <c r="AC76" s="80" t="str">
        <f t="shared" ca="1" si="72"/>
        <v/>
      </c>
      <c r="AD76" s="80" t="str">
        <f t="shared" ca="1" si="73"/>
        <v/>
      </c>
      <c r="AE76" s="80" t="str">
        <f t="shared" ca="1" si="74"/>
        <v/>
      </c>
      <c r="AF76" s="80" t="str">
        <f t="shared" ca="1" si="75"/>
        <v/>
      </c>
      <c r="AG76" s="81" t="str">
        <f t="shared" ca="1" si="76"/>
        <v/>
      </c>
    </row>
    <row r="77" spans="1:33" ht="14.25">
      <c r="A77" s="61">
        <f t="shared" si="55"/>
        <v>43206</v>
      </c>
      <c r="B77" s="3" t="str">
        <f t="shared" si="56"/>
        <v>月</v>
      </c>
      <c r="C77" s="26">
        <v>105</v>
      </c>
      <c r="D77" s="39"/>
      <c r="E77" s="58"/>
      <c r="F77" s="35" t="str">
        <f t="shared" ca="1" si="77"/>
        <v/>
      </c>
      <c r="G77" s="36" t="str">
        <f t="shared" ca="1" si="78"/>
        <v/>
      </c>
      <c r="H77" s="27" t="str">
        <f t="shared" ca="1" si="57"/>
        <v/>
      </c>
      <c r="I77" s="30" t="str">
        <f t="shared" ca="1" si="58"/>
        <v/>
      </c>
      <c r="J77" s="28" t="str">
        <f t="shared" ca="1" si="59"/>
        <v/>
      </c>
      <c r="K77" s="29" t="str">
        <f t="shared" ca="1" si="60"/>
        <v/>
      </c>
      <c r="L77" s="32">
        <f t="shared" si="53"/>
        <v>0</v>
      </c>
      <c r="M77" s="33">
        <f t="shared" si="54"/>
        <v>0</v>
      </c>
      <c r="N77" s="34">
        <f t="shared" si="61"/>
        <v>0</v>
      </c>
      <c r="O77" s="73" t="str">
        <f t="shared" ca="1" si="62"/>
        <v/>
      </c>
      <c r="P77" s="73" t="str">
        <f t="shared" ca="1" si="63"/>
        <v/>
      </c>
      <c r="Q77" s="74" t="str">
        <f t="shared" ca="1" si="64"/>
        <v/>
      </c>
      <c r="R77" s="75" t="str">
        <f t="shared" ca="1" si="65"/>
        <v/>
      </c>
      <c r="S77" s="76">
        <f t="shared" si="79"/>
        <v>0</v>
      </c>
      <c r="T77" s="76" t="str">
        <f t="shared" ca="1" si="66"/>
        <v/>
      </c>
      <c r="U77" s="76">
        <f t="shared" si="67"/>
        <v>0</v>
      </c>
      <c r="V77" s="76" t="str">
        <f ca="1">IF(OR(E76="0-0",E76="*0-0",G77=""),"",SUM(O$5:P77)-T77)</f>
        <v/>
      </c>
      <c r="W77" s="77" t="str">
        <f t="shared" ca="1" si="68"/>
        <v/>
      </c>
      <c r="X77" s="78">
        <f t="shared" si="80"/>
        <v>0</v>
      </c>
      <c r="Y77" s="78" t="str">
        <f t="shared" ca="1" si="69"/>
        <v/>
      </c>
      <c r="Z77" s="78">
        <f t="shared" si="70"/>
        <v>0</v>
      </c>
      <c r="AA77" s="78" t="str">
        <f ca="1">IF(OR(E76="0-0",E76="*0-0",G77=""),"",Y77-SUM(Q$5:R77))</f>
        <v/>
      </c>
      <c r="AB77" s="79" t="str">
        <f t="shared" ca="1" si="71"/>
        <v/>
      </c>
      <c r="AC77" s="80" t="str">
        <f t="shared" ca="1" si="72"/>
        <v/>
      </c>
      <c r="AD77" s="80" t="str">
        <f t="shared" ca="1" si="73"/>
        <v/>
      </c>
      <c r="AE77" s="80" t="str">
        <f t="shared" ca="1" si="74"/>
        <v/>
      </c>
      <c r="AF77" s="80" t="str">
        <f t="shared" ca="1" si="75"/>
        <v/>
      </c>
      <c r="AG77" s="81" t="str">
        <f t="shared" ca="1" si="76"/>
        <v/>
      </c>
    </row>
    <row r="78" spans="1:33" ht="14.25">
      <c r="A78" s="61">
        <f t="shared" si="55"/>
        <v>43207</v>
      </c>
      <c r="B78" s="3" t="str">
        <f t="shared" si="56"/>
        <v>火</v>
      </c>
      <c r="C78" s="26">
        <v>106</v>
      </c>
      <c r="D78" s="39"/>
      <c r="E78" s="58"/>
      <c r="F78" s="35" t="str">
        <f t="shared" ca="1" si="77"/>
        <v/>
      </c>
      <c r="G78" s="36" t="str">
        <f t="shared" ca="1" si="78"/>
        <v/>
      </c>
      <c r="H78" s="27" t="str">
        <f t="shared" ca="1" si="57"/>
        <v/>
      </c>
      <c r="I78" s="30" t="str">
        <f t="shared" ca="1" si="58"/>
        <v/>
      </c>
      <c r="J78" s="28" t="str">
        <f t="shared" ca="1" si="59"/>
        <v/>
      </c>
      <c r="K78" s="29" t="str">
        <f t="shared" ca="1" si="60"/>
        <v/>
      </c>
      <c r="L78" s="32">
        <f t="shared" si="53"/>
        <v>0</v>
      </c>
      <c r="M78" s="33">
        <f t="shared" si="54"/>
        <v>0</v>
      </c>
      <c r="N78" s="34">
        <f t="shared" si="61"/>
        <v>0</v>
      </c>
      <c r="O78" s="73" t="str">
        <f t="shared" ca="1" si="62"/>
        <v/>
      </c>
      <c r="P78" s="73" t="str">
        <f t="shared" ca="1" si="63"/>
        <v/>
      </c>
      <c r="Q78" s="74" t="str">
        <f t="shared" ca="1" si="64"/>
        <v/>
      </c>
      <c r="R78" s="75" t="str">
        <f t="shared" ca="1" si="65"/>
        <v/>
      </c>
      <c r="S78" s="76">
        <f t="shared" si="79"/>
        <v>0</v>
      </c>
      <c r="T78" s="76" t="str">
        <f t="shared" ca="1" si="66"/>
        <v/>
      </c>
      <c r="U78" s="76">
        <f t="shared" si="67"/>
        <v>0</v>
      </c>
      <c r="V78" s="76" t="str">
        <f ca="1">IF(OR(E77="0-0",E77="*0-0",G78=""),"",SUM(O$5:P78)-T78)</f>
        <v/>
      </c>
      <c r="W78" s="77" t="str">
        <f t="shared" ca="1" si="68"/>
        <v/>
      </c>
      <c r="X78" s="78">
        <f t="shared" si="80"/>
        <v>0</v>
      </c>
      <c r="Y78" s="78" t="str">
        <f t="shared" ca="1" si="69"/>
        <v/>
      </c>
      <c r="Z78" s="78">
        <f t="shared" si="70"/>
        <v>0</v>
      </c>
      <c r="AA78" s="78" t="str">
        <f ca="1">IF(OR(E77="0-0",E77="*0-0",G78=""),"",Y78-SUM(Q$5:R78))</f>
        <v/>
      </c>
      <c r="AB78" s="79" t="str">
        <f t="shared" ca="1" si="71"/>
        <v/>
      </c>
      <c r="AC78" s="80" t="str">
        <f t="shared" ca="1" si="72"/>
        <v/>
      </c>
      <c r="AD78" s="80" t="str">
        <f t="shared" ca="1" si="73"/>
        <v/>
      </c>
      <c r="AE78" s="80" t="str">
        <f t="shared" ca="1" si="74"/>
        <v/>
      </c>
      <c r="AF78" s="80" t="str">
        <f t="shared" ca="1" si="75"/>
        <v/>
      </c>
      <c r="AG78" s="81" t="str">
        <f t="shared" ca="1" si="76"/>
        <v/>
      </c>
    </row>
    <row r="79" spans="1:33" ht="14.25">
      <c r="A79" s="61">
        <f t="shared" si="55"/>
        <v>43208</v>
      </c>
      <c r="B79" s="3" t="str">
        <f t="shared" si="56"/>
        <v>水</v>
      </c>
      <c r="C79" s="26">
        <v>107</v>
      </c>
      <c r="D79" s="39"/>
      <c r="E79" s="58"/>
      <c r="F79" s="35" t="str">
        <f t="shared" ca="1" si="77"/>
        <v/>
      </c>
      <c r="G79" s="36" t="str">
        <f t="shared" ca="1" si="78"/>
        <v/>
      </c>
      <c r="H79" s="27" t="str">
        <f t="shared" ca="1" si="57"/>
        <v/>
      </c>
      <c r="I79" s="30" t="str">
        <f t="shared" ca="1" si="58"/>
        <v/>
      </c>
      <c r="J79" s="28" t="str">
        <f t="shared" ca="1" si="59"/>
        <v/>
      </c>
      <c r="K79" s="29" t="str">
        <f t="shared" ca="1" si="60"/>
        <v/>
      </c>
      <c r="L79" s="32">
        <f t="shared" si="53"/>
        <v>0</v>
      </c>
      <c r="M79" s="33">
        <f t="shared" si="54"/>
        <v>0</v>
      </c>
      <c r="N79" s="34">
        <f t="shared" si="61"/>
        <v>0</v>
      </c>
      <c r="O79" s="73" t="str">
        <f t="shared" ca="1" si="62"/>
        <v/>
      </c>
      <c r="P79" s="73" t="str">
        <f t="shared" ca="1" si="63"/>
        <v/>
      </c>
      <c r="Q79" s="74" t="str">
        <f t="shared" ca="1" si="64"/>
        <v/>
      </c>
      <c r="R79" s="75" t="str">
        <f t="shared" ca="1" si="65"/>
        <v/>
      </c>
      <c r="S79" s="76">
        <f t="shared" si="79"/>
        <v>0</v>
      </c>
      <c r="T79" s="76" t="str">
        <f t="shared" ca="1" si="66"/>
        <v/>
      </c>
      <c r="U79" s="76">
        <f t="shared" si="67"/>
        <v>0</v>
      </c>
      <c r="V79" s="76" t="str">
        <f ca="1">IF(OR(E78="0-0",E78="*0-0",G79=""),"",SUM(O$5:P79)-T79)</f>
        <v/>
      </c>
      <c r="W79" s="77" t="str">
        <f t="shared" ca="1" si="68"/>
        <v/>
      </c>
      <c r="X79" s="78">
        <f t="shared" si="80"/>
        <v>0</v>
      </c>
      <c r="Y79" s="78" t="str">
        <f t="shared" ca="1" si="69"/>
        <v/>
      </c>
      <c r="Z79" s="78">
        <f t="shared" si="70"/>
        <v>0</v>
      </c>
      <c r="AA79" s="78" t="str">
        <f ca="1">IF(OR(E78="0-0",E78="*0-0",G79=""),"",Y79-SUM(Q$5:R79))</f>
        <v/>
      </c>
      <c r="AB79" s="79" t="str">
        <f t="shared" ca="1" si="71"/>
        <v/>
      </c>
      <c r="AC79" s="80" t="str">
        <f t="shared" ca="1" si="72"/>
        <v/>
      </c>
      <c r="AD79" s="80" t="str">
        <f t="shared" ca="1" si="73"/>
        <v/>
      </c>
      <c r="AE79" s="80" t="str">
        <f t="shared" ca="1" si="74"/>
        <v/>
      </c>
      <c r="AF79" s="80" t="str">
        <f t="shared" ca="1" si="75"/>
        <v/>
      </c>
      <c r="AG79" s="81" t="str">
        <f t="shared" ca="1" si="76"/>
        <v/>
      </c>
    </row>
    <row r="80" spans="1:33" ht="14.25">
      <c r="A80" s="61">
        <f t="shared" si="55"/>
        <v>43209</v>
      </c>
      <c r="B80" s="3" t="str">
        <f t="shared" si="56"/>
        <v>木</v>
      </c>
      <c r="C80" s="26">
        <v>108</v>
      </c>
      <c r="D80" s="39"/>
      <c r="E80" s="58"/>
      <c r="F80" s="35" t="str">
        <f t="shared" ca="1" si="77"/>
        <v/>
      </c>
      <c r="G80" s="36" t="str">
        <f t="shared" ca="1" si="78"/>
        <v/>
      </c>
      <c r="H80" s="27" t="str">
        <f t="shared" ca="1" si="57"/>
        <v/>
      </c>
      <c r="I80" s="30" t="str">
        <f t="shared" ca="1" si="58"/>
        <v/>
      </c>
      <c r="J80" s="28" t="str">
        <f t="shared" ca="1" si="59"/>
        <v/>
      </c>
      <c r="K80" s="29" t="str">
        <f t="shared" ca="1" si="60"/>
        <v/>
      </c>
      <c r="L80" s="32">
        <f t="shared" si="53"/>
        <v>0</v>
      </c>
      <c r="M80" s="33">
        <f t="shared" si="54"/>
        <v>0</v>
      </c>
      <c r="N80" s="34">
        <f t="shared" si="61"/>
        <v>0</v>
      </c>
      <c r="O80" s="73" t="str">
        <f t="shared" ca="1" si="62"/>
        <v/>
      </c>
      <c r="P80" s="73" t="str">
        <f t="shared" ca="1" si="63"/>
        <v/>
      </c>
      <c r="Q80" s="74" t="str">
        <f t="shared" ca="1" si="64"/>
        <v/>
      </c>
      <c r="R80" s="75" t="str">
        <f t="shared" ca="1" si="65"/>
        <v/>
      </c>
      <c r="S80" s="76">
        <f t="shared" si="79"/>
        <v>0</v>
      </c>
      <c r="T80" s="76" t="str">
        <f t="shared" ca="1" si="66"/>
        <v/>
      </c>
      <c r="U80" s="76">
        <f t="shared" si="67"/>
        <v>0</v>
      </c>
      <c r="V80" s="76" t="str">
        <f ca="1">IF(OR(E79="0-0",E79="*0-0",G80=""),"",SUM(O$5:P80)-T80)</f>
        <v/>
      </c>
      <c r="W80" s="77" t="str">
        <f t="shared" ca="1" si="68"/>
        <v/>
      </c>
      <c r="X80" s="78">
        <f t="shared" si="80"/>
        <v>0</v>
      </c>
      <c r="Y80" s="78" t="str">
        <f t="shared" ca="1" si="69"/>
        <v/>
      </c>
      <c r="Z80" s="78">
        <f t="shared" si="70"/>
        <v>0</v>
      </c>
      <c r="AA80" s="78" t="str">
        <f ca="1">IF(OR(E79="0-0",E79="*0-0",G80=""),"",Y80-SUM(Q$5:R80))</f>
        <v/>
      </c>
      <c r="AB80" s="79" t="str">
        <f t="shared" ca="1" si="71"/>
        <v/>
      </c>
      <c r="AC80" s="80" t="str">
        <f t="shared" ca="1" si="72"/>
        <v/>
      </c>
      <c r="AD80" s="80" t="str">
        <f t="shared" ca="1" si="73"/>
        <v/>
      </c>
      <c r="AE80" s="80" t="str">
        <f t="shared" ca="1" si="74"/>
        <v/>
      </c>
      <c r="AF80" s="80" t="str">
        <f t="shared" ca="1" si="75"/>
        <v/>
      </c>
      <c r="AG80" s="81" t="str">
        <f t="shared" ca="1" si="76"/>
        <v/>
      </c>
    </row>
    <row r="81" spans="1:33" ht="14.25">
      <c r="A81" s="61">
        <f t="shared" si="55"/>
        <v>43210</v>
      </c>
      <c r="B81" s="3" t="str">
        <f t="shared" si="56"/>
        <v>金</v>
      </c>
      <c r="C81" s="26">
        <v>109</v>
      </c>
      <c r="D81" s="39"/>
      <c r="E81" s="58"/>
      <c r="F81" s="35" t="str">
        <f t="shared" ca="1" si="77"/>
        <v/>
      </c>
      <c r="G81" s="36" t="str">
        <f t="shared" ca="1" si="78"/>
        <v/>
      </c>
      <c r="H81" s="27" t="str">
        <f t="shared" ca="1" si="57"/>
        <v/>
      </c>
      <c r="I81" s="30" t="str">
        <f t="shared" ca="1" si="58"/>
        <v/>
      </c>
      <c r="J81" s="28" t="str">
        <f t="shared" ca="1" si="59"/>
        <v/>
      </c>
      <c r="K81" s="29" t="str">
        <f t="shared" ca="1" si="60"/>
        <v/>
      </c>
      <c r="L81" s="32">
        <f t="shared" si="53"/>
        <v>0</v>
      </c>
      <c r="M81" s="33">
        <f t="shared" si="54"/>
        <v>0</v>
      </c>
      <c r="N81" s="34">
        <f t="shared" si="61"/>
        <v>0</v>
      </c>
      <c r="O81" s="73" t="str">
        <f t="shared" ca="1" si="62"/>
        <v/>
      </c>
      <c r="P81" s="73" t="str">
        <f t="shared" ca="1" si="63"/>
        <v/>
      </c>
      <c r="Q81" s="74" t="str">
        <f t="shared" ca="1" si="64"/>
        <v/>
      </c>
      <c r="R81" s="75" t="str">
        <f t="shared" ca="1" si="65"/>
        <v/>
      </c>
      <c r="S81" s="76">
        <f t="shared" si="79"/>
        <v>0</v>
      </c>
      <c r="T81" s="76" t="str">
        <f t="shared" ca="1" si="66"/>
        <v/>
      </c>
      <c r="U81" s="76">
        <f t="shared" si="67"/>
        <v>0</v>
      </c>
      <c r="V81" s="76" t="str">
        <f ca="1">IF(OR(E80="0-0",E80="*0-0",G81=""),"",SUM(O$5:P81)-T81)</f>
        <v/>
      </c>
      <c r="W81" s="77" t="str">
        <f t="shared" ca="1" si="68"/>
        <v/>
      </c>
      <c r="X81" s="78">
        <f t="shared" si="80"/>
        <v>0</v>
      </c>
      <c r="Y81" s="78" t="str">
        <f t="shared" ca="1" si="69"/>
        <v/>
      </c>
      <c r="Z81" s="78">
        <f t="shared" si="70"/>
        <v>0</v>
      </c>
      <c r="AA81" s="78" t="str">
        <f ca="1">IF(OR(E80="0-0",E80="*0-0",G81=""),"",Y81-SUM(Q$5:R81))</f>
        <v/>
      </c>
      <c r="AB81" s="79" t="str">
        <f t="shared" ca="1" si="71"/>
        <v/>
      </c>
      <c r="AC81" s="80" t="str">
        <f t="shared" ca="1" si="72"/>
        <v/>
      </c>
      <c r="AD81" s="80" t="str">
        <f t="shared" ca="1" si="73"/>
        <v/>
      </c>
      <c r="AE81" s="80" t="str">
        <f t="shared" ca="1" si="74"/>
        <v/>
      </c>
      <c r="AF81" s="80" t="str">
        <f t="shared" ca="1" si="75"/>
        <v/>
      </c>
      <c r="AG81" s="81" t="str">
        <f t="shared" ca="1" si="76"/>
        <v/>
      </c>
    </row>
    <row r="82" spans="1:33" ht="14.25">
      <c r="A82" s="61">
        <f t="shared" si="55"/>
        <v>43213</v>
      </c>
      <c r="B82" s="3" t="str">
        <f t="shared" si="56"/>
        <v>月</v>
      </c>
      <c r="C82" s="26">
        <v>112</v>
      </c>
      <c r="D82" s="39"/>
      <c r="E82" s="58"/>
      <c r="F82" s="35" t="str">
        <f t="shared" ca="1" si="77"/>
        <v/>
      </c>
      <c r="G82" s="36" t="str">
        <f t="shared" ca="1" si="78"/>
        <v/>
      </c>
      <c r="H82" s="27" t="str">
        <f t="shared" ca="1" si="57"/>
        <v/>
      </c>
      <c r="I82" s="30" t="str">
        <f t="shared" ca="1" si="58"/>
        <v/>
      </c>
      <c r="J82" s="28" t="str">
        <f t="shared" ca="1" si="59"/>
        <v/>
      </c>
      <c r="K82" s="29" t="str">
        <f t="shared" ca="1" si="60"/>
        <v/>
      </c>
      <c r="L82" s="32">
        <f t="shared" si="53"/>
        <v>0</v>
      </c>
      <c r="M82" s="33">
        <f t="shared" si="54"/>
        <v>0</v>
      </c>
      <c r="N82" s="34">
        <f t="shared" si="61"/>
        <v>0</v>
      </c>
      <c r="O82" s="73" t="str">
        <f t="shared" ca="1" si="62"/>
        <v/>
      </c>
      <c r="P82" s="73" t="str">
        <f t="shared" ca="1" si="63"/>
        <v/>
      </c>
      <c r="Q82" s="74" t="str">
        <f t="shared" ca="1" si="64"/>
        <v/>
      </c>
      <c r="R82" s="75" t="str">
        <f t="shared" ca="1" si="65"/>
        <v/>
      </c>
      <c r="S82" s="76">
        <f t="shared" si="79"/>
        <v>0</v>
      </c>
      <c r="T82" s="76" t="str">
        <f t="shared" ca="1" si="66"/>
        <v/>
      </c>
      <c r="U82" s="76">
        <f t="shared" si="67"/>
        <v>0</v>
      </c>
      <c r="V82" s="76" t="str">
        <f ca="1">IF(OR(E81="0-0",E81="*0-0",G82=""),"",SUM(O$5:P82)-T82)</f>
        <v/>
      </c>
      <c r="W82" s="77" t="str">
        <f t="shared" ca="1" si="68"/>
        <v/>
      </c>
      <c r="X82" s="78">
        <f t="shared" si="80"/>
        <v>0</v>
      </c>
      <c r="Y82" s="78" t="str">
        <f t="shared" ca="1" si="69"/>
        <v/>
      </c>
      <c r="Z82" s="78">
        <f t="shared" si="70"/>
        <v>0</v>
      </c>
      <c r="AA82" s="78" t="str">
        <f ca="1">IF(OR(E81="0-0",E81="*0-0",G82=""),"",Y82-SUM(Q$5:R82))</f>
        <v/>
      </c>
      <c r="AB82" s="79" t="str">
        <f t="shared" ca="1" si="71"/>
        <v/>
      </c>
      <c r="AC82" s="80" t="str">
        <f t="shared" ca="1" si="72"/>
        <v/>
      </c>
      <c r="AD82" s="80" t="str">
        <f t="shared" ca="1" si="73"/>
        <v/>
      </c>
      <c r="AE82" s="80" t="str">
        <f t="shared" ca="1" si="74"/>
        <v/>
      </c>
      <c r="AF82" s="80" t="str">
        <f t="shared" ca="1" si="75"/>
        <v/>
      </c>
      <c r="AG82" s="81" t="str">
        <f t="shared" ca="1" si="76"/>
        <v/>
      </c>
    </row>
    <row r="83" spans="1:33" ht="14.25">
      <c r="A83" s="61">
        <f t="shared" si="55"/>
        <v>43214</v>
      </c>
      <c r="B83" s="3" t="str">
        <f t="shared" si="56"/>
        <v>火</v>
      </c>
      <c r="C83" s="26">
        <v>113</v>
      </c>
      <c r="D83" s="39"/>
      <c r="E83" s="58"/>
      <c r="F83" s="35" t="str">
        <f t="shared" ca="1" si="77"/>
        <v/>
      </c>
      <c r="G83" s="36" t="str">
        <f t="shared" ca="1" si="78"/>
        <v/>
      </c>
      <c r="H83" s="27" t="str">
        <f t="shared" ca="1" si="57"/>
        <v/>
      </c>
      <c r="I83" s="30" t="str">
        <f t="shared" ca="1" si="58"/>
        <v/>
      </c>
      <c r="J83" s="28" t="str">
        <f t="shared" ca="1" si="59"/>
        <v/>
      </c>
      <c r="K83" s="29" t="str">
        <f t="shared" ca="1" si="60"/>
        <v/>
      </c>
      <c r="L83" s="32">
        <f t="shared" si="53"/>
        <v>0</v>
      </c>
      <c r="M83" s="33">
        <f t="shared" si="54"/>
        <v>0</v>
      </c>
      <c r="N83" s="34">
        <f t="shared" si="61"/>
        <v>0</v>
      </c>
      <c r="O83" s="73" t="str">
        <f t="shared" ca="1" si="62"/>
        <v/>
      </c>
      <c r="P83" s="73" t="str">
        <f t="shared" ca="1" si="63"/>
        <v/>
      </c>
      <c r="Q83" s="74" t="str">
        <f t="shared" ca="1" si="64"/>
        <v/>
      </c>
      <c r="R83" s="75" t="str">
        <f t="shared" ca="1" si="65"/>
        <v/>
      </c>
      <c r="S83" s="76">
        <f t="shared" si="79"/>
        <v>0</v>
      </c>
      <c r="T83" s="76" t="str">
        <f t="shared" ca="1" si="66"/>
        <v/>
      </c>
      <c r="U83" s="76">
        <f t="shared" si="67"/>
        <v>0</v>
      </c>
      <c r="V83" s="76" t="str">
        <f ca="1">IF(OR(E82="0-0",E82="*0-0",G83=""),"",SUM(O$5:P83)-T83)</f>
        <v/>
      </c>
      <c r="W83" s="77" t="str">
        <f t="shared" ca="1" si="68"/>
        <v/>
      </c>
      <c r="X83" s="78">
        <f t="shared" si="80"/>
        <v>0</v>
      </c>
      <c r="Y83" s="78" t="str">
        <f t="shared" ca="1" si="69"/>
        <v/>
      </c>
      <c r="Z83" s="78">
        <f t="shared" si="70"/>
        <v>0</v>
      </c>
      <c r="AA83" s="78" t="str">
        <f ca="1">IF(OR(E82="0-0",E82="*0-0",G83=""),"",Y83-SUM(Q$5:R83))</f>
        <v/>
      </c>
      <c r="AB83" s="79" t="str">
        <f t="shared" ca="1" si="71"/>
        <v/>
      </c>
      <c r="AC83" s="80" t="str">
        <f t="shared" ca="1" si="72"/>
        <v/>
      </c>
      <c r="AD83" s="80" t="str">
        <f t="shared" ca="1" si="73"/>
        <v/>
      </c>
      <c r="AE83" s="80" t="str">
        <f t="shared" ca="1" si="74"/>
        <v/>
      </c>
      <c r="AF83" s="80" t="str">
        <f t="shared" ca="1" si="75"/>
        <v/>
      </c>
      <c r="AG83" s="81" t="str">
        <f t="shared" ca="1" si="76"/>
        <v/>
      </c>
    </row>
    <row r="84" spans="1:33" ht="14.25">
      <c r="A84" s="61">
        <f t="shared" si="55"/>
        <v>43215</v>
      </c>
      <c r="B84" s="3" t="str">
        <f t="shared" si="56"/>
        <v>水</v>
      </c>
      <c r="C84" s="26">
        <v>114</v>
      </c>
      <c r="D84" s="39"/>
      <c r="E84" s="58"/>
      <c r="F84" s="35" t="str">
        <f t="shared" ca="1" si="77"/>
        <v/>
      </c>
      <c r="G84" s="36" t="str">
        <f t="shared" ca="1" si="78"/>
        <v/>
      </c>
      <c r="H84" s="27" t="str">
        <f t="shared" ca="1" si="57"/>
        <v/>
      </c>
      <c r="I84" s="30" t="str">
        <f t="shared" ca="1" si="58"/>
        <v/>
      </c>
      <c r="J84" s="28" t="str">
        <f t="shared" ca="1" si="59"/>
        <v/>
      </c>
      <c r="K84" s="29" t="str">
        <f t="shared" ca="1" si="60"/>
        <v/>
      </c>
      <c r="L84" s="32">
        <f t="shared" si="53"/>
        <v>0</v>
      </c>
      <c r="M84" s="33">
        <f t="shared" si="54"/>
        <v>0</v>
      </c>
      <c r="N84" s="34">
        <f t="shared" si="61"/>
        <v>0</v>
      </c>
      <c r="O84" s="73" t="str">
        <f t="shared" ca="1" si="62"/>
        <v/>
      </c>
      <c r="P84" s="73" t="str">
        <f t="shared" ca="1" si="63"/>
        <v/>
      </c>
      <c r="Q84" s="74" t="str">
        <f t="shared" ca="1" si="64"/>
        <v/>
      </c>
      <c r="R84" s="75" t="str">
        <f t="shared" ca="1" si="65"/>
        <v/>
      </c>
      <c r="S84" s="76">
        <f t="shared" si="79"/>
        <v>0</v>
      </c>
      <c r="T84" s="76" t="str">
        <f t="shared" ca="1" si="66"/>
        <v/>
      </c>
      <c r="U84" s="76">
        <f t="shared" si="67"/>
        <v>0</v>
      </c>
      <c r="V84" s="76" t="str">
        <f ca="1">IF(OR(E83="0-0",E83="*0-0",G84=""),"",SUM(O$5:P84)-T84)</f>
        <v/>
      </c>
      <c r="W84" s="77" t="str">
        <f t="shared" ca="1" si="68"/>
        <v/>
      </c>
      <c r="X84" s="78">
        <f t="shared" si="80"/>
        <v>0</v>
      </c>
      <c r="Y84" s="78" t="str">
        <f t="shared" ca="1" si="69"/>
        <v/>
      </c>
      <c r="Z84" s="78">
        <f t="shared" si="70"/>
        <v>0</v>
      </c>
      <c r="AA84" s="78" t="str">
        <f ca="1">IF(OR(E83="0-0",E83="*0-0",G84=""),"",Y84-SUM(Q$5:R84))</f>
        <v/>
      </c>
      <c r="AB84" s="79" t="str">
        <f t="shared" ca="1" si="71"/>
        <v/>
      </c>
      <c r="AC84" s="80" t="str">
        <f t="shared" ca="1" si="72"/>
        <v/>
      </c>
      <c r="AD84" s="80" t="str">
        <f t="shared" ca="1" si="73"/>
        <v/>
      </c>
      <c r="AE84" s="80" t="str">
        <f t="shared" ca="1" si="74"/>
        <v/>
      </c>
      <c r="AF84" s="80" t="str">
        <f t="shared" ca="1" si="75"/>
        <v/>
      </c>
      <c r="AG84" s="81" t="str">
        <f t="shared" ca="1" si="76"/>
        <v/>
      </c>
    </row>
    <row r="85" spans="1:33" ht="14.25">
      <c r="A85" s="61">
        <f t="shared" si="55"/>
        <v>43216</v>
      </c>
      <c r="B85" s="3" t="str">
        <f t="shared" si="56"/>
        <v>木</v>
      </c>
      <c r="C85" s="26">
        <v>115</v>
      </c>
      <c r="D85" s="39"/>
      <c r="E85" s="58"/>
      <c r="F85" s="35" t="str">
        <f t="shared" ca="1" si="77"/>
        <v/>
      </c>
      <c r="G85" s="36" t="str">
        <f t="shared" ca="1" si="78"/>
        <v/>
      </c>
      <c r="H85" s="27" t="str">
        <f t="shared" ca="1" si="57"/>
        <v/>
      </c>
      <c r="I85" s="30" t="str">
        <f t="shared" ca="1" si="58"/>
        <v/>
      </c>
      <c r="J85" s="28" t="str">
        <f t="shared" ca="1" si="59"/>
        <v/>
      </c>
      <c r="K85" s="29" t="str">
        <f t="shared" ca="1" si="60"/>
        <v/>
      </c>
      <c r="L85" s="32">
        <f t="shared" si="53"/>
        <v>0</v>
      </c>
      <c r="M85" s="33">
        <f t="shared" si="54"/>
        <v>0</v>
      </c>
      <c r="N85" s="34">
        <f t="shared" si="61"/>
        <v>0</v>
      </c>
      <c r="O85" s="73" t="str">
        <f t="shared" ca="1" si="62"/>
        <v/>
      </c>
      <c r="P85" s="73" t="str">
        <f t="shared" ca="1" si="63"/>
        <v/>
      </c>
      <c r="Q85" s="74" t="str">
        <f t="shared" ca="1" si="64"/>
        <v/>
      </c>
      <c r="R85" s="75" t="str">
        <f t="shared" ca="1" si="65"/>
        <v/>
      </c>
      <c r="S85" s="76">
        <f t="shared" si="79"/>
        <v>0</v>
      </c>
      <c r="T85" s="76" t="str">
        <f t="shared" ca="1" si="66"/>
        <v/>
      </c>
      <c r="U85" s="76">
        <f t="shared" si="67"/>
        <v>0</v>
      </c>
      <c r="V85" s="76" t="str">
        <f ca="1">IF(OR(E84="0-0",E84="*0-0",G85=""),"",SUM(O$5:P85)-T85)</f>
        <v/>
      </c>
      <c r="W85" s="77" t="str">
        <f t="shared" ca="1" si="68"/>
        <v/>
      </c>
      <c r="X85" s="78">
        <f t="shared" si="80"/>
        <v>0</v>
      </c>
      <c r="Y85" s="78" t="str">
        <f t="shared" ca="1" si="69"/>
        <v/>
      </c>
      <c r="Z85" s="78">
        <f t="shared" si="70"/>
        <v>0</v>
      </c>
      <c r="AA85" s="78" t="str">
        <f ca="1">IF(OR(E84="0-0",E84="*0-0",G85=""),"",Y85-SUM(Q$5:R85))</f>
        <v/>
      </c>
      <c r="AB85" s="79" t="str">
        <f t="shared" ca="1" si="71"/>
        <v/>
      </c>
      <c r="AC85" s="80" t="str">
        <f t="shared" ca="1" si="72"/>
        <v/>
      </c>
      <c r="AD85" s="80" t="str">
        <f t="shared" ca="1" si="73"/>
        <v/>
      </c>
      <c r="AE85" s="80" t="str">
        <f t="shared" ca="1" si="74"/>
        <v/>
      </c>
      <c r="AF85" s="80" t="str">
        <f t="shared" ca="1" si="75"/>
        <v/>
      </c>
      <c r="AG85" s="81" t="str">
        <f t="shared" ca="1" si="76"/>
        <v/>
      </c>
    </row>
    <row r="86" spans="1:33" ht="14.25">
      <c r="A86" s="61">
        <f t="shared" si="55"/>
        <v>43217</v>
      </c>
      <c r="B86" s="3" t="str">
        <f t="shared" si="56"/>
        <v>金</v>
      </c>
      <c r="C86" s="26">
        <v>116</v>
      </c>
      <c r="D86" s="39"/>
      <c r="E86" s="58"/>
      <c r="F86" s="35" t="str">
        <f t="shared" ca="1" si="77"/>
        <v/>
      </c>
      <c r="G86" s="36" t="str">
        <f t="shared" ca="1" si="78"/>
        <v/>
      </c>
      <c r="H86" s="27" t="str">
        <f t="shared" ca="1" si="57"/>
        <v/>
      </c>
      <c r="I86" s="30" t="str">
        <f t="shared" ca="1" si="58"/>
        <v/>
      </c>
      <c r="J86" s="28" t="str">
        <f t="shared" ca="1" si="59"/>
        <v/>
      </c>
      <c r="K86" s="29" t="str">
        <f t="shared" ca="1" si="60"/>
        <v/>
      </c>
      <c r="L86" s="32">
        <f t="shared" si="53"/>
        <v>0</v>
      </c>
      <c r="M86" s="33">
        <f t="shared" si="54"/>
        <v>0</v>
      </c>
      <c r="N86" s="34">
        <f t="shared" si="61"/>
        <v>0</v>
      </c>
      <c r="O86" s="73" t="str">
        <f t="shared" ca="1" si="62"/>
        <v/>
      </c>
      <c r="P86" s="73" t="str">
        <f t="shared" ca="1" si="63"/>
        <v/>
      </c>
      <c r="Q86" s="74" t="str">
        <f t="shared" ca="1" si="64"/>
        <v/>
      </c>
      <c r="R86" s="75" t="str">
        <f t="shared" ca="1" si="65"/>
        <v/>
      </c>
      <c r="S86" s="76">
        <f t="shared" si="79"/>
        <v>0</v>
      </c>
      <c r="T86" s="76" t="str">
        <f t="shared" ca="1" si="66"/>
        <v/>
      </c>
      <c r="U86" s="76">
        <f t="shared" si="67"/>
        <v>0</v>
      </c>
      <c r="V86" s="76" t="str">
        <f ca="1">IF(OR(E85="0-0",E85="*0-0",G86=""),"",SUM(O$5:P86)-T86)</f>
        <v/>
      </c>
      <c r="W86" s="77" t="str">
        <f t="shared" ca="1" si="68"/>
        <v/>
      </c>
      <c r="X86" s="78">
        <f t="shared" si="80"/>
        <v>0</v>
      </c>
      <c r="Y86" s="78" t="str">
        <f t="shared" ca="1" si="69"/>
        <v/>
      </c>
      <c r="Z86" s="78">
        <f t="shared" si="70"/>
        <v>0</v>
      </c>
      <c r="AA86" s="78" t="str">
        <f ca="1">IF(OR(E85="0-0",E85="*0-0",G86=""),"",Y86-SUM(Q$5:R86))</f>
        <v/>
      </c>
      <c r="AB86" s="79" t="str">
        <f t="shared" ca="1" si="71"/>
        <v/>
      </c>
      <c r="AC86" s="80" t="str">
        <f t="shared" ca="1" si="72"/>
        <v/>
      </c>
      <c r="AD86" s="80" t="str">
        <f t="shared" ca="1" si="73"/>
        <v/>
      </c>
      <c r="AE86" s="80" t="str">
        <f t="shared" ca="1" si="74"/>
        <v/>
      </c>
      <c r="AF86" s="80" t="str">
        <f t="shared" ca="1" si="75"/>
        <v/>
      </c>
      <c r="AG86" s="81" t="str">
        <f t="shared" ca="1" si="76"/>
        <v/>
      </c>
    </row>
    <row r="87" spans="1:33" ht="14.25">
      <c r="A87" s="61">
        <f t="shared" si="55"/>
        <v>43221</v>
      </c>
      <c r="B87" s="3" t="str">
        <f t="shared" si="56"/>
        <v>火</v>
      </c>
      <c r="C87" s="26">
        <v>120</v>
      </c>
      <c r="D87" s="39"/>
      <c r="E87" s="58"/>
      <c r="F87" s="35" t="str">
        <f t="shared" ca="1" si="77"/>
        <v/>
      </c>
      <c r="G87" s="36" t="str">
        <f t="shared" ca="1" si="78"/>
        <v/>
      </c>
      <c r="H87" s="27" t="str">
        <f t="shared" ca="1" si="57"/>
        <v/>
      </c>
      <c r="I87" s="30" t="str">
        <f t="shared" ca="1" si="58"/>
        <v/>
      </c>
      <c r="J87" s="28" t="str">
        <f t="shared" ca="1" si="59"/>
        <v/>
      </c>
      <c r="K87" s="29" t="str">
        <f t="shared" ca="1" si="60"/>
        <v/>
      </c>
      <c r="L87" s="32">
        <f t="shared" si="53"/>
        <v>0</v>
      </c>
      <c r="M87" s="33">
        <f t="shared" si="54"/>
        <v>0</v>
      </c>
      <c r="N87" s="34">
        <f t="shared" si="61"/>
        <v>0</v>
      </c>
      <c r="O87" s="73" t="str">
        <f t="shared" ca="1" si="62"/>
        <v/>
      </c>
      <c r="P87" s="73" t="str">
        <f t="shared" ca="1" si="63"/>
        <v/>
      </c>
      <c r="Q87" s="74" t="str">
        <f t="shared" ca="1" si="64"/>
        <v/>
      </c>
      <c r="R87" s="75" t="str">
        <f t="shared" ca="1" si="65"/>
        <v/>
      </c>
      <c r="S87" s="76">
        <f t="shared" si="79"/>
        <v>0</v>
      </c>
      <c r="T87" s="76" t="str">
        <f t="shared" ca="1" si="66"/>
        <v/>
      </c>
      <c r="U87" s="76">
        <f t="shared" si="67"/>
        <v>0</v>
      </c>
      <c r="V87" s="76" t="str">
        <f ca="1">IF(OR(E86="0-0",E86="*0-0",G87=""),"",SUM(O$5:P87)-T87)</f>
        <v/>
      </c>
      <c r="W87" s="77" t="str">
        <f t="shared" ca="1" si="68"/>
        <v/>
      </c>
      <c r="X87" s="78">
        <f t="shared" si="80"/>
        <v>0</v>
      </c>
      <c r="Y87" s="78" t="str">
        <f t="shared" ca="1" si="69"/>
        <v/>
      </c>
      <c r="Z87" s="78">
        <f t="shared" si="70"/>
        <v>0</v>
      </c>
      <c r="AA87" s="78" t="str">
        <f ca="1">IF(OR(E86="0-0",E86="*0-0",G87=""),"",Y87-SUM(Q$5:R87))</f>
        <v/>
      </c>
      <c r="AB87" s="79" t="str">
        <f t="shared" ca="1" si="71"/>
        <v/>
      </c>
      <c r="AC87" s="80" t="str">
        <f t="shared" ca="1" si="72"/>
        <v/>
      </c>
      <c r="AD87" s="80" t="str">
        <f t="shared" ca="1" si="73"/>
        <v/>
      </c>
      <c r="AE87" s="80" t="str">
        <f t="shared" ca="1" si="74"/>
        <v/>
      </c>
      <c r="AF87" s="80" t="str">
        <f t="shared" ca="1" si="75"/>
        <v/>
      </c>
      <c r="AG87" s="81" t="str">
        <f t="shared" ca="1" si="76"/>
        <v/>
      </c>
    </row>
    <row r="88" spans="1:33" ht="14.25">
      <c r="A88" s="61">
        <f t="shared" si="55"/>
        <v>43222</v>
      </c>
      <c r="B88" s="3" t="str">
        <f t="shared" si="56"/>
        <v>水</v>
      </c>
      <c r="C88" s="26">
        <v>121</v>
      </c>
      <c r="D88" s="39"/>
      <c r="E88" s="58"/>
      <c r="F88" s="35" t="str">
        <f t="shared" ca="1" si="77"/>
        <v/>
      </c>
      <c r="G88" s="36" t="str">
        <f t="shared" ca="1" si="78"/>
        <v/>
      </c>
      <c r="H88" s="27" t="str">
        <f t="shared" ca="1" si="57"/>
        <v/>
      </c>
      <c r="I88" s="30" t="str">
        <f t="shared" ca="1" si="58"/>
        <v/>
      </c>
      <c r="J88" s="28" t="str">
        <f t="shared" ca="1" si="59"/>
        <v/>
      </c>
      <c r="K88" s="29" t="str">
        <f t="shared" ca="1" si="60"/>
        <v/>
      </c>
      <c r="L88" s="32">
        <f t="shared" si="53"/>
        <v>0</v>
      </c>
      <c r="M88" s="33">
        <f t="shared" si="54"/>
        <v>0</v>
      </c>
      <c r="N88" s="34">
        <f t="shared" si="61"/>
        <v>0</v>
      </c>
      <c r="O88" s="73" t="str">
        <f t="shared" ca="1" si="62"/>
        <v/>
      </c>
      <c r="P88" s="73" t="str">
        <f t="shared" ca="1" si="63"/>
        <v/>
      </c>
      <c r="Q88" s="74" t="str">
        <f t="shared" ca="1" si="64"/>
        <v/>
      </c>
      <c r="R88" s="75" t="str">
        <f t="shared" ca="1" si="65"/>
        <v/>
      </c>
      <c r="S88" s="76">
        <f t="shared" si="79"/>
        <v>0</v>
      </c>
      <c r="T88" s="76" t="str">
        <f t="shared" ca="1" si="66"/>
        <v/>
      </c>
      <c r="U88" s="76">
        <f t="shared" si="67"/>
        <v>0</v>
      </c>
      <c r="V88" s="76" t="str">
        <f ca="1">IF(OR(E87="0-0",E87="*0-0",G88=""),"",SUM(O$5:P88)-T88)</f>
        <v/>
      </c>
      <c r="W88" s="77" t="str">
        <f t="shared" ca="1" si="68"/>
        <v/>
      </c>
      <c r="X88" s="78">
        <f t="shared" si="80"/>
        <v>0</v>
      </c>
      <c r="Y88" s="78" t="str">
        <f t="shared" ca="1" si="69"/>
        <v/>
      </c>
      <c r="Z88" s="78">
        <f t="shared" si="70"/>
        <v>0</v>
      </c>
      <c r="AA88" s="78" t="str">
        <f ca="1">IF(OR(E87="0-0",E87="*0-0",G88=""),"",Y88-SUM(Q$5:R88))</f>
        <v/>
      </c>
      <c r="AB88" s="79" t="str">
        <f t="shared" ca="1" si="71"/>
        <v/>
      </c>
      <c r="AC88" s="80" t="str">
        <f t="shared" ca="1" si="72"/>
        <v/>
      </c>
      <c r="AD88" s="80" t="str">
        <f t="shared" ca="1" si="73"/>
        <v/>
      </c>
      <c r="AE88" s="80" t="str">
        <f t="shared" ca="1" si="74"/>
        <v/>
      </c>
      <c r="AF88" s="80" t="str">
        <f t="shared" ca="1" si="75"/>
        <v/>
      </c>
      <c r="AG88" s="81" t="str">
        <f t="shared" ca="1" si="76"/>
        <v/>
      </c>
    </row>
    <row r="89" spans="1:33" ht="14.25">
      <c r="A89" s="61">
        <f t="shared" si="55"/>
        <v>43227</v>
      </c>
      <c r="B89" s="3" t="str">
        <f t="shared" si="56"/>
        <v>月</v>
      </c>
      <c r="C89" s="26">
        <v>126</v>
      </c>
      <c r="D89" s="39"/>
      <c r="E89" s="58"/>
      <c r="F89" s="35" t="str">
        <f t="shared" ca="1" si="77"/>
        <v/>
      </c>
      <c r="G89" s="36" t="str">
        <f t="shared" ca="1" si="78"/>
        <v/>
      </c>
      <c r="H89" s="27" t="str">
        <f t="shared" ca="1" si="57"/>
        <v/>
      </c>
      <c r="I89" s="30" t="str">
        <f t="shared" ca="1" si="58"/>
        <v/>
      </c>
      <c r="J89" s="28" t="str">
        <f t="shared" ca="1" si="59"/>
        <v/>
      </c>
      <c r="K89" s="29" t="str">
        <f t="shared" ca="1" si="60"/>
        <v/>
      </c>
      <c r="L89" s="32">
        <f t="shared" si="53"/>
        <v>0</v>
      </c>
      <c r="M89" s="33">
        <f t="shared" si="54"/>
        <v>0</v>
      </c>
      <c r="N89" s="34">
        <f t="shared" si="61"/>
        <v>0</v>
      </c>
      <c r="O89" s="73" t="str">
        <f t="shared" ca="1" si="62"/>
        <v/>
      </c>
      <c r="P89" s="73" t="str">
        <f t="shared" ca="1" si="63"/>
        <v/>
      </c>
      <c r="Q89" s="74" t="str">
        <f t="shared" ca="1" si="64"/>
        <v/>
      </c>
      <c r="R89" s="75" t="str">
        <f t="shared" ca="1" si="65"/>
        <v/>
      </c>
      <c r="S89" s="76">
        <f t="shared" si="79"/>
        <v>0</v>
      </c>
      <c r="T89" s="76" t="str">
        <f t="shared" ca="1" si="66"/>
        <v/>
      </c>
      <c r="U89" s="76">
        <f t="shared" si="67"/>
        <v>0</v>
      </c>
      <c r="V89" s="76" t="str">
        <f ca="1">IF(OR(E88="0-0",E88="*0-0",G89=""),"",SUM(O$5:P89)-T89)</f>
        <v/>
      </c>
      <c r="W89" s="77" t="str">
        <f t="shared" ca="1" si="68"/>
        <v/>
      </c>
      <c r="X89" s="78">
        <f t="shared" si="80"/>
        <v>0</v>
      </c>
      <c r="Y89" s="78" t="str">
        <f t="shared" ca="1" si="69"/>
        <v/>
      </c>
      <c r="Z89" s="78">
        <f t="shared" si="70"/>
        <v>0</v>
      </c>
      <c r="AA89" s="78" t="str">
        <f ca="1">IF(OR(E88="0-0",E88="*0-0",G89=""),"",Y89-SUM(Q$5:R89))</f>
        <v/>
      </c>
      <c r="AB89" s="79" t="str">
        <f t="shared" ca="1" si="71"/>
        <v/>
      </c>
      <c r="AC89" s="80" t="str">
        <f t="shared" ca="1" si="72"/>
        <v/>
      </c>
      <c r="AD89" s="80" t="str">
        <f t="shared" ca="1" si="73"/>
        <v/>
      </c>
      <c r="AE89" s="80" t="str">
        <f t="shared" ca="1" si="74"/>
        <v/>
      </c>
      <c r="AF89" s="80" t="str">
        <f t="shared" ca="1" si="75"/>
        <v/>
      </c>
      <c r="AG89" s="81" t="str">
        <f t="shared" ca="1" si="76"/>
        <v/>
      </c>
    </row>
    <row r="90" spans="1:33" ht="14.25">
      <c r="A90" s="61">
        <f t="shared" si="55"/>
        <v>43228</v>
      </c>
      <c r="B90" s="3" t="str">
        <f t="shared" si="56"/>
        <v>火</v>
      </c>
      <c r="C90" s="26">
        <v>127</v>
      </c>
      <c r="D90" s="39"/>
      <c r="E90" s="58"/>
      <c r="F90" s="35" t="str">
        <f t="shared" ca="1" si="77"/>
        <v/>
      </c>
      <c r="G90" s="36" t="str">
        <f t="shared" ca="1" si="78"/>
        <v/>
      </c>
      <c r="H90" s="27" t="str">
        <f t="shared" ca="1" si="57"/>
        <v/>
      </c>
      <c r="I90" s="30" t="str">
        <f t="shared" ca="1" si="58"/>
        <v/>
      </c>
      <c r="J90" s="28" t="str">
        <f t="shared" ca="1" si="59"/>
        <v/>
      </c>
      <c r="K90" s="29" t="str">
        <f t="shared" ca="1" si="60"/>
        <v/>
      </c>
      <c r="L90" s="32">
        <f t="shared" si="53"/>
        <v>0</v>
      </c>
      <c r="M90" s="33">
        <f t="shared" si="54"/>
        <v>0</v>
      </c>
      <c r="N90" s="34">
        <f t="shared" si="61"/>
        <v>0</v>
      </c>
      <c r="O90" s="73" t="str">
        <f t="shared" ca="1" si="62"/>
        <v/>
      </c>
      <c r="P90" s="73" t="str">
        <f t="shared" ca="1" si="63"/>
        <v/>
      </c>
      <c r="Q90" s="74" t="str">
        <f t="shared" ca="1" si="64"/>
        <v/>
      </c>
      <c r="R90" s="75" t="str">
        <f t="shared" ca="1" si="65"/>
        <v/>
      </c>
      <c r="S90" s="76">
        <f t="shared" si="79"/>
        <v>0</v>
      </c>
      <c r="T90" s="76" t="str">
        <f t="shared" ca="1" si="66"/>
        <v/>
      </c>
      <c r="U90" s="76">
        <f t="shared" si="67"/>
        <v>0</v>
      </c>
      <c r="V90" s="76" t="str">
        <f ca="1">IF(OR(E89="0-0",E89="*0-0",G90=""),"",SUM(O$5:P90)-T90)</f>
        <v/>
      </c>
      <c r="W90" s="77" t="str">
        <f t="shared" ca="1" si="68"/>
        <v/>
      </c>
      <c r="X90" s="78">
        <f t="shared" si="80"/>
        <v>0</v>
      </c>
      <c r="Y90" s="78" t="str">
        <f t="shared" ca="1" si="69"/>
        <v/>
      </c>
      <c r="Z90" s="78">
        <f t="shared" si="70"/>
        <v>0</v>
      </c>
      <c r="AA90" s="78" t="str">
        <f ca="1">IF(OR(E89="0-0",E89="*0-0",G90=""),"",Y90-SUM(Q$5:R90))</f>
        <v/>
      </c>
      <c r="AB90" s="79" t="str">
        <f t="shared" ca="1" si="71"/>
        <v/>
      </c>
      <c r="AC90" s="80" t="str">
        <f t="shared" ca="1" si="72"/>
        <v/>
      </c>
      <c r="AD90" s="80" t="str">
        <f t="shared" ca="1" si="73"/>
        <v/>
      </c>
      <c r="AE90" s="80" t="str">
        <f t="shared" ca="1" si="74"/>
        <v/>
      </c>
      <c r="AF90" s="80" t="str">
        <f t="shared" ca="1" si="75"/>
        <v/>
      </c>
      <c r="AG90" s="81" t="str">
        <f t="shared" ca="1" si="76"/>
        <v/>
      </c>
    </row>
    <row r="91" spans="1:33" ht="14.25">
      <c r="A91" s="61">
        <f t="shared" si="55"/>
        <v>43229</v>
      </c>
      <c r="B91" s="3" t="str">
        <f t="shared" si="56"/>
        <v>水</v>
      </c>
      <c r="C91" s="26">
        <v>128</v>
      </c>
      <c r="D91" s="39"/>
      <c r="E91" s="58"/>
      <c r="F91" s="35" t="str">
        <f t="shared" ca="1" si="77"/>
        <v/>
      </c>
      <c r="G91" s="36" t="str">
        <f t="shared" ca="1" si="78"/>
        <v/>
      </c>
      <c r="H91" s="27" t="str">
        <f t="shared" ca="1" si="57"/>
        <v/>
      </c>
      <c r="I91" s="30" t="str">
        <f t="shared" ca="1" si="58"/>
        <v/>
      </c>
      <c r="J91" s="28" t="str">
        <f t="shared" ca="1" si="59"/>
        <v/>
      </c>
      <c r="K91" s="29" t="str">
        <f t="shared" ca="1" si="60"/>
        <v/>
      </c>
      <c r="L91" s="32">
        <f t="shared" si="53"/>
        <v>0</v>
      </c>
      <c r="M91" s="33">
        <f t="shared" si="54"/>
        <v>0</v>
      </c>
      <c r="N91" s="34">
        <f t="shared" si="61"/>
        <v>0</v>
      </c>
      <c r="O91" s="73" t="str">
        <f t="shared" ca="1" si="62"/>
        <v/>
      </c>
      <c r="P91" s="73" t="str">
        <f t="shared" ca="1" si="63"/>
        <v/>
      </c>
      <c r="Q91" s="74" t="str">
        <f t="shared" ca="1" si="64"/>
        <v/>
      </c>
      <c r="R91" s="75" t="str">
        <f t="shared" ca="1" si="65"/>
        <v/>
      </c>
      <c r="S91" s="76">
        <f t="shared" si="79"/>
        <v>0</v>
      </c>
      <c r="T91" s="76" t="str">
        <f t="shared" ca="1" si="66"/>
        <v/>
      </c>
      <c r="U91" s="76">
        <f t="shared" si="67"/>
        <v>0</v>
      </c>
      <c r="V91" s="76" t="str">
        <f ca="1">IF(OR(E90="0-0",E90="*0-0",G91=""),"",SUM(O$5:P91)-T91)</f>
        <v/>
      </c>
      <c r="W91" s="77" t="str">
        <f t="shared" ca="1" si="68"/>
        <v/>
      </c>
      <c r="X91" s="78">
        <f t="shared" si="80"/>
        <v>0</v>
      </c>
      <c r="Y91" s="78" t="str">
        <f t="shared" ca="1" si="69"/>
        <v/>
      </c>
      <c r="Z91" s="78">
        <f t="shared" si="70"/>
        <v>0</v>
      </c>
      <c r="AA91" s="78" t="str">
        <f ca="1">IF(OR(E90="0-0",E90="*0-0",G91=""),"",Y91-SUM(Q$5:R91))</f>
        <v/>
      </c>
      <c r="AB91" s="79" t="str">
        <f t="shared" ca="1" si="71"/>
        <v/>
      </c>
      <c r="AC91" s="80" t="str">
        <f t="shared" ca="1" si="72"/>
        <v/>
      </c>
      <c r="AD91" s="80" t="str">
        <f t="shared" ca="1" si="73"/>
        <v/>
      </c>
      <c r="AE91" s="80" t="str">
        <f t="shared" ca="1" si="74"/>
        <v/>
      </c>
      <c r="AF91" s="80" t="str">
        <f t="shared" ca="1" si="75"/>
        <v/>
      </c>
      <c r="AG91" s="81" t="str">
        <f t="shared" ca="1" si="76"/>
        <v/>
      </c>
    </row>
    <row r="92" spans="1:33" ht="14.25">
      <c r="A92" s="61">
        <f t="shared" si="55"/>
        <v>43230</v>
      </c>
      <c r="B92" s="3" t="str">
        <f t="shared" si="56"/>
        <v>木</v>
      </c>
      <c r="C92" s="26">
        <v>129</v>
      </c>
      <c r="D92" s="39"/>
      <c r="E92" s="58"/>
      <c r="F92" s="35" t="str">
        <f t="shared" ca="1" si="77"/>
        <v/>
      </c>
      <c r="G92" s="36" t="str">
        <f t="shared" ca="1" si="78"/>
        <v/>
      </c>
      <c r="H92" s="27" t="str">
        <f t="shared" ca="1" si="57"/>
        <v/>
      </c>
      <c r="I92" s="30" t="str">
        <f t="shared" ca="1" si="58"/>
        <v/>
      </c>
      <c r="J92" s="28" t="str">
        <f t="shared" ca="1" si="59"/>
        <v/>
      </c>
      <c r="K92" s="29" t="str">
        <f t="shared" ca="1" si="60"/>
        <v/>
      </c>
      <c r="L92" s="32">
        <f t="shared" si="53"/>
        <v>0</v>
      </c>
      <c r="M92" s="33">
        <f t="shared" si="54"/>
        <v>0</v>
      </c>
      <c r="N92" s="34">
        <f t="shared" si="61"/>
        <v>0</v>
      </c>
      <c r="O92" s="73" t="str">
        <f t="shared" ca="1" si="62"/>
        <v/>
      </c>
      <c r="P92" s="73" t="str">
        <f t="shared" ca="1" si="63"/>
        <v/>
      </c>
      <c r="Q92" s="74" t="str">
        <f t="shared" ca="1" si="64"/>
        <v/>
      </c>
      <c r="R92" s="75" t="str">
        <f t="shared" ca="1" si="65"/>
        <v/>
      </c>
      <c r="S92" s="76">
        <f t="shared" si="79"/>
        <v>0</v>
      </c>
      <c r="T92" s="76" t="str">
        <f t="shared" ca="1" si="66"/>
        <v/>
      </c>
      <c r="U92" s="76">
        <f t="shared" si="67"/>
        <v>0</v>
      </c>
      <c r="V92" s="76" t="str">
        <f ca="1">IF(OR(E91="0-0",E91="*0-0",G92=""),"",SUM(O$5:P92)-T92)</f>
        <v/>
      </c>
      <c r="W92" s="77" t="str">
        <f t="shared" ca="1" si="68"/>
        <v/>
      </c>
      <c r="X92" s="78">
        <f t="shared" si="80"/>
        <v>0</v>
      </c>
      <c r="Y92" s="78" t="str">
        <f t="shared" ca="1" si="69"/>
        <v/>
      </c>
      <c r="Z92" s="78">
        <f t="shared" si="70"/>
        <v>0</v>
      </c>
      <c r="AA92" s="78" t="str">
        <f ca="1">IF(OR(E91="0-0",E91="*0-0",G92=""),"",Y92-SUM(Q$5:R92))</f>
        <v/>
      </c>
      <c r="AB92" s="79" t="str">
        <f t="shared" ca="1" si="71"/>
        <v/>
      </c>
      <c r="AC92" s="80" t="str">
        <f t="shared" ca="1" si="72"/>
        <v/>
      </c>
      <c r="AD92" s="80" t="str">
        <f t="shared" ca="1" si="73"/>
        <v/>
      </c>
      <c r="AE92" s="80" t="str">
        <f t="shared" ca="1" si="74"/>
        <v/>
      </c>
      <c r="AF92" s="80" t="str">
        <f t="shared" ca="1" si="75"/>
        <v/>
      </c>
      <c r="AG92" s="81" t="str">
        <f t="shared" ca="1" si="76"/>
        <v/>
      </c>
    </row>
    <row r="93" spans="1:33" ht="14.25">
      <c r="A93" s="61">
        <f t="shared" si="55"/>
        <v>43231</v>
      </c>
      <c r="B93" s="3" t="str">
        <f t="shared" si="56"/>
        <v>金</v>
      </c>
      <c r="C93" s="26">
        <v>130</v>
      </c>
      <c r="D93" s="39"/>
      <c r="E93" s="58"/>
      <c r="F93" s="35" t="str">
        <f t="shared" ca="1" si="77"/>
        <v/>
      </c>
      <c r="G93" s="36" t="str">
        <f t="shared" ca="1" si="78"/>
        <v/>
      </c>
      <c r="H93" s="27" t="str">
        <f t="shared" ca="1" si="57"/>
        <v/>
      </c>
      <c r="I93" s="30" t="str">
        <f t="shared" ca="1" si="58"/>
        <v/>
      </c>
      <c r="J93" s="28" t="str">
        <f t="shared" ca="1" si="59"/>
        <v/>
      </c>
      <c r="K93" s="29" t="str">
        <f t="shared" ca="1" si="60"/>
        <v/>
      </c>
      <c r="L93" s="32">
        <f t="shared" si="53"/>
        <v>0</v>
      </c>
      <c r="M93" s="33">
        <f t="shared" si="54"/>
        <v>0</v>
      </c>
      <c r="N93" s="34">
        <f t="shared" si="61"/>
        <v>0</v>
      </c>
      <c r="O93" s="73" t="str">
        <f t="shared" ca="1" si="62"/>
        <v/>
      </c>
      <c r="P93" s="73" t="str">
        <f t="shared" ca="1" si="63"/>
        <v/>
      </c>
      <c r="Q93" s="74" t="str">
        <f t="shared" ca="1" si="64"/>
        <v/>
      </c>
      <c r="R93" s="75" t="str">
        <f t="shared" ca="1" si="65"/>
        <v/>
      </c>
      <c r="S93" s="76">
        <f t="shared" si="79"/>
        <v>0</v>
      </c>
      <c r="T93" s="76" t="str">
        <f t="shared" ca="1" si="66"/>
        <v/>
      </c>
      <c r="U93" s="76">
        <f t="shared" si="67"/>
        <v>0</v>
      </c>
      <c r="V93" s="76" t="str">
        <f ca="1">IF(OR(E92="0-0",E92="*0-0",G93=""),"",SUM(O$5:P93)-T93)</f>
        <v/>
      </c>
      <c r="W93" s="77" t="str">
        <f t="shared" ca="1" si="68"/>
        <v/>
      </c>
      <c r="X93" s="78">
        <f t="shared" si="80"/>
        <v>0</v>
      </c>
      <c r="Y93" s="78" t="str">
        <f t="shared" ca="1" si="69"/>
        <v/>
      </c>
      <c r="Z93" s="78">
        <f t="shared" si="70"/>
        <v>0</v>
      </c>
      <c r="AA93" s="78" t="str">
        <f ca="1">IF(OR(E92="0-0",E92="*0-0",G93=""),"",Y93-SUM(Q$5:R93))</f>
        <v/>
      </c>
      <c r="AB93" s="79" t="str">
        <f t="shared" ca="1" si="71"/>
        <v/>
      </c>
      <c r="AC93" s="80" t="str">
        <f t="shared" ca="1" si="72"/>
        <v/>
      </c>
      <c r="AD93" s="80" t="str">
        <f t="shared" ca="1" si="73"/>
        <v/>
      </c>
      <c r="AE93" s="80" t="str">
        <f t="shared" ca="1" si="74"/>
        <v/>
      </c>
      <c r="AF93" s="80" t="str">
        <f t="shared" ca="1" si="75"/>
        <v/>
      </c>
      <c r="AG93" s="81" t="str">
        <f t="shared" ca="1" si="76"/>
        <v/>
      </c>
    </row>
    <row r="94" spans="1:33" ht="14.25">
      <c r="A94" s="61">
        <f t="shared" si="55"/>
        <v>43234</v>
      </c>
      <c r="B94" s="3" t="str">
        <f t="shared" si="56"/>
        <v>月</v>
      </c>
      <c r="C94" s="26">
        <v>133</v>
      </c>
      <c r="D94" s="39"/>
      <c r="E94" s="58"/>
      <c r="F94" s="35" t="str">
        <f t="shared" ca="1" si="77"/>
        <v/>
      </c>
      <c r="G94" s="36" t="str">
        <f t="shared" ca="1" si="78"/>
        <v/>
      </c>
      <c r="H94" s="27" t="str">
        <f t="shared" ca="1" si="57"/>
        <v/>
      </c>
      <c r="I94" s="30" t="str">
        <f t="shared" ca="1" si="58"/>
        <v/>
      </c>
      <c r="J94" s="28" t="str">
        <f t="shared" ca="1" si="59"/>
        <v/>
      </c>
      <c r="K94" s="29" t="str">
        <f t="shared" ca="1" si="60"/>
        <v/>
      </c>
      <c r="L94" s="32">
        <f t="shared" si="53"/>
        <v>0</v>
      </c>
      <c r="M94" s="33">
        <f t="shared" si="54"/>
        <v>0</v>
      </c>
      <c r="N94" s="34">
        <f t="shared" si="61"/>
        <v>0</v>
      </c>
      <c r="O94" s="73" t="str">
        <f t="shared" ca="1" si="62"/>
        <v/>
      </c>
      <c r="P94" s="73" t="str">
        <f t="shared" ca="1" si="63"/>
        <v/>
      </c>
      <c r="Q94" s="74" t="str">
        <f t="shared" ca="1" si="64"/>
        <v/>
      </c>
      <c r="R94" s="75" t="str">
        <f t="shared" ca="1" si="65"/>
        <v/>
      </c>
      <c r="S94" s="76">
        <f t="shared" si="79"/>
        <v>0</v>
      </c>
      <c r="T94" s="76" t="str">
        <f t="shared" ca="1" si="66"/>
        <v/>
      </c>
      <c r="U94" s="76">
        <f t="shared" si="67"/>
        <v>0</v>
      </c>
      <c r="V94" s="76" t="str">
        <f ca="1">IF(OR(E93="0-0",E93="*0-0",G94=""),"",SUM(O$5:P94)-T94)</f>
        <v/>
      </c>
      <c r="W94" s="77" t="str">
        <f t="shared" ca="1" si="68"/>
        <v/>
      </c>
      <c r="X94" s="78">
        <f t="shared" si="80"/>
        <v>0</v>
      </c>
      <c r="Y94" s="78" t="str">
        <f t="shared" ca="1" si="69"/>
        <v/>
      </c>
      <c r="Z94" s="78">
        <f t="shared" si="70"/>
        <v>0</v>
      </c>
      <c r="AA94" s="78" t="str">
        <f ca="1">IF(OR(E93="0-0",E93="*0-0",G94=""),"",Y94-SUM(Q$5:R94))</f>
        <v/>
      </c>
      <c r="AB94" s="79" t="str">
        <f t="shared" ca="1" si="71"/>
        <v/>
      </c>
      <c r="AC94" s="80" t="str">
        <f t="shared" ca="1" si="72"/>
        <v/>
      </c>
      <c r="AD94" s="80" t="str">
        <f t="shared" ca="1" si="73"/>
        <v/>
      </c>
      <c r="AE94" s="80" t="str">
        <f t="shared" ca="1" si="74"/>
        <v/>
      </c>
      <c r="AF94" s="80" t="str">
        <f t="shared" ca="1" si="75"/>
        <v/>
      </c>
      <c r="AG94" s="81" t="str">
        <f t="shared" ca="1" si="76"/>
        <v/>
      </c>
    </row>
    <row r="95" spans="1:33" ht="14.25">
      <c r="A95" s="61">
        <f t="shared" si="55"/>
        <v>43235</v>
      </c>
      <c r="B95" s="3" t="str">
        <f t="shared" si="56"/>
        <v>火</v>
      </c>
      <c r="C95" s="26">
        <v>134</v>
      </c>
      <c r="D95" s="39"/>
      <c r="E95" s="58"/>
      <c r="F95" s="35" t="str">
        <f t="shared" ca="1" si="77"/>
        <v/>
      </c>
      <c r="G95" s="36" t="str">
        <f t="shared" ca="1" si="78"/>
        <v/>
      </c>
      <c r="H95" s="27" t="str">
        <f t="shared" ca="1" si="57"/>
        <v/>
      </c>
      <c r="I95" s="30" t="str">
        <f t="shared" ca="1" si="58"/>
        <v/>
      </c>
      <c r="J95" s="28" t="str">
        <f t="shared" ca="1" si="59"/>
        <v/>
      </c>
      <c r="K95" s="29" t="str">
        <f t="shared" ca="1" si="60"/>
        <v/>
      </c>
      <c r="L95" s="32">
        <f t="shared" si="53"/>
        <v>0</v>
      </c>
      <c r="M95" s="33">
        <f t="shared" si="54"/>
        <v>0</v>
      </c>
      <c r="N95" s="34">
        <f t="shared" si="61"/>
        <v>0</v>
      </c>
      <c r="O95" s="73" t="str">
        <f t="shared" ca="1" si="62"/>
        <v/>
      </c>
      <c r="P95" s="73" t="str">
        <f t="shared" ca="1" si="63"/>
        <v/>
      </c>
      <c r="Q95" s="74" t="str">
        <f t="shared" ca="1" si="64"/>
        <v/>
      </c>
      <c r="R95" s="75" t="str">
        <f t="shared" ca="1" si="65"/>
        <v/>
      </c>
      <c r="S95" s="76">
        <f t="shared" si="79"/>
        <v>0</v>
      </c>
      <c r="T95" s="76" t="str">
        <f t="shared" ca="1" si="66"/>
        <v/>
      </c>
      <c r="U95" s="76">
        <f t="shared" si="67"/>
        <v>0</v>
      </c>
      <c r="V95" s="76" t="str">
        <f ca="1">IF(OR(E94="0-0",E94="*0-0",G95=""),"",SUM(O$5:P95)-T95)</f>
        <v/>
      </c>
      <c r="W95" s="77" t="str">
        <f t="shared" ca="1" si="68"/>
        <v/>
      </c>
      <c r="X95" s="78">
        <f t="shared" si="80"/>
        <v>0</v>
      </c>
      <c r="Y95" s="78" t="str">
        <f t="shared" ca="1" si="69"/>
        <v/>
      </c>
      <c r="Z95" s="78">
        <f t="shared" si="70"/>
        <v>0</v>
      </c>
      <c r="AA95" s="78" t="str">
        <f ca="1">IF(OR(E94="0-0",E94="*0-0",G95=""),"",Y95-SUM(Q$5:R95))</f>
        <v/>
      </c>
      <c r="AB95" s="79" t="str">
        <f t="shared" ca="1" si="71"/>
        <v/>
      </c>
      <c r="AC95" s="80" t="str">
        <f t="shared" ca="1" si="72"/>
        <v/>
      </c>
      <c r="AD95" s="80" t="str">
        <f t="shared" ca="1" si="73"/>
        <v/>
      </c>
      <c r="AE95" s="80" t="str">
        <f t="shared" ca="1" si="74"/>
        <v/>
      </c>
      <c r="AF95" s="80" t="str">
        <f t="shared" ca="1" si="75"/>
        <v/>
      </c>
      <c r="AG95" s="81" t="str">
        <f t="shared" ca="1" si="76"/>
        <v/>
      </c>
    </row>
    <row r="96" spans="1:33" ht="14.25">
      <c r="A96" s="61">
        <f t="shared" si="55"/>
        <v>43236</v>
      </c>
      <c r="B96" s="3" t="str">
        <f t="shared" si="56"/>
        <v>水</v>
      </c>
      <c r="C96" s="26">
        <v>135</v>
      </c>
      <c r="D96" s="39"/>
      <c r="E96" s="58"/>
      <c r="F96" s="35" t="str">
        <f t="shared" ca="1" si="77"/>
        <v/>
      </c>
      <c r="G96" s="36" t="str">
        <f t="shared" ca="1" si="78"/>
        <v/>
      </c>
      <c r="H96" s="27" t="str">
        <f t="shared" ca="1" si="57"/>
        <v/>
      </c>
      <c r="I96" s="30" t="str">
        <f t="shared" ca="1" si="58"/>
        <v/>
      </c>
      <c r="J96" s="28" t="str">
        <f t="shared" ca="1" si="59"/>
        <v/>
      </c>
      <c r="K96" s="29" t="str">
        <f t="shared" ca="1" si="60"/>
        <v/>
      </c>
      <c r="L96" s="32">
        <f t="shared" si="53"/>
        <v>0</v>
      </c>
      <c r="M96" s="33">
        <f t="shared" si="54"/>
        <v>0</v>
      </c>
      <c r="N96" s="34">
        <f t="shared" si="61"/>
        <v>0</v>
      </c>
      <c r="O96" s="73" t="str">
        <f t="shared" ca="1" si="62"/>
        <v/>
      </c>
      <c r="P96" s="73" t="str">
        <f t="shared" ca="1" si="63"/>
        <v/>
      </c>
      <c r="Q96" s="74" t="str">
        <f t="shared" ca="1" si="64"/>
        <v/>
      </c>
      <c r="R96" s="75" t="str">
        <f t="shared" ca="1" si="65"/>
        <v/>
      </c>
      <c r="S96" s="76">
        <f t="shared" si="79"/>
        <v>0</v>
      </c>
      <c r="T96" s="76" t="str">
        <f t="shared" ca="1" si="66"/>
        <v/>
      </c>
      <c r="U96" s="76">
        <f t="shared" si="67"/>
        <v>0</v>
      </c>
      <c r="V96" s="76" t="str">
        <f ca="1">IF(OR(E95="0-0",E95="*0-0",G96=""),"",SUM(O$5:P96)-T96)</f>
        <v/>
      </c>
      <c r="W96" s="77" t="str">
        <f t="shared" ca="1" si="68"/>
        <v/>
      </c>
      <c r="X96" s="78">
        <f t="shared" si="80"/>
        <v>0</v>
      </c>
      <c r="Y96" s="78" t="str">
        <f t="shared" ca="1" si="69"/>
        <v/>
      </c>
      <c r="Z96" s="78">
        <f t="shared" si="70"/>
        <v>0</v>
      </c>
      <c r="AA96" s="78" t="str">
        <f ca="1">IF(OR(E95="0-0",E95="*0-0",G96=""),"",Y96-SUM(Q$5:R96))</f>
        <v/>
      </c>
      <c r="AB96" s="79" t="str">
        <f t="shared" ca="1" si="71"/>
        <v/>
      </c>
      <c r="AC96" s="80" t="str">
        <f t="shared" ca="1" si="72"/>
        <v/>
      </c>
      <c r="AD96" s="80" t="str">
        <f t="shared" ca="1" si="73"/>
        <v/>
      </c>
      <c r="AE96" s="80" t="str">
        <f t="shared" ca="1" si="74"/>
        <v/>
      </c>
      <c r="AF96" s="80" t="str">
        <f t="shared" ca="1" si="75"/>
        <v/>
      </c>
      <c r="AG96" s="81" t="str">
        <f t="shared" ca="1" si="76"/>
        <v/>
      </c>
    </row>
    <row r="97" spans="1:33" ht="14.25">
      <c r="A97" s="61">
        <f t="shared" si="55"/>
        <v>43237</v>
      </c>
      <c r="B97" s="3" t="str">
        <f t="shared" si="56"/>
        <v>木</v>
      </c>
      <c r="C97" s="26">
        <v>136</v>
      </c>
      <c r="D97" s="39"/>
      <c r="E97" s="58"/>
      <c r="F97" s="35" t="str">
        <f t="shared" ca="1" si="77"/>
        <v/>
      </c>
      <c r="G97" s="36" t="str">
        <f t="shared" ca="1" si="78"/>
        <v/>
      </c>
      <c r="H97" s="27" t="str">
        <f t="shared" ca="1" si="57"/>
        <v/>
      </c>
      <c r="I97" s="30" t="str">
        <f t="shared" ca="1" si="58"/>
        <v/>
      </c>
      <c r="J97" s="28" t="str">
        <f t="shared" ca="1" si="59"/>
        <v/>
      </c>
      <c r="K97" s="29" t="str">
        <f t="shared" ca="1" si="60"/>
        <v/>
      </c>
      <c r="L97" s="32">
        <f t="shared" si="53"/>
        <v>0</v>
      </c>
      <c r="M97" s="33">
        <f t="shared" si="54"/>
        <v>0</v>
      </c>
      <c r="N97" s="34">
        <f t="shared" si="61"/>
        <v>0</v>
      </c>
      <c r="O97" s="73" t="str">
        <f t="shared" ca="1" si="62"/>
        <v/>
      </c>
      <c r="P97" s="73" t="str">
        <f t="shared" ca="1" si="63"/>
        <v/>
      </c>
      <c r="Q97" s="74" t="str">
        <f t="shared" ca="1" si="64"/>
        <v/>
      </c>
      <c r="R97" s="75" t="str">
        <f t="shared" ca="1" si="65"/>
        <v/>
      </c>
      <c r="S97" s="76">
        <f t="shared" si="79"/>
        <v>0</v>
      </c>
      <c r="T97" s="76" t="str">
        <f t="shared" ca="1" si="66"/>
        <v/>
      </c>
      <c r="U97" s="76">
        <f t="shared" si="67"/>
        <v>0</v>
      </c>
      <c r="V97" s="76" t="str">
        <f ca="1">IF(OR(E96="0-0",E96="*0-0",G97=""),"",SUM(O$5:P97)-T97)</f>
        <v/>
      </c>
      <c r="W97" s="77" t="str">
        <f t="shared" ca="1" si="68"/>
        <v/>
      </c>
      <c r="X97" s="78">
        <f t="shared" si="80"/>
        <v>0</v>
      </c>
      <c r="Y97" s="78" t="str">
        <f t="shared" ca="1" si="69"/>
        <v/>
      </c>
      <c r="Z97" s="78">
        <f t="shared" si="70"/>
        <v>0</v>
      </c>
      <c r="AA97" s="78" t="str">
        <f ca="1">IF(OR(E96="0-0",E96="*0-0",G97=""),"",Y97-SUM(Q$5:R97))</f>
        <v/>
      </c>
      <c r="AB97" s="79" t="str">
        <f t="shared" ca="1" si="71"/>
        <v/>
      </c>
      <c r="AC97" s="80" t="str">
        <f t="shared" ca="1" si="72"/>
        <v/>
      </c>
      <c r="AD97" s="80" t="str">
        <f t="shared" ca="1" si="73"/>
        <v/>
      </c>
      <c r="AE97" s="80" t="str">
        <f t="shared" ca="1" si="74"/>
        <v/>
      </c>
      <c r="AF97" s="80" t="str">
        <f t="shared" ca="1" si="75"/>
        <v/>
      </c>
      <c r="AG97" s="81" t="str">
        <f t="shared" ca="1" si="76"/>
        <v/>
      </c>
    </row>
    <row r="98" spans="1:33" ht="14.25">
      <c r="A98" s="61">
        <f t="shared" si="55"/>
        <v>43238</v>
      </c>
      <c r="B98" s="3" t="str">
        <f t="shared" si="56"/>
        <v>金</v>
      </c>
      <c r="C98" s="26">
        <v>137</v>
      </c>
      <c r="D98" s="39"/>
      <c r="E98" s="58"/>
      <c r="F98" s="35" t="str">
        <f t="shared" ca="1" si="77"/>
        <v/>
      </c>
      <c r="G98" s="36" t="str">
        <f t="shared" ca="1" si="78"/>
        <v/>
      </c>
      <c r="H98" s="27" t="str">
        <f t="shared" ca="1" si="57"/>
        <v/>
      </c>
      <c r="I98" s="30" t="str">
        <f t="shared" ca="1" si="58"/>
        <v/>
      </c>
      <c r="J98" s="28" t="str">
        <f t="shared" ca="1" si="59"/>
        <v/>
      </c>
      <c r="K98" s="29" t="str">
        <f t="shared" ca="1" si="60"/>
        <v/>
      </c>
      <c r="L98" s="32">
        <f t="shared" si="53"/>
        <v>0</v>
      </c>
      <c r="M98" s="33">
        <f t="shared" si="54"/>
        <v>0</v>
      </c>
      <c r="N98" s="34">
        <f t="shared" si="61"/>
        <v>0</v>
      </c>
      <c r="O98" s="73" t="str">
        <f t="shared" ca="1" si="62"/>
        <v/>
      </c>
      <c r="P98" s="73" t="str">
        <f t="shared" ca="1" si="63"/>
        <v/>
      </c>
      <c r="Q98" s="74" t="str">
        <f t="shared" ca="1" si="64"/>
        <v/>
      </c>
      <c r="R98" s="75" t="str">
        <f t="shared" ca="1" si="65"/>
        <v/>
      </c>
      <c r="S98" s="76">
        <f t="shared" si="79"/>
        <v>0</v>
      </c>
      <c r="T98" s="76" t="str">
        <f t="shared" ca="1" si="66"/>
        <v/>
      </c>
      <c r="U98" s="76">
        <f t="shared" si="67"/>
        <v>0</v>
      </c>
      <c r="V98" s="76" t="str">
        <f ca="1">IF(OR(E97="0-0",E97="*0-0",G98=""),"",SUM(O$5:P98)-T98)</f>
        <v/>
      </c>
      <c r="W98" s="77" t="str">
        <f t="shared" ca="1" si="68"/>
        <v/>
      </c>
      <c r="X98" s="78">
        <f t="shared" si="80"/>
        <v>0</v>
      </c>
      <c r="Y98" s="78" t="str">
        <f t="shared" ca="1" si="69"/>
        <v/>
      </c>
      <c r="Z98" s="78">
        <f t="shared" si="70"/>
        <v>0</v>
      </c>
      <c r="AA98" s="78" t="str">
        <f ca="1">IF(OR(E97="0-0",E97="*0-0",G98=""),"",Y98-SUM(Q$5:R98))</f>
        <v/>
      </c>
      <c r="AB98" s="79" t="str">
        <f t="shared" ca="1" si="71"/>
        <v/>
      </c>
      <c r="AC98" s="80" t="str">
        <f t="shared" ca="1" si="72"/>
        <v/>
      </c>
      <c r="AD98" s="80" t="str">
        <f t="shared" ca="1" si="73"/>
        <v/>
      </c>
      <c r="AE98" s="80" t="str">
        <f t="shared" ca="1" si="74"/>
        <v/>
      </c>
      <c r="AF98" s="80" t="str">
        <f t="shared" ca="1" si="75"/>
        <v/>
      </c>
      <c r="AG98" s="81" t="str">
        <f t="shared" ca="1" si="76"/>
        <v/>
      </c>
    </row>
    <row r="99" spans="1:33" ht="14.25">
      <c r="A99" s="61">
        <f t="shared" si="55"/>
        <v>43241</v>
      </c>
      <c r="B99" s="3" t="str">
        <f t="shared" si="56"/>
        <v>月</v>
      </c>
      <c r="C99" s="26">
        <v>140</v>
      </c>
      <c r="D99" s="39"/>
      <c r="E99" s="58"/>
      <c r="F99" s="35" t="str">
        <f t="shared" ca="1" si="77"/>
        <v/>
      </c>
      <c r="G99" s="36" t="str">
        <f t="shared" ca="1" si="78"/>
        <v/>
      </c>
      <c r="H99" s="27" t="str">
        <f t="shared" ca="1" si="57"/>
        <v/>
      </c>
      <c r="I99" s="30" t="str">
        <f t="shared" ca="1" si="58"/>
        <v/>
      </c>
      <c r="J99" s="28" t="str">
        <f t="shared" ca="1" si="59"/>
        <v/>
      </c>
      <c r="K99" s="29" t="str">
        <f t="shared" ca="1" si="60"/>
        <v/>
      </c>
      <c r="L99" s="32">
        <f t="shared" ref="L99:L162" si="81">IF(E99="",0,IF(OR(E99=".",E99=".."),L98,IF(LEFT(E99,1)="*",MID(E99,2,FIND("-",E99,2)-2),LEFT(E99,FIND("-",E99,1)-1))*F$1))</f>
        <v>0</v>
      </c>
      <c r="M99" s="33">
        <f t="shared" ref="M99:M162" si="82">IF(E99="",0,IF(OR(E99=".",E99=".."),M98,F$1*RIGHT(E99,LEN(E99)-FIND("-",E99,1))))</f>
        <v>0</v>
      </c>
      <c r="N99" s="34">
        <f t="shared" si="61"/>
        <v>0</v>
      </c>
      <c r="O99" s="73" t="str">
        <f t="shared" ca="1" si="62"/>
        <v/>
      </c>
      <c r="P99" s="73" t="str">
        <f t="shared" ca="1" si="63"/>
        <v/>
      </c>
      <c r="Q99" s="74" t="str">
        <f t="shared" ca="1" si="64"/>
        <v/>
      </c>
      <c r="R99" s="75" t="str">
        <f t="shared" ca="1" si="65"/>
        <v/>
      </c>
      <c r="S99" s="76">
        <f t="shared" si="79"/>
        <v>0</v>
      </c>
      <c r="T99" s="76" t="str">
        <f t="shared" ca="1" si="66"/>
        <v/>
      </c>
      <c r="U99" s="76">
        <f t="shared" si="67"/>
        <v>0</v>
      </c>
      <c r="V99" s="76" t="str">
        <f ca="1">IF(OR(E98="0-0",E98="*0-0",G99=""),"",SUM(O$5:P99)-T99)</f>
        <v/>
      </c>
      <c r="W99" s="77" t="str">
        <f t="shared" ca="1" si="68"/>
        <v/>
      </c>
      <c r="X99" s="78">
        <f t="shared" si="80"/>
        <v>0</v>
      </c>
      <c r="Y99" s="78" t="str">
        <f t="shared" ca="1" si="69"/>
        <v/>
      </c>
      <c r="Z99" s="78">
        <f t="shared" si="70"/>
        <v>0</v>
      </c>
      <c r="AA99" s="78" t="str">
        <f ca="1">IF(OR(E98="0-0",E98="*0-0",G99=""),"",Y99-SUM(Q$5:R99))</f>
        <v/>
      </c>
      <c r="AB99" s="79" t="str">
        <f t="shared" ca="1" si="71"/>
        <v/>
      </c>
      <c r="AC99" s="80" t="str">
        <f t="shared" ca="1" si="72"/>
        <v/>
      </c>
      <c r="AD99" s="80" t="str">
        <f t="shared" ca="1" si="73"/>
        <v/>
      </c>
      <c r="AE99" s="80" t="str">
        <f t="shared" ca="1" si="74"/>
        <v/>
      </c>
      <c r="AF99" s="80" t="str">
        <f t="shared" ca="1" si="75"/>
        <v/>
      </c>
      <c r="AG99" s="81" t="str">
        <f t="shared" ca="1" si="76"/>
        <v/>
      </c>
    </row>
    <row r="100" spans="1:33" ht="14.25">
      <c r="A100" s="61">
        <f t="shared" si="55"/>
        <v>43242</v>
      </c>
      <c r="B100" s="3" t="str">
        <f t="shared" si="56"/>
        <v>火</v>
      </c>
      <c r="C100" s="26">
        <v>141</v>
      </c>
      <c r="D100" s="39"/>
      <c r="E100" s="58"/>
      <c r="F100" s="35" t="str">
        <f t="shared" ca="1" si="77"/>
        <v/>
      </c>
      <c r="G100" s="36" t="str">
        <f t="shared" ca="1" si="78"/>
        <v/>
      </c>
      <c r="H100" s="27" t="str">
        <f t="shared" ca="1" si="57"/>
        <v/>
      </c>
      <c r="I100" s="30" t="str">
        <f t="shared" ca="1" si="58"/>
        <v/>
      </c>
      <c r="J100" s="28" t="str">
        <f t="shared" ca="1" si="59"/>
        <v/>
      </c>
      <c r="K100" s="29" t="str">
        <f t="shared" ca="1" si="60"/>
        <v/>
      </c>
      <c r="L100" s="32">
        <f t="shared" si="81"/>
        <v>0</v>
      </c>
      <c r="M100" s="33">
        <f t="shared" si="82"/>
        <v>0</v>
      </c>
      <c r="N100" s="34">
        <f t="shared" si="61"/>
        <v>0</v>
      </c>
      <c r="O100" s="73" t="str">
        <f t="shared" ca="1" si="62"/>
        <v/>
      </c>
      <c r="P100" s="73" t="str">
        <f t="shared" ca="1" si="63"/>
        <v/>
      </c>
      <c r="Q100" s="74" t="str">
        <f t="shared" ca="1" si="64"/>
        <v/>
      </c>
      <c r="R100" s="75" t="str">
        <f t="shared" ca="1" si="65"/>
        <v/>
      </c>
      <c r="S100" s="76">
        <f t="shared" si="79"/>
        <v>0</v>
      </c>
      <c r="T100" s="76" t="str">
        <f t="shared" ca="1" si="66"/>
        <v/>
      </c>
      <c r="U100" s="76">
        <f t="shared" si="67"/>
        <v>0</v>
      </c>
      <c r="V100" s="76" t="str">
        <f ca="1">IF(OR(E99="0-0",E99="*0-0",G100=""),"",SUM(O$5:P100)-T100)</f>
        <v/>
      </c>
      <c r="W100" s="77" t="str">
        <f t="shared" ca="1" si="68"/>
        <v/>
      </c>
      <c r="X100" s="78">
        <f t="shared" si="80"/>
        <v>0</v>
      </c>
      <c r="Y100" s="78" t="str">
        <f t="shared" ca="1" si="69"/>
        <v/>
      </c>
      <c r="Z100" s="78">
        <f t="shared" si="70"/>
        <v>0</v>
      </c>
      <c r="AA100" s="78" t="str">
        <f ca="1">IF(OR(E99="0-0",E99="*0-0",G100=""),"",Y100-SUM(Q$5:R100))</f>
        <v/>
      </c>
      <c r="AB100" s="79" t="str">
        <f t="shared" ca="1" si="71"/>
        <v/>
      </c>
      <c r="AC100" s="80" t="str">
        <f t="shared" ca="1" si="72"/>
        <v/>
      </c>
      <c r="AD100" s="80" t="str">
        <f t="shared" ca="1" si="73"/>
        <v/>
      </c>
      <c r="AE100" s="80" t="str">
        <f t="shared" ca="1" si="74"/>
        <v/>
      </c>
      <c r="AF100" s="80" t="str">
        <f t="shared" ca="1" si="75"/>
        <v/>
      </c>
      <c r="AG100" s="81" t="str">
        <f t="shared" ca="1" si="76"/>
        <v/>
      </c>
    </row>
    <row r="101" spans="1:33" ht="14.25">
      <c r="A101" s="61">
        <f t="shared" si="55"/>
        <v>43243</v>
      </c>
      <c r="B101" s="3" t="str">
        <f t="shared" si="56"/>
        <v>水</v>
      </c>
      <c r="C101" s="26">
        <v>142</v>
      </c>
      <c r="D101" s="39"/>
      <c r="E101" s="58"/>
      <c r="F101" s="35" t="str">
        <f t="shared" ca="1" si="77"/>
        <v/>
      </c>
      <c r="G101" s="36" t="str">
        <f t="shared" ca="1" si="78"/>
        <v/>
      </c>
      <c r="H101" s="27" t="str">
        <f t="shared" ca="1" si="57"/>
        <v/>
      </c>
      <c r="I101" s="30" t="str">
        <f t="shared" ca="1" si="58"/>
        <v/>
      </c>
      <c r="J101" s="28" t="str">
        <f t="shared" ca="1" si="59"/>
        <v/>
      </c>
      <c r="K101" s="29" t="str">
        <f t="shared" ca="1" si="60"/>
        <v/>
      </c>
      <c r="L101" s="32">
        <f t="shared" si="81"/>
        <v>0</v>
      </c>
      <c r="M101" s="33">
        <f t="shared" si="82"/>
        <v>0</v>
      </c>
      <c r="N101" s="34">
        <f t="shared" si="61"/>
        <v>0</v>
      </c>
      <c r="O101" s="73" t="str">
        <f t="shared" ca="1" si="62"/>
        <v/>
      </c>
      <c r="P101" s="73" t="str">
        <f t="shared" ca="1" si="63"/>
        <v/>
      </c>
      <c r="Q101" s="74" t="str">
        <f t="shared" ca="1" si="64"/>
        <v/>
      </c>
      <c r="R101" s="75" t="str">
        <f t="shared" ca="1" si="65"/>
        <v/>
      </c>
      <c r="S101" s="76">
        <f t="shared" si="79"/>
        <v>0</v>
      </c>
      <c r="T101" s="76" t="str">
        <f t="shared" ca="1" si="66"/>
        <v/>
      </c>
      <c r="U101" s="76">
        <f t="shared" si="67"/>
        <v>0</v>
      </c>
      <c r="V101" s="76" t="str">
        <f ca="1">IF(OR(E100="0-0",E100="*0-0",G101=""),"",SUM(O$5:P101)-T101)</f>
        <v/>
      </c>
      <c r="W101" s="77" t="str">
        <f t="shared" ca="1" si="68"/>
        <v/>
      </c>
      <c r="X101" s="78">
        <f t="shared" si="80"/>
        <v>0</v>
      </c>
      <c r="Y101" s="78" t="str">
        <f t="shared" ca="1" si="69"/>
        <v/>
      </c>
      <c r="Z101" s="78">
        <f t="shared" si="70"/>
        <v>0</v>
      </c>
      <c r="AA101" s="78" t="str">
        <f ca="1">IF(OR(E100="0-0",E100="*0-0",G101=""),"",Y101-SUM(Q$5:R101))</f>
        <v/>
      </c>
      <c r="AB101" s="79" t="str">
        <f t="shared" ca="1" si="71"/>
        <v/>
      </c>
      <c r="AC101" s="80" t="str">
        <f t="shared" ca="1" si="72"/>
        <v/>
      </c>
      <c r="AD101" s="80" t="str">
        <f t="shared" ca="1" si="73"/>
        <v/>
      </c>
      <c r="AE101" s="80" t="str">
        <f t="shared" ca="1" si="74"/>
        <v/>
      </c>
      <c r="AF101" s="80" t="str">
        <f t="shared" ca="1" si="75"/>
        <v/>
      </c>
      <c r="AG101" s="81" t="str">
        <f t="shared" ca="1" si="76"/>
        <v/>
      </c>
    </row>
    <row r="102" spans="1:33" ht="14.25">
      <c r="A102" s="61">
        <f t="shared" si="55"/>
        <v>43244</v>
      </c>
      <c r="B102" s="3" t="str">
        <f t="shared" si="56"/>
        <v>木</v>
      </c>
      <c r="C102" s="26">
        <v>143</v>
      </c>
      <c r="D102" s="39"/>
      <c r="E102" s="58"/>
      <c r="F102" s="35" t="str">
        <f t="shared" ca="1" si="77"/>
        <v/>
      </c>
      <c r="G102" s="36" t="str">
        <f t="shared" ca="1" si="78"/>
        <v/>
      </c>
      <c r="H102" s="27" t="str">
        <f t="shared" ca="1" si="57"/>
        <v/>
      </c>
      <c r="I102" s="30" t="str">
        <f t="shared" ca="1" si="58"/>
        <v/>
      </c>
      <c r="J102" s="28" t="str">
        <f t="shared" ca="1" si="59"/>
        <v/>
      </c>
      <c r="K102" s="29" t="str">
        <f t="shared" ca="1" si="60"/>
        <v/>
      </c>
      <c r="L102" s="32">
        <f t="shared" si="81"/>
        <v>0</v>
      </c>
      <c r="M102" s="33">
        <f t="shared" si="82"/>
        <v>0</v>
      </c>
      <c r="N102" s="34">
        <f t="shared" si="61"/>
        <v>0</v>
      </c>
      <c r="O102" s="73" t="str">
        <f t="shared" ca="1" si="62"/>
        <v/>
      </c>
      <c r="P102" s="73" t="str">
        <f t="shared" ca="1" si="63"/>
        <v/>
      </c>
      <c r="Q102" s="74" t="str">
        <f t="shared" ca="1" si="64"/>
        <v/>
      </c>
      <c r="R102" s="75" t="str">
        <f t="shared" ca="1" si="65"/>
        <v/>
      </c>
      <c r="S102" s="76">
        <f t="shared" si="79"/>
        <v>0</v>
      </c>
      <c r="T102" s="76" t="str">
        <f t="shared" ca="1" si="66"/>
        <v/>
      </c>
      <c r="U102" s="76">
        <f t="shared" si="67"/>
        <v>0</v>
      </c>
      <c r="V102" s="76" t="str">
        <f ca="1">IF(OR(E101="0-0",E101="*0-0",G102=""),"",SUM(O$5:P102)-T102)</f>
        <v/>
      </c>
      <c r="W102" s="77" t="str">
        <f t="shared" ca="1" si="68"/>
        <v/>
      </c>
      <c r="X102" s="78">
        <f t="shared" si="80"/>
        <v>0</v>
      </c>
      <c r="Y102" s="78" t="str">
        <f t="shared" ca="1" si="69"/>
        <v/>
      </c>
      <c r="Z102" s="78">
        <f t="shared" si="70"/>
        <v>0</v>
      </c>
      <c r="AA102" s="78" t="str">
        <f ca="1">IF(OR(E101="0-0",E101="*0-0",G102=""),"",Y102-SUM(Q$5:R102))</f>
        <v/>
      </c>
      <c r="AB102" s="79" t="str">
        <f t="shared" ca="1" si="71"/>
        <v/>
      </c>
      <c r="AC102" s="80" t="str">
        <f t="shared" ca="1" si="72"/>
        <v/>
      </c>
      <c r="AD102" s="80" t="str">
        <f t="shared" ca="1" si="73"/>
        <v/>
      </c>
      <c r="AE102" s="80" t="str">
        <f t="shared" ca="1" si="74"/>
        <v/>
      </c>
      <c r="AF102" s="80" t="str">
        <f t="shared" ca="1" si="75"/>
        <v/>
      </c>
      <c r="AG102" s="81" t="str">
        <f t="shared" ca="1" si="76"/>
        <v/>
      </c>
    </row>
    <row r="103" spans="1:33" ht="14.25">
      <c r="A103" s="61">
        <f t="shared" si="55"/>
        <v>43245</v>
      </c>
      <c r="B103" s="3" t="str">
        <f t="shared" si="56"/>
        <v>金</v>
      </c>
      <c r="C103" s="26">
        <v>144</v>
      </c>
      <c r="D103" s="39"/>
      <c r="E103" s="58"/>
      <c r="F103" s="35" t="str">
        <f t="shared" ca="1" si="77"/>
        <v/>
      </c>
      <c r="G103" s="36" t="str">
        <f t="shared" ca="1" si="78"/>
        <v/>
      </c>
      <c r="H103" s="27" t="str">
        <f t="shared" ca="1" si="57"/>
        <v/>
      </c>
      <c r="I103" s="30" t="str">
        <f t="shared" ca="1" si="58"/>
        <v/>
      </c>
      <c r="J103" s="28" t="str">
        <f t="shared" ca="1" si="59"/>
        <v/>
      </c>
      <c r="K103" s="29" t="str">
        <f t="shared" ca="1" si="60"/>
        <v/>
      </c>
      <c r="L103" s="32">
        <f t="shared" si="81"/>
        <v>0</v>
      </c>
      <c r="M103" s="33">
        <f t="shared" si="82"/>
        <v>0</v>
      </c>
      <c r="N103" s="34">
        <f t="shared" si="61"/>
        <v>0</v>
      </c>
      <c r="O103" s="73" t="str">
        <f t="shared" ca="1" si="62"/>
        <v/>
      </c>
      <c r="P103" s="73" t="str">
        <f t="shared" ca="1" si="63"/>
        <v/>
      </c>
      <c r="Q103" s="74" t="str">
        <f t="shared" ca="1" si="64"/>
        <v/>
      </c>
      <c r="R103" s="75" t="str">
        <f t="shared" ca="1" si="65"/>
        <v/>
      </c>
      <c r="S103" s="76">
        <f t="shared" si="79"/>
        <v>0</v>
      </c>
      <c r="T103" s="76" t="str">
        <f t="shared" ca="1" si="66"/>
        <v/>
      </c>
      <c r="U103" s="76">
        <f t="shared" si="67"/>
        <v>0</v>
      </c>
      <c r="V103" s="76" t="str">
        <f ca="1">IF(OR(E102="0-0",E102="*0-0",G103=""),"",SUM(O$5:P103)-T103)</f>
        <v/>
      </c>
      <c r="W103" s="77" t="str">
        <f t="shared" ca="1" si="68"/>
        <v/>
      </c>
      <c r="X103" s="78">
        <f t="shared" si="80"/>
        <v>0</v>
      </c>
      <c r="Y103" s="78" t="str">
        <f t="shared" ca="1" si="69"/>
        <v/>
      </c>
      <c r="Z103" s="78">
        <f t="shared" si="70"/>
        <v>0</v>
      </c>
      <c r="AA103" s="78" t="str">
        <f ca="1">IF(OR(E102="0-0",E102="*0-0",G103=""),"",Y103-SUM(Q$5:R103))</f>
        <v/>
      </c>
      <c r="AB103" s="79" t="str">
        <f t="shared" ca="1" si="71"/>
        <v/>
      </c>
      <c r="AC103" s="80" t="str">
        <f t="shared" ca="1" si="72"/>
        <v/>
      </c>
      <c r="AD103" s="80" t="str">
        <f t="shared" ca="1" si="73"/>
        <v/>
      </c>
      <c r="AE103" s="80" t="str">
        <f t="shared" ca="1" si="74"/>
        <v/>
      </c>
      <c r="AF103" s="80" t="str">
        <f t="shared" ca="1" si="75"/>
        <v/>
      </c>
      <c r="AG103" s="81" t="str">
        <f t="shared" ca="1" si="76"/>
        <v/>
      </c>
    </row>
    <row r="104" spans="1:33" ht="14.25">
      <c r="A104" s="61">
        <f t="shared" si="55"/>
        <v>43248</v>
      </c>
      <c r="B104" s="3" t="str">
        <f t="shared" si="56"/>
        <v>月</v>
      </c>
      <c r="C104" s="26">
        <v>147</v>
      </c>
      <c r="D104" s="39"/>
      <c r="E104" s="58"/>
      <c r="F104" s="35" t="str">
        <f t="shared" ca="1" si="77"/>
        <v/>
      </c>
      <c r="G104" s="36" t="str">
        <f t="shared" ca="1" si="78"/>
        <v/>
      </c>
      <c r="H104" s="27" t="str">
        <f t="shared" ca="1" si="57"/>
        <v/>
      </c>
      <c r="I104" s="30" t="str">
        <f t="shared" ca="1" si="58"/>
        <v/>
      </c>
      <c r="J104" s="28" t="str">
        <f t="shared" ca="1" si="59"/>
        <v/>
      </c>
      <c r="K104" s="29" t="str">
        <f t="shared" ca="1" si="60"/>
        <v/>
      </c>
      <c r="L104" s="32">
        <f t="shared" si="81"/>
        <v>0</v>
      </c>
      <c r="M104" s="33">
        <f t="shared" si="82"/>
        <v>0</v>
      </c>
      <c r="N104" s="34">
        <f t="shared" si="61"/>
        <v>0</v>
      </c>
      <c r="O104" s="73" t="str">
        <f t="shared" ca="1" si="62"/>
        <v/>
      </c>
      <c r="P104" s="73" t="str">
        <f t="shared" ca="1" si="63"/>
        <v/>
      </c>
      <c r="Q104" s="74" t="str">
        <f t="shared" ca="1" si="64"/>
        <v/>
      </c>
      <c r="R104" s="75" t="str">
        <f t="shared" ca="1" si="65"/>
        <v/>
      </c>
      <c r="S104" s="76">
        <f t="shared" si="79"/>
        <v>0</v>
      </c>
      <c r="T104" s="76" t="str">
        <f t="shared" ca="1" si="66"/>
        <v/>
      </c>
      <c r="U104" s="76">
        <f t="shared" si="67"/>
        <v>0</v>
      </c>
      <c r="V104" s="76" t="str">
        <f ca="1">IF(OR(E103="0-0",E103="*0-0",G104=""),"",SUM(O$5:P104)-T104)</f>
        <v/>
      </c>
      <c r="W104" s="77" t="str">
        <f t="shared" ca="1" si="68"/>
        <v/>
      </c>
      <c r="X104" s="78">
        <f t="shared" si="80"/>
        <v>0</v>
      </c>
      <c r="Y104" s="78" t="str">
        <f t="shared" ca="1" si="69"/>
        <v/>
      </c>
      <c r="Z104" s="78">
        <f t="shared" si="70"/>
        <v>0</v>
      </c>
      <c r="AA104" s="78" t="str">
        <f ca="1">IF(OR(E103="0-0",E103="*0-0",G104=""),"",Y104-SUM(Q$5:R104))</f>
        <v/>
      </c>
      <c r="AB104" s="79" t="str">
        <f t="shared" ca="1" si="71"/>
        <v/>
      </c>
      <c r="AC104" s="80" t="str">
        <f t="shared" ca="1" si="72"/>
        <v/>
      </c>
      <c r="AD104" s="80" t="str">
        <f t="shared" ca="1" si="73"/>
        <v/>
      </c>
      <c r="AE104" s="80" t="str">
        <f t="shared" ca="1" si="74"/>
        <v/>
      </c>
      <c r="AF104" s="80" t="str">
        <f t="shared" ca="1" si="75"/>
        <v/>
      </c>
      <c r="AG104" s="81" t="str">
        <f t="shared" ca="1" si="76"/>
        <v/>
      </c>
    </row>
    <row r="105" spans="1:33" ht="14.25">
      <c r="A105" s="61">
        <f t="shared" si="55"/>
        <v>43249</v>
      </c>
      <c r="B105" s="3" t="str">
        <f t="shared" si="56"/>
        <v>火</v>
      </c>
      <c r="C105" s="26">
        <v>148</v>
      </c>
      <c r="D105" s="39"/>
      <c r="E105" s="58"/>
      <c r="F105" s="35" t="str">
        <f t="shared" ca="1" si="77"/>
        <v/>
      </c>
      <c r="G105" s="36" t="str">
        <f t="shared" ca="1" si="78"/>
        <v/>
      </c>
      <c r="H105" s="27" t="str">
        <f t="shared" ca="1" si="57"/>
        <v/>
      </c>
      <c r="I105" s="30" t="str">
        <f t="shared" ca="1" si="58"/>
        <v/>
      </c>
      <c r="J105" s="28" t="str">
        <f t="shared" ca="1" si="59"/>
        <v/>
      </c>
      <c r="K105" s="29" t="str">
        <f t="shared" ca="1" si="60"/>
        <v/>
      </c>
      <c r="L105" s="32">
        <f t="shared" si="81"/>
        <v>0</v>
      </c>
      <c r="M105" s="33">
        <f t="shared" si="82"/>
        <v>0</v>
      </c>
      <c r="N105" s="34">
        <f t="shared" si="61"/>
        <v>0</v>
      </c>
      <c r="O105" s="73" t="str">
        <f t="shared" ca="1" si="62"/>
        <v/>
      </c>
      <c r="P105" s="73" t="str">
        <f t="shared" ca="1" si="63"/>
        <v/>
      </c>
      <c r="Q105" s="74" t="str">
        <f t="shared" ca="1" si="64"/>
        <v/>
      </c>
      <c r="R105" s="75" t="str">
        <f t="shared" ca="1" si="65"/>
        <v/>
      </c>
      <c r="S105" s="76">
        <f t="shared" si="79"/>
        <v>0</v>
      </c>
      <c r="T105" s="76" t="str">
        <f t="shared" ca="1" si="66"/>
        <v/>
      </c>
      <c r="U105" s="76">
        <f t="shared" si="67"/>
        <v>0</v>
      </c>
      <c r="V105" s="76" t="str">
        <f ca="1">IF(OR(E104="0-0",E104="*0-0",G105=""),"",SUM(O$5:P105)-T105)</f>
        <v/>
      </c>
      <c r="W105" s="77" t="str">
        <f t="shared" ca="1" si="68"/>
        <v/>
      </c>
      <c r="X105" s="78">
        <f t="shared" si="80"/>
        <v>0</v>
      </c>
      <c r="Y105" s="78" t="str">
        <f t="shared" ca="1" si="69"/>
        <v/>
      </c>
      <c r="Z105" s="78">
        <f t="shared" si="70"/>
        <v>0</v>
      </c>
      <c r="AA105" s="78" t="str">
        <f ca="1">IF(OR(E104="0-0",E104="*0-0",G105=""),"",Y105-SUM(Q$5:R105))</f>
        <v/>
      </c>
      <c r="AB105" s="79" t="str">
        <f t="shared" ca="1" si="71"/>
        <v/>
      </c>
      <c r="AC105" s="80" t="str">
        <f t="shared" ca="1" si="72"/>
        <v/>
      </c>
      <c r="AD105" s="80" t="str">
        <f t="shared" ca="1" si="73"/>
        <v/>
      </c>
      <c r="AE105" s="80" t="str">
        <f t="shared" ca="1" si="74"/>
        <v/>
      </c>
      <c r="AF105" s="80" t="str">
        <f t="shared" ca="1" si="75"/>
        <v/>
      </c>
      <c r="AG105" s="81" t="str">
        <f t="shared" ca="1" si="76"/>
        <v/>
      </c>
    </row>
    <row r="106" spans="1:33" ht="14.25">
      <c r="A106" s="61">
        <f t="shared" si="55"/>
        <v>43250</v>
      </c>
      <c r="B106" s="3" t="str">
        <f t="shared" si="56"/>
        <v>水</v>
      </c>
      <c r="C106" s="26">
        <v>149</v>
      </c>
      <c r="D106" s="39"/>
      <c r="E106" s="58"/>
      <c r="F106" s="35" t="str">
        <f t="shared" ca="1" si="77"/>
        <v/>
      </c>
      <c r="G106" s="36" t="str">
        <f t="shared" ca="1" si="78"/>
        <v/>
      </c>
      <c r="H106" s="27" t="str">
        <f t="shared" ca="1" si="57"/>
        <v/>
      </c>
      <c r="I106" s="30" t="str">
        <f t="shared" ca="1" si="58"/>
        <v/>
      </c>
      <c r="J106" s="28" t="str">
        <f t="shared" ca="1" si="59"/>
        <v/>
      </c>
      <c r="K106" s="29" t="str">
        <f t="shared" ca="1" si="60"/>
        <v/>
      </c>
      <c r="L106" s="32">
        <f t="shared" si="81"/>
        <v>0</v>
      </c>
      <c r="M106" s="33">
        <f t="shared" si="82"/>
        <v>0</v>
      </c>
      <c r="N106" s="34">
        <f t="shared" si="61"/>
        <v>0</v>
      </c>
      <c r="O106" s="73" t="str">
        <f t="shared" ca="1" si="62"/>
        <v/>
      </c>
      <c r="P106" s="73" t="str">
        <f t="shared" ca="1" si="63"/>
        <v/>
      </c>
      <c r="Q106" s="74" t="str">
        <f t="shared" ca="1" si="64"/>
        <v/>
      </c>
      <c r="R106" s="75" t="str">
        <f t="shared" ca="1" si="65"/>
        <v/>
      </c>
      <c r="S106" s="76">
        <f t="shared" si="79"/>
        <v>0</v>
      </c>
      <c r="T106" s="76" t="str">
        <f t="shared" ca="1" si="66"/>
        <v/>
      </c>
      <c r="U106" s="76">
        <f t="shared" si="67"/>
        <v>0</v>
      </c>
      <c r="V106" s="76" t="str">
        <f ca="1">IF(OR(E105="0-0",E105="*0-0",G106=""),"",SUM(O$5:P106)-T106)</f>
        <v/>
      </c>
      <c r="W106" s="77" t="str">
        <f t="shared" ca="1" si="68"/>
        <v/>
      </c>
      <c r="X106" s="78">
        <f t="shared" si="80"/>
        <v>0</v>
      </c>
      <c r="Y106" s="78" t="str">
        <f t="shared" ca="1" si="69"/>
        <v/>
      </c>
      <c r="Z106" s="78">
        <f t="shared" si="70"/>
        <v>0</v>
      </c>
      <c r="AA106" s="78" t="str">
        <f ca="1">IF(OR(E105="0-0",E105="*0-0",G106=""),"",Y106-SUM(Q$5:R106))</f>
        <v/>
      </c>
      <c r="AB106" s="79" t="str">
        <f t="shared" ca="1" si="71"/>
        <v/>
      </c>
      <c r="AC106" s="80" t="str">
        <f t="shared" ca="1" si="72"/>
        <v/>
      </c>
      <c r="AD106" s="80" t="str">
        <f t="shared" ca="1" si="73"/>
        <v/>
      </c>
      <c r="AE106" s="80" t="str">
        <f t="shared" ca="1" si="74"/>
        <v/>
      </c>
      <c r="AF106" s="80" t="str">
        <f t="shared" ca="1" si="75"/>
        <v/>
      </c>
      <c r="AG106" s="81" t="str">
        <f t="shared" ca="1" si="76"/>
        <v/>
      </c>
    </row>
    <row r="107" spans="1:33" ht="14.25">
      <c r="A107" s="61">
        <f t="shared" si="55"/>
        <v>43251</v>
      </c>
      <c r="B107" s="3" t="str">
        <f t="shared" si="56"/>
        <v>木</v>
      </c>
      <c r="C107" s="26">
        <v>150</v>
      </c>
      <c r="D107" s="39"/>
      <c r="E107" s="58"/>
      <c r="F107" s="35" t="str">
        <f t="shared" ca="1" si="77"/>
        <v/>
      </c>
      <c r="G107" s="36" t="str">
        <f t="shared" ca="1" si="78"/>
        <v/>
      </c>
      <c r="H107" s="27" t="str">
        <f t="shared" ca="1" si="57"/>
        <v/>
      </c>
      <c r="I107" s="30" t="str">
        <f t="shared" ca="1" si="58"/>
        <v/>
      </c>
      <c r="J107" s="28" t="str">
        <f t="shared" ca="1" si="59"/>
        <v/>
      </c>
      <c r="K107" s="29" t="str">
        <f t="shared" ca="1" si="60"/>
        <v/>
      </c>
      <c r="L107" s="32">
        <f t="shared" si="81"/>
        <v>0</v>
      </c>
      <c r="M107" s="33">
        <f t="shared" si="82"/>
        <v>0</v>
      </c>
      <c r="N107" s="34">
        <f t="shared" si="61"/>
        <v>0</v>
      </c>
      <c r="O107" s="73" t="str">
        <f t="shared" ca="1" si="62"/>
        <v/>
      </c>
      <c r="P107" s="73" t="str">
        <f t="shared" ca="1" si="63"/>
        <v/>
      </c>
      <c r="Q107" s="74" t="str">
        <f t="shared" ca="1" si="64"/>
        <v/>
      </c>
      <c r="R107" s="75" t="str">
        <f t="shared" ca="1" si="65"/>
        <v/>
      </c>
      <c r="S107" s="76">
        <f t="shared" si="79"/>
        <v>0</v>
      </c>
      <c r="T107" s="76" t="str">
        <f t="shared" ca="1" si="66"/>
        <v/>
      </c>
      <c r="U107" s="76">
        <f t="shared" si="67"/>
        <v>0</v>
      </c>
      <c r="V107" s="76" t="str">
        <f ca="1">IF(OR(E106="0-0",E106="*0-0",G107=""),"",SUM(O$5:P107)-T107)</f>
        <v/>
      </c>
      <c r="W107" s="77" t="str">
        <f t="shared" ca="1" si="68"/>
        <v/>
      </c>
      <c r="X107" s="78">
        <f t="shared" si="80"/>
        <v>0</v>
      </c>
      <c r="Y107" s="78" t="str">
        <f t="shared" ca="1" si="69"/>
        <v/>
      </c>
      <c r="Z107" s="78">
        <f t="shared" si="70"/>
        <v>0</v>
      </c>
      <c r="AA107" s="78" t="str">
        <f ca="1">IF(OR(E106="0-0",E106="*0-0",G107=""),"",Y107-SUM(Q$5:R107))</f>
        <v/>
      </c>
      <c r="AB107" s="79" t="str">
        <f t="shared" ca="1" si="71"/>
        <v/>
      </c>
      <c r="AC107" s="80" t="str">
        <f t="shared" ca="1" si="72"/>
        <v/>
      </c>
      <c r="AD107" s="80" t="str">
        <f t="shared" ca="1" si="73"/>
        <v/>
      </c>
      <c r="AE107" s="80" t="str">
        <f t="shared" ca="1" si="74"/>
        <v/>
      </c>
      <c r="AF107" s="80" t="str">
        <f t="shared" ca="1" si="75"/>
        <v/>
      </c>
      <c r="AG107" s="81" t="str">
        <f t="shared" ca="1" si="76"/>
        <v/>
      </c>
    </row>
    <row r="108" spans="1:33" ht="14.25">
      <c r="A108" s="61">
        <f t="shared" si="55"/>
        <v>43252</v>
      </c>
      <c r="B108" s="3" t="str">
        <f t="shared" si="56"/>
        <v>金</v>
      </c>
      <c r="C108" s="26">
        <v>151</v>
      </c>
      <c r="D108" s="39"/>
      <c r="E108" s="58"/>
      <c r="F108" s="35" t="str">
        <f t="shared" ca="1" si="77"/>
        <v/>
      </c>
      <c r="G108" s="36" t="str">
        <f t="shared" ca="1" si="78"/>
        <v/>
      </c>
      <c r="H108" s="27" t="str">
        <f t="shared" ca="1" si="57"/>
        <v/>
      </c>
      <c r="I108" s="30" t="str">
        <f t="shared" ca="1" si="58"/>
        <v/>
      </c>
      <c r="J108" s="28" t="str">
        <f t="shared" ca="1" si="59"/>
        <v/>
      </c>
      <c r="K108" s="29" t="str">
        <f t="shared" ca="1" si="60"/>
        <v/>
      </c>
      <c r="L108" s="32">
        <f t="shared" si="81"/>
        <v>0</v>
      </c>
      <c r="M108" s="33">
        <f t="shared" si="82"/>
        <v>0</v>
      </c>
      <c r="N108" s="34">
        <f t="shared" si="61"/>
        <v>0</v>
      </c>
      <c r="O108" s="73" t="str">
        <f t="shared" ca="1" si="62"/>
        <v/>
      </c>
      <c r="P108" s="73" t="str">
        <f t="shared" ca="1" si="63"/>
        <v/>
      </c>
      <c r="Q108" s="74" t="str">
        <f t="shared" ca="1" si="64"/>
        <v/>
      </c>
      <c r="R108" s="75" t="str">
        <f t="shared" ca="1" si="65"/>
        <v/>
      </c>
      <c r="S108" s="76">
        <f t="shared" si="79"/>
        <v>0</v>
      </c>
      <c r="T108" s="76" t="str">
        <f t="shared" ca="1" si="66"/>
        <v/>
      </c>
      <c r="U108" s="76">
        <f t="shared" si="67"/>
        <v>0</v>
      </c>
      <c r="V108" s="76" t="str">
        <f ca="1">IF(OR(E107="0-0",E107="*0-0",G108=""),"",SUM(O$5:P108)-T108)</f>
        <v/>
      </c>
      <c r="W108" s="77" t="str">
        <f t="shared" ca="1" si="68"/>
        <v/>
      </c>
      <c r="X108" s="78">
        <f t="shared" si="80"/>
        <v>0</v>
      </c>
      <c r="Y108" s="78" t="str">
        <f t="shared" ca="1" si="69"/>
        <v/>
      </c>
      <c r="Z108" s="78">
        <f t="shared" si="70"/>
        <v>0</v>
      </c>
      <c r="AA108" s="78" t="str">
        <f ca="1">IF(OR(E107="0-0",E107="*0-0",G108=""),"",Y108-SUM(Q$5:R108))</f>
        <v/>
      </c>
      <c r="AB108" s="79" t="str">
        <f t="shared" ca="1" si="71"/>
        <v/>
      </c>
      <c r="AC108" s="80" t="str">
        <f t="shared" ca="1" si="72"/>
        <v/>
      </c>
      <c r="AD108" s="80" t="str">
        <f t="shared" ca="1" si="73"/>
        <v/>
      </c>
      <c r="AE108" s="80" t="str">
        <f t="shared" ca="1" si="74"/>
        <v/>
      </c>
      <c r="AF108" s="80" t="str">
        <f t="shared" ca="1" si="75"/>
        <v/>
      </c>
      <c r="AG108" s="81" t="str">
        <f t="shared" ca="1" si="76"/>
        <v/>
      </c>
    </row>
    <row r="109" spans="1:33" ht="14.25">
      <c r="A109" s="61">
        <f t="shared" si="55"/>
        <v>43255</v>
      </c>
      <c r="B109" s="3" t="str">
        <f t="shared" si="56"/>
        <v>月</v>
      </c>
      <c r="C109" s="26">
        <v>154</v>
      </c>
      <c r="D109" s="39"/>
      <c r="E109" s="58"/>
      <c r="F109" s="35" t="str">
        <f t="shared" ca="1" si="77"/>
        <v/>
      </c>
      <c r="G109" s="36" t="str">
        <f t="shared" ca="1" si="78"/>
        <v/>
      </c>
      <c r="H109" s="27" t="str">
        <f t="shared" ca="1" si="57"/>
        <v/>
      </c>
      <c r="I109" s="30" t="str">
        <f t="shared" ca="1" si="58"/>
        <v/>
      </c>
      <c r="J109" s="28" t="str">
        <f t="shared" ca="1" si="59"/>
        <v/>
      </c>
      <c r="K109" s="29" t="str">
        <f t="shared" ca="1" si="60"/>
        <v/>
      </c>
      <c r="L109" s="32">
        <f t="shared" si="81"/>
        <v>0</v>
      </c>
      <c r="M109" s="33">
        <f t="shared" si="82"/>
        <v>0</v>
      </c>
      <c r="N109" s="34">
        <f t="shared" si="61"/>
        <v>0</v>
      </c>
      <c r="O109" s="73" t="str">
        <f t="shared" ca="1" si="62"/>
        <v/>
      </c>
      <c r="P109" s="73" t="str">
        <f t="shared" ca="1" si="63"/>
        <v/>
      </c>
      <c r="Q109" s="74" t="str">
        <f t="shared" ca="1" si="64"/>
        <v/>
      </c>
      <c r="R109" s="75" t="str">
        <f t="shared" ca="1" si="65"/>
        <v/>
      </c>
      <c r="S109" s="76">
        <f t="shared" si="79"/>
        <v>0</v>
      </c>
      <c r="T109" s="76" t="str">
        <f t="shared" ca="1" si="66"/>
        <v/>
      </c>
      <c r="U109" s="76">
        <f t="shared" si="67"/>
        <v>0</v>
      </c>
      <c r="V109" s="76" t="str">
        <f ca="1">IF(OR(E108="0-0",E108="*0-0",G109=""),"",SUM(O$5:P109)-T109)</f>
        <v/>
      </c>
      <c r="W109" s="77" t="str">
        <f t="shared" ca="1" si="68"/>
        <v/>
      </c>
      <c r="X109" s="78">
        <f t="shared" si="80"/>
        <v>0</v>
      </c>
      <c r="Y109" s="78" t="str">
        <f t="shared" ca="1" si="69"/>
        <v/>
      </c>
      <c r="Z109" s="78">
        <f t="shared" si="70"/>
        <v>0</v>
      </c>
      <c r="AA109" s="78" t="str">
        <f ca="1">IF(OR(E108="0-0",E108="*0-0",G109=""),"",Y109-SUM(Q$5:R109))</f>
        <v/>
      </c>
      <c r="AB109" s="79" t="str">
        <f t="shared" ca="1" si="71"/>
        <v/>
      </c>
      <c r="AC109" s="80" t="str">
        <f t="shared" ca="1" si="72"/>
        <v/>
      </c>
      <c r="AD109" s="80" t="str">
        <f t="shared" ca="1" si="73"/>
        <v/>
      </c>
      <c r="AE109" s="80" t="str">
        <f t="shared" ca="1" si="74"/>
        <v/>
      </c>
      <c r="AF109" s="80" t="str">
        <f t="shared" ca="1" si="75"/>
        <v/>
      </c>
      <c r="AG109" s="81" t="str">
        <f t="shared" ca="1" si="76"/>
        <v/>
      </c>
    </row>
    <row r="110" spans="1:33" ht="14.25">
      <c r="A110" s="61">
        <f t="shared" si="55"/>
        <v>43256</v>
      </c>
      <c r="B110" s="3" t="str">
        <f t="shared" si="56"/>
        <v>火</v>
      </c>
      <c r="C110" s="26">
        <v>155</v>
      </c>
      <c r="D110" s="39"/>
      <c r="E110" s="58"/>
      <c r="F110" s="35" t="str">
        <f t="shared" ca="1" si="77"/>
        <v/>
      </c>
      <c r="G110" s="36" t="str">
        <f t="shared" ca="1" si="78"/>
        <v/>
      </c>
      <c r="H110" s="27" t="str">
        <f t="shared" ca="1" si="57"/>
        <v/>
      </c>
      <c r="I110" s="30" t="str">
        <f t="shared" ca="1" si="58"/>
        <v/>
      </c>
      <c r="J110" s="28" t="str">
        <f t="shared" ca="1" si="59"/>
        <v/>
      </c>
      <c r="K110" s="29" t="str">
        <f t="shared" ca="1" si="60"/>
        <v/>
      </c>
      <c r="L110" s="32">
        <f t="shared" si="81"/>
        <v>0</v>
      </c>
      <c r="M110" s="33">
        <f t="shared" si="82"/>
        <v>0</v>
      </c>
      <c r="N110" s="34">
        <f t="shared" si="61"/>
        <v>0</v>
      </c>
      <c r="O110" s="73" t="str">
        <f t="shared" ca="1" si="62"/>
        <v/>
      </c>
      <c r="P110" s="73" t="str">
        <f t="shared" ca="1" si="63"/>
        <v/>
      </c>
      <c r="Q110" s="74" t="str">
        <f t="shared" ca="1" si="64"/>
        <v/>
      </c>
      <c r="R110" s="75" t="str">
        <f t="shared" ca="1" si="65"/>
        <v/>
      </c>
      <c r="S110" s="76">
        <f t="shared" si="79"/>
        <v>0</v>
      </c>
      <c r="T110" s="76" t="str">
        <f t="shared" ca="1" si="66"/>
        <v/>
      </c>
      <c r="U110" s="76">
        <f t="shared" si="67"/>
        <v>0</v>
      </c>
      <c r="V110" s="76" t="str">
        <f ca="1">IF(OR(E109="0-0",E109="*0-0",G110=""),"",SUM(O$5:P110)-T110)</f>
        <v/>
      </c>
      <c r="W110" s="77" t="str">
        <f t="shared" ca="1" si="68"/>
        <v/>
      </c>
      <c r="X110" s="78">
        <f t="shared" si="80"/>
        <v>0</v>
      </c>
      <c r="Y110" s="78" t="str">
        <f t="shared" ca="1" si="69"/>
        <v/>
      </c>
      <c r="Z110" s="78">
        <f t="shared" si="70"/>
        <v>0</v>
      </c>
      <c r="AA110" s="78" t="str">
        <f ca="1">IF(OR(E109="0-0",E109="*0-0",G110=""),"",Y110-SUM(Q$5:R110))</f>
        <v/>
      </c>
      <c r="AB110" s="79" t="str">
        <f t="shared" ca="1" si="71"/>
        <v/>
      </c>
      <c r="AC110" s="80" t="str">
        <f t="shared" ca="1" si="72"/>
        <v/>
      </c>
      <c r="AD110" s="80" t="str">
        <f t="shared" ca="1" si="73"/>
        <v/>
      </c>
      <c r="AE110" s="80" t="str">
        <f t="shared" ca="1" si="74"/>
        <v/>
      </c>
      <c r="AF110" s="80" t="str">
        <f t="shared" ca="1" si="75"/>
        <v/>
      </c>
      <c r="AG110" s="81" t="str">
        <f t="shared" ca="1" si="76"/>
        <v/>
      </c>
    </row>
    <row r="111" spans="1:33" ht="14.25">
      <c r="A111" s="61">
        <f t="shared" si="55"/>
        <v>43257</v>
      </c>
      <c r="B111" s="3" t="str">
        <f t="shared" si="56"/>
        <v>水</v>
      </c>
      <c r="C111" s="26">
        <v>156</v>
      </c>
      <c r="D111" s="39"/>
      <c r="E111" s="58"/>
      <c r="F111" s="35" t="str">
        <f t="shared" ca="1" si="77"/>
        <v/>
      </c>
      <c r="G111" s="36" t="str">
        <f t="shared" ca="1" si="78"/>
        <v/>
      </c>
      <c r="H111" s="27" t="str">
        <f t="shared" ca="1" si="57"/>
        <v/>
      </c>
      <c r="I111" s="30" t="str">
        <f t="shared" ca="1" si="58"/>
        <v/>
      </c>
      <c r="J111" s="28" t="str">
        <f t="shared" ca="1" si="59"/>
        <v/>
      </c>
      <c r="K111" s="29" t="str">
        <f t="shared" ca="1" si="60"/>
        <v/>
      </c>
      <c r="L111" s="32">
        <f t="shared" si="81"/>
        <v>0</v>
      </c>
      <c r="M111" s="33">
        <f t="shared" si="82"/>
        <v>0</v>
      </c>
      <c r="N111" s="34">
        <f t="shared" si="61"/>
        <v>0</v>
      </c>
      <c r="O111" s="73" t="str">
        <f t="shared" ca="1" si="62"/>
        <v/>
      </c>
      <c r="P111" s="73" t="str">
        <f t="shared" ca="1" si="63"/>
        <v/>
      </c>
      <c r="Q111" s="74" t="str">
        <f t="shared" ca="1" si="64"/>
        <v/>
      </c>
      <c r="R111" s="75" t="str">
        <f t="shared" ca="1" si="65"/>
        <v/>
      </c>
      <c r="S111" s="76">
        <f t="shared" si="79"/>
        <v>0</v>
      </c>
      <c r="T111" s="76" t="str">
        <f t="shared" ca="1" si="66"/>
        <v/>
      </c>
      <c r="U111" s="76">
        <f t="shared" si="67"/>
        <v>0</v>
      </c>
      <c r="V111" s="76" t="str">
        <f ca="1">IF(OR(E110="0-0",E110="*0-0",G111=""),"",SUM(O$5:P111)-T111)</f>
        <v/>
      </c>
      <c r="W111" s="77" t="str">
        <f t="shared" ca="1" si="68"/>
        <v/>
      </c>
      <c r="X111" s="78">
        <f t="shared" si="80"/>
        <v>0</v>
      </c>
      <c r="Y111" s="78" t="str">
        <f t="shared" ca="1" si="69"/>
        <v/>
      </c>
      <c r="Z111" s="78">
        <f t="shared" si="70"/>
        <v>0</v>
      </c>
      <c r="AA111" s="78" t="str">
        <f ca="1">IF(OR(E110="0-0",E110="*0-0",G111=""),"",Y111-SUM(Q$5:R111))</f>
        <v/>
      </c>
      <c r="AB111" s="79" t="str">
        <f t="shared" ca="1" si="71"/>
        <v/>
      </c>
      <c r="AC111" s="80" t="str">
        <f t="shared" ca="1" si="72"/>
        <v/>
      </c>
      <c r="AD111" s="80" t="str">
        <f t="shared" ca="1" si="73"/>
        <v/>
      </c>
      <c r="AE111" s="80" t="str">
        <f t="shared" ca="1" si="74"/>
        <v/>
      </c>
      <c r="AF111" s="80" t="str">
        <f t="shared" ca="1" si="75"/>
        <v/>
      </c>
      <c r="AG111" s="81" t="str">
        <f t="shared" ca="1" si="76"/>
        <v/>
      </c>
    </row>
    <row r="112" spans="1:33" ht="14.25">
      <c r="A112" s="61">
        <f t="shared" si="55"/>
        <v>43258</v>
      </c>
      <c r="B112" s="3" t="str">
        <f t="shared" si="56"/>
        <v>木</v>
      </c>
      <c r="C112" s="26">
        <v>157</v>
      </c>
      <c r="D112" s="39"/>
      <c r="E112" s="58"/>
      <c r="F112" s="35" t="str">
        <f t="shared" ca="1" si="77"/>
        <v/>
      </c>
      <c r="G112" s="36" t="str">
        <f t="shared" ca="1" si="78"/>
        <v/>
      </c>
      <c r="H112" s="27" t="str">
        <f t="shared" ca="1" si="57"/>
        <v/>
      </c>
      <c r="I112" s="30" t="str">
        <f t="shared" ca="1" si="58"/>
        <v/>
      </c>
      <c r="J112" s="28" t="str">
        <f t="shared" ca="1" si="59"/>
        <v/>
      </c>
      <c r="K112" s="29" t="str">
        <f t="shared" ca="1" si="60"/>
        <v/>
      </c>
      <c r="L112" s="32">
        <f t="shared" si="81"/>
        <v>0</v>
      </c>
      <c r="M112" s="33">
        <f t="shared" si="82"/>
        <v>0</v>
      </c>
      <c r="N112" s="34">
        <f t="shared" si="61"/>
        <v>0</v>
      </c>
      <c r="O112" s="73" t="str">
        <f t="shared" ca="1" si="62"/>
        <v/>
      </c>
      <c r="P112" s="73" t="str">
        <f t="shared" ca="1" si="63"/>
        <v/>
      </c>
      <c r="Q112" s="74" t="str">
        <f t="shared" ca="1" si="64"/>
        <v/>
      </c>
      <c r="R112" s="75" t="str">
        <f t="shared" ca="1" si="65"/>
        <v/>
      </c>
      <c r="S112" s="76">
        <f t="shared" si="79"/>
        <v>0</v>
      </c>
      <c r="T112" s="76" t="str">
        <f t="shared" ca="1" si="66"/>
        <v/>
      </c>
      <c r="U112" s="76">
        <f t="shared" si="67"/>
        <v>0</v>
      </c>
      <c r="V112" s="76" t="str">
        <f ca="1">IF(OR(E111="0-0",E111="*0-0",G112=""),"",SUM(O$5:P112)-T112)</f>
        <v/>
      </c>
      <c r="W112" s="77" t="str">
        <f t="shared" ca="1" si="68"/>
        <v/>
      </c>
      <c r="X112" s="78">
        <f t="shared" si="80"/>
        <v>0</v>
      </c>
      <c r="Y112" s="78" t="str">
        <f t="shared" ca="1" si="69"/>
        <v/>
      </c>
      <c r="Z112" s="78">
        <f t="shared" si="70"/>
        <v>0</v>
      </c>
      <c r="AA112" s="78" t="str">
        <f ca="1">IF(OR(E111="0-0",E111="*0-0",G112=""),"",Y112-SUM(Q$5:R112))</f>
        <v/>
      </c>
      <c r="AB112" s="79" t="str">
        <f t="shared" ca="1" si="71"/>
        <v/>
      </c>
      <c r="AC112" s="80" t="str">
        <f t="shared" ca="1" si="72"/>
        <v/>
      </c>
      <c r="AD112" s="80" t="str">
        <f t="shared" ca="1" si="73"/>
        <v/>
      </c>
      <c r="AE112" s="80" t="str">
        <f t="shared" ca="1" si="74"/>
        <v/>
      </c>
      <c r="AF112" s="80" t="str">
        <f t="shared" ca="1" si="75"/>
        <v/>
      </c>
      <c r="AG112" s="81" t="str">
        <f t="shared" ca="1" si="76"/>
        <v/>
      </c>
    </row>
    <row r="113" spans="1:33" ht="14.25">
      <c r="A113" s="61">
        <f t="shared" si="55"/>
        <v>43259</v>
      </c>
      <c r="B113" s="3" t="str">
        <f t="shared" si="56"/>
        <v>金</v>
      </c>
      <c r="C113" s="26">
        <v>158</v>
      </c>
      <c r="D113" s="39"/>
      <c r="E113" s="58"/>
      <c r="F113" s="35" t="str">
        <f t="shared" ca="1" si="77"/>
        <v/>
      </c>
      <c r="G113" s="36" t="str">
        <f t="shared" ca="1" si="78"/>
        <v/>
      </c>
      <c r="H113" s="27" t="str">
        <f t="shared" ca="1" si="57"/>
        <v/>
      </c>
      <c r="I113" s="30" t="str">
        <f t="shared" ca="1" si="58"/>
        <v/>
      </c>
      <c r="J113" s="28" t="str">
        <f t="shared" ca="1" si="59"/>
        <v/>
      </c>
      <c r="K113" s="29" t="str">
        <f t="shared" ca="1" si="60"/>
        <v/>
      </c>
      <c r="L113" s="32">
        <f t="shared" si="81"/>
        <v>0</v>
      </c>
      <c r="M113" s="33">
        <f t="shared" si="82"/>
        <v>0</v>
      </c>
      <c r="N113" s="34">
        <f t="shared" si="61"/>
        <v>0</v>
      </c>
      <c r="O113" s="73" t="str">
        <f t="shared" ca="1" si="62"/>
        <v/>
      </c>
      <c r="P113" s="73" t="str">
        <f t="shared" ca="1" si="63"/>
        <v/>
      </c>
      <c r="Q113" s="74" t="str">
        <f t="shared" ca="1" si="64"/>
        <v/>
      </c>
      <c r="R113" s="75" t="str">
        <f t="shared" ca="1" si="65"/>
        <v/>
      </c>
      <c r="S113" s="76">
        <f t="shared" si="79"/>
        <v>0</v>
      </c>
      <c r="T113" s="76" t="str">
        <f t="shared" ca="1" si="66"/>
        <v/>
      </c>
      <c r="U113" s="76">
        <f t="shared" si="67"/>
        <v>0</v>
      </c>
      <c r="V113" s="76" t="str">
        <f ca="1">IF(OR(E112="0-0",E112="*0-0",G113=""),"",SUM(O$5:P113)-T113)</f>
        <v/>
      </c>
      <c r="W113" s="77" t="str">
        <f t="shared" ca="1" si="68"/>
        <v/>
      </c>
      <c r="X113" s="78">
        <f t="shared" si="80"/>
        <v>0</v>
      </c>
      <c r="Y113" s="78" t="str">
        <f t="shared" ca="1" si="69"/>
        <v/>
      </c>
      <c r="Z113" s="78">
        <f t="shared" si="70"/>
        <v>0</v>
      </c>
      <c r="AA113" s="78" t="str">
        <f ca="1">IF(OR(E112="0-0",E112="*0-0",G113=""),"",Y113-SUM(Q$5:R113))</f>
        <v/>
      </c>
      <c r="AB113" s="79" t="str">
        <f t="shared" ca="1" si="71"/>
        <v/>
      </c>
      <c r="AC113" s="80" t="str">
        <f t="shared" ca="1" si="72"/>
        <v/>
      </c>
      <c r="AD113" s="80" t="str">
        <f t="shared" ca="1" si="73"/>
        <v/>
      </c>
      <c r="AE113" s="80" t="str">
        <f t="shared" ca="1" si="74"/>
        <v/>
      </c>
      <c r="AF113" s="80" t="str">
        <f t="shared" ca="1" si="75"/>
        <v/>
      </c>
      <c r="AG113" s="81" t="str">
        <f t="shared" ca="1" si="76"/>
        <v/>
      </c>
    </row>
    <row r="114" spans="1:33" ht="14.25">
      <c r="A114" s="61">
        <f t="shared" si="55"/>
        <v>43262</v>
      </c>
      <c r="B114" s="3" t="str">
        <f t="shared" si="56"/>
        <v>月</v>
      </c>
      <c r="C114" s="26">
        <v>161</v>
      </c>
      <c r="D114" s="39"/>
      <c r="E114" s="58"/>
      <c r="F114" s="35" t="str">
        <f t="shared" ca="1" si="77"/>
        <v/>
      </c>
      <c r="G114" s="36" t="str">
        <f t="shared" ca="1" si="78"/>
        <v/>
      </c>
      <c r="H114" s="27" t="str">
        <f t="shared" ca="1" si="57"/>
        <v/>
      </c>
      <c r="I114" s="30" t="str">
        <f t="shared" ca="1" si="58"/>
        <v/>
      </c>
      <c r="J114" s="28" t="str">
        <f t="shared" ca="1" si="59"/>
        <v/>
      </c>
      <c r="K114" s="29" t="str">
        <f t="shared" ca="1" si="60"/>
        <v/>
      </c>
      <c r="L114" s="32">
        <f t="shared" si="81"/>
        <v>0</v>
      </c>
      <c r="M114" s="33">
        <f t="shared" si="82"/>
        <v>0</v>
      </c>
      <c r="N114" s="34">
        <f t="shared" si="61"/>
        <v>0</v>
      </c>
      <c r="O114" s="73" t="str">
        <f t="shared" ca="1" si="62"/>
        <v/>
      </c>
      <c r="P114" s="73" t="str">
        <f t="shared" ca="1" si="63"/>
        <v/>
      </c>
      <c r="Q114" s="74" t="str">
        <f t="shared" ca="1" si="64"/>
        <v/>
      </c>
      <c r="R114" s="75" t="str">
        <f t="shared" ca="1" si="65"/>
        <v/>
      </c>
      <c r="S114" s="76">
        <f t="shared" si="79"/>
        <v>0</v>
      </c>
      <c r="T114" s="76" t="str">
        <f t="shared" ca="1" si="66"/>
        <v/>
      </c>
      <c r="U114" s="76">
        <f t="shared" si="67"/>
        <v>0</v>
      </c>
      <c r="V114" s="76" t="str">
        <f ca="1">IF(OR(E113="0-0",E113="*0-0",G114=""),"",SUM(O$5:P114)-T114)</f>
        <v/>
      </c>
      <c r="W114" s="77" t="str">
        <f t="shared" ca="1" si="68"/>
        <v/>
      </c>
      <c r="X114" s="78">
        <f t="shared" si="80"/>
        <v>0</v>
      </c>
      <c r="Y114" s="78" t="str">
        <f t="shared" ca="1" si="69"/>
        <v/>
      </c>
      <c r="Z114" s="78">
        <f t="shared" si="70"/>
        <v>0</v>
      </c>
      <c r="AA114" s="78" t="str">
        <f ca="1">IF(OR(E113="0-0",E113="*0-0",G114=""),"",Y114-SUM(Q$5:R114))</f>
        <v/>
      </c>
      <c r="AB114" s="79" t="str">
        <f t="shared" ca="1" si="71"/>
        <v/>
      </c>
      <c r="AC114" s="80" t="str">
        <f t="shared" ca="1" si="72"/>
        <v/>
      </c>
      <c r="AD114" s="80" t="str">
        <f t="shared" ca="1" si="73"/>
        <v/>
      </c>
      <c r="AE114" s="80" t="str">
        <f t="shared" ca="1" si="74"/>
        <v/>
      </c>
      <c r="AF114" s="80" t="str">
        <f t="shared" ca="1" si="75"/>
        <v/>
      </c>
      <c r="AG114" s="81" t="str">
        <f t="shared" ca="1" si="76"/>
        <v/>
      </c>
    </row>
    <row r="115" spans="1:33" ht="14.25">
      <c r="A115" s="61">
        <f t="shared" si="55"/>
        <v>43263</v>
      </c>
      <c r="B115" s="3" t="str">
        <f t="shared" si="56"/>
        <v>火</v>
      </c>
      <c r="C115" s="26">
        <v>162</v>
      </c>
      <c r="D115" s="39"/>
      <c r="E115" s="58"/>
      <c r="F115" s="35" t="str">
        <f t="shared" ca="1" si="77"/>
        <v/>
      </c>
      <c r="G115" s="36" t="str">
        <f t="shared" ca="1" si="78"/>
        <v/>
      </c>
      <c r="H115" s="27" t="str">
        <f t="shared" ca="1" si="57"/>
        <v/>
      </c>
      <c r="I115" s="30" t="str">
        <f t="shared" ca="1" si="58"/>
        <v/>
      </c>
      <c r="J115" s="28" t="str">
        <f t="shared" ca="1" si="59"/>
        <v/>
      </c>
      <c r="K115" s="29" t="str">
        <f t="shared" ca="1" si="60"/>
        <v/>
      </c>
      <c r="L115" s="32">
        <f t="shared" si="81"/>
        <v>0</v>
      </c>
      <c r="M115" s="33">
        <f t="shared" si="82"/>
        <v>0</v>
      </c>
      <c r="N115" s="34">
        <f t="shared" si="61"/>
        <v>0</v>
      </c>
      <c r="O115" s="73" t="str">
        <f t="shared" ca="1" si="62"/>
        <v/>
      </c>
      <c r="P115" s="73" t="str">
        <f t="shared" ca="1" si="63"/>
        <v/>
      </c>
      <c r="Q115" s="74" t="str">
        <f t="shared" ca="1" si="64"/>
        <v/>
      </c>
      <c r="R115" s="75" t="str">
        <f t="shared" ca="1" si="65"/>
        <v/>
      </c>
      <c r="S115" s="76">
        <f t="shared" si="79"/>
        <v>0</v>
      </c>
      <c r="T115" s="76" t="str">
        <f t="shared" ca="1" si="66"/>
        <v/>
      </c>
      <c r="U115" s="76">
        <f t="shared" si="67"/>
        <v>0</v>
      </c>
      <c r="V115" s="76" t="str">
        <f ca="1">IF(OR(E114="0-0",E114="*0-0",G115=""),"",SUM(O$5:P115)-T115)</f>
        <v/>
      </c>
      <c r="W115" s="77" t="str">
        <f t="shared" ca="1" si="68"/>
        <v/>
      </c>
      <c r="X115" s="78">
        <f t="shared" si="80"/>
        <v>0</v>
      </c>
      <c r="Y115" s="78" t="str">
        <f t="shared" ca="1" si="69"/>
        <v/>
      </c>
      <c r="Z115" s="78">
        <f t="shared" si="70"/>
        <v>0</v>
      </c>
      <c r="AA115" s="78" t="str">
        <f ca="1">IF(OR(E114="0-0",E114="*0-0",G115=""),"",Y115-SUM(Q$5:R115))</f>
        <v/>
      </c>
      <c r="AB115" s="79" t="str">
        <f t="shared" ca="1" si="71"/>
        <v/>
      </c>
      <c r="AC115" s="80" t="str">
        <f t="shared" ca="1" si="72"/>
        <v/>
      </c>
      <c r="AD115" s="80" t="str">
        <f t="shared" ca="1" si="73"/>
        <v/>
      </c>
      <c r="AE115" s="80" t="str">
        <f t="shared" ca="1" si="74"/>
        <v/>
      </c>
      <c r="AF115" s="80" t="str">
        <f t="shared" ca="1" si="75"/>
        <v/>
      </c>
      <c r="AG115" s="81" t="str">
        <f t="shared" ca="1" si="76"/>
        <v/>
      </c>
    </row>
    <row r="116" spans="1:33" ht="14.25">
      <c r="A116" s="61">
        <f t="shared" si="55"/>
        <v>43264</v>
      </c>
      <c r="B116" s="3" t="str">
        <f t="shared" si="56"/>
        <v>水</v>
      </c>
      <c r="C116" s="26">
        <v>163</v>
      </c>
      <c r="D116" s="39"/>
      <c r="E116" s="58"/>
      <c r="F116" s="35" t="str">
        <f t="shared" ca="1" si="77"/>
        <v/>
      </c>
      <c r="G116" s="36" t="str">
        <f t="shared" ca="1" si="78"/>
        <v/>
      </c>
      <c r="H116" s="27" t="str">
        <f t="shared" ca="1" si="57"/>
        <v/>
      </c>
      <c r="I116" s="30" t="str">
        <f t="shared" ca="1" si="58"/>
        <v/>
      </c>
      <c r="J116" s="28" t="str">
        <f t="shared" ca="1" si="59"/>
        <v/>
      </c>
      <c r="K116" s="29" t="str">
        <f t="shared" ca="1" si="60"/>
        <v/>
      </c>
      <c r="L116" s="32">
        <f t="shared" si="81"/>
        <v>0</v>
      </c>
      <c r="M116" s="33">
        <f t="shared" si="82"/>
        <v>0</v>
      </c>
      <c r="N116" s="34">
        <f t="shared" si="61"/>
        <v>0</v>
      </c>
      <c r="O116" s="73" t="str">
        <f t="shared" ca="1" si="62"/>
        <v/>
      </c>
      <c r="P116" s="73" t="str">
        <f t="shared" ca="1" si="63"/>
        <v/>
      </c>
      <c r="Q116" s="74" t="str">
        <f t="shared" ca="1" si="64"/>
        <v/>
      </c>
      <c r="R116" s="75" t="str">
        <f t="shared" ca="1" si="65"/>
        <v/>
      </c>
      <c r="S116" s="76">
        <f t="shared" si="79"/>
        <v>0</v>
      </c>
      <c r="T116" s="76" t="str">
        <f t="shared" ca="1" si="66"/>
        <v/>
      </c>
      <c r="U116" s="76">
        <f t="shared" si="67"/>
        <v>0</v>
      </c>
      <c r="V116" s="76" t="str">
        <f ca="1">IF(OR(E115="0-0",E115="*0-0",G116=""),"",SUM(O$5:P116)-T116)</f>
        <v/>
      </c>
      <c r="W116" s="77" t="str">
        <f t="shared" ca="1" si="68"/>
        <v/>
      </c>
      <c r="X116" s="78">
        <f t="shared" si="80"/>
        <v>0</v>
      </c>
      <c r="Y116" s="78" t="str">
        <f t="shared" ca="1" si="69"/>
        <v/>
      </c>
      <c r="Z116" s="78">
        <f t="shared" si="70"/>
        <v>0</v>
      </c>
      <c r="AA116" s="78" t="str">
        <f ca="1">IF(OR(E115="0-0",E115="*0-0",G116=""),"",Y116-SUM(Q$5:R116))</f>
        <v/>
      </c>
      <c r="AB116" s="79" t="str">
        <f t="shared" ca="1" si="71"/>
        <v/>
      </c>
      <c r="AC116" s="80" t="str">
        <f t="shared" ca="1" si="72"/>
        <v/>
      </c>
      <c r="AD116" s="80" t="str">
        <f t="shared" ca="1" si="73"/>
        <v/>
      </c>
      <c r="AE116" s="80" t="str">
        <f t="shared" ca="1" si="74"/>
        <v/>
      </c>
      <c r="AF116" s="80" t="str">
        <f t="shared" ca="1" si="75"/>
        <v/>
      </c>
      <c r="AG116" s="81" t="str">
        <f t="shared" ca="1" si="76"/>
        <v/>
      </c>
    </row>
    <row r="117" spans="1:33" ht="14.25">
      <c r="A117" s="61">
        <f t="shared" si="55"/>
        <v>43265</v>
      </c>
      <c r="B117" s="3" t="str">
        <f t="shared" si="56"/>
        <v>木</v>
      </c>
      <c r="C117" s="26">
        <v>164</v>
      </c>
      <c r="D117" s="39"/>
      <c r="E117" s="58"/>
      <c r="F117" s="35" t="str">
        <f t="shared" ca="1" si="77"/>
        <v/>
      </c>
      <c r="G117" s="36" t="str">
        <f t="shared" ca="1" si="78"/>
        <v/>
      </c>
      <c r="H117" s="27" t="str">
        <f t="shared" ca="1" si="57"/>
        <v/>
      </c>
      <c r="I117" s="30" t="str">
        <f t="shared" ca="1" si="58"/>
        <v/>
      </c>
      <c r="J117" s="28" t="str">
        <f t="shared" ca="1" si="59"/>
        <v/>
      </c>
      <c r="K117" s="29" t="str">
        <f t="shared" ca="1" si="60"/>
        <v/>
      </c>
      <c r="L117" s="32">
        <f t="shared" si="81"/>
        <v>0</v>
      </c>
      <c r="M117" s="33">
        <f t="shared" si="82"/>
        <v>0</v>
      </c>
      <c r="N117" s="34">
        <f t="shared" si="61"/>
        <v>0</v>
      </c>
      <c r="O117" s="73" t="str">
        <f t="shared" ca="1" si="62"/>
        <v/>
      </c>
      <c r="P117" s="73" t="str">
        <f t="shared" ca="1" si="63"/>
        <v/>
      </c>
      <c r="Q117" s="74" t="str">
        <f t="shared" ca="1" si="64"/>
        <v/>
      </c>
      <c r="R117" s="75" t="str">
        <f t="shared" ca="1" si="65"/>
        <v/>
      </c>
      <c r="S117" s="76">
        <f t="shared" si="79"/>
        <v>0</v>
      </c>
      <c r="T117" s="76" t="str">
        <f t="shared" ca="1" si="66"/>
        <v/>
      </c>
      <c r="U117" s="76">
        <f t="shared" si="67"/>
        <v>0</v>
      </c>
      <c r="V117" s="76" t="str">
        <f ca="1">IF(OR(E116="0-0",E116="*0-0",G117=""),"",SUM(O$5:P117)-T117)</f>
        <v/>
      </c>
      <c r="W117" s="77" t="str">
        <f t="shared" ca="1" si="68"/>
        <v/>
      </c>
      <c r="X117" s="78">
        <f t="shared" si="80"/>
        <v>0</v>
      </c>
      <c r="Y117" s="78" t="str">
        <f t="shared" ca="1" si="69"/>
        <v/>
      </c>
      <c r="Z117" s="78">
        <f t="shared" si="70"/>
        <v>0</v>
      </c>
      <c r="AA117" s="78" t="str">
        <f ca="1">IF(OR(E116="0-0",E116="*0-0",G117=""),"",Y117-SUM(Q$5:R117))</f>
        <v/>
      </c>
      <c r="AB117" s="79" t="str">
        <f t="shared" ca="1" si="71"/>
        <v/>
      </c>
      <c r="AC117" s="80" t="str">
        <f t="shared" ca="1" si="72"/>
        <v/>
      </c>
      <c r="AD117" s="80" t="str">
        <f t="shared" ca="1" si="73"/>
        <v/>
      </c>
      <c r="AE117" s="80" t="str">
        <f t="shared" ca="1" si="74"/>
        <v/>
      </c>
      <c r="AF117" s="80" t="str">
        <f t="shared" ca="1" si="75"/>
        <v/>
      </c>
      <c r="AG117" s="81" t="str">
        <f t="shared" ca="1" si="76"/>
        <v/>
      </c>
    </row>
    <row r="118" spans="1:33" ht="14.25">
      <c r="A118" s="61">
        <f t="shared" si="55"/>
        <v>43266</v>
      </c>
      <c r="B118" s="3" t="str">
        <f t="shared" si="56"/>
        <v>金</v>
      </c>
      <c r="C118" s="26">
        <v>165</v>
      </c>
      <c r="D118" s="39"/>
      <c r="E118" s="58"/>
      <c r="F118" s="35" t="str">
        <f t="shared" ca="1" si="77"/>
        <v/>
      </c>
      <c r="G118" s="36" t="str">
        <f t="shared" ca="1" si="78"/>
        <v/>
      </c>
      <c r="H118" s="27" t="str">
        <f t="shared" ca="1" si="57"/>
        <v/>
      </c>
      <c r="I118" s="30" t="str">
        <f t="shared" ca="1" si="58"/>
        <v/>
      </c>
      <c r="J118" s="28" t="str">
        <f t="shared" ca="1" si="59"/>
        <v/>
      </c>
      <c r="K118" s="29" t="str">
        <f t="shared" ca="1" si="60"/>
        <v/>
      </c>
      <c r="L118" s="32">
        <f t="shared" si="81"/>
        <v>0</v>
      </c>
      <c r="M118" s="33">
        <f t="shared" si="82"/>
        <v>0</v>
      </c>
      <c r="N118" s="34">
        <f t="shared" si="61"/>
        <v>0</v>
      </c>
      <c r="O118" s="73" t="str">
        <f t="shared" ca="1" si="62"/>
        <v/>
      </c>
      <c r="P118" s="73" t="str">
        <f t="shared" ca="1" si="63"/>
        <v/>
      </c>
      <c r="Q118" s="74" t="str">
        <f t="shared" ca="1" si="64"/>
        <v/>
      </c>
      <c r="R118" s="75" t="str">
        <f t="shared" ca="1" si="65"/>
        <v/>
      </c>
      <c r="S118" s="76">
        <f t="shared" si="79"/>
        <v>0</v>
      </c>
      <c r="T118" s="76" t="str">
        <f t="shared" ca="1" si="66"/>
        <v/>
      </c>
      <c r="U118" s="76">
        <f t="shared" si="67"/>
        <v>0</v>
      </c>
      <c r="V118" s="76" t="str">
        <f ca="1">IF(OR(E117="0-0",E117="*0-0",G118=""),"",SUM(O$5:P118)-T118)</f>
        <v/>
      </c>
      <c r="W118" s="77" t="str">
        <f t="shared" ca="1" si="68"/>
        <v/>
      </c>
      <c r="X118" s="78">
        <f t="shared" si="80"/>
        <v>0</v>
      </c>
      <c r="Y118" s="78" t="str">
        <f t="shared" ca="1" si="69"/>
        <v/>
      </c>
      <c r="Z118" s="78">
        <f t="shared" si="70"/>
        <v>0</v>
      </c>
      <c r="AA118" s="78" t="str">
        <f ca="1">IF(OR(E117="0-0",E117="*0-0",G118=""),"",Y118-SUM(Q$5:R118))</f>
        <v/>
      </c>
      <c r="AB118" s="79" t="str">
        <f t="shared" ca="1" si="71"/>
        <v/>
      </c>
      <c r="AC118" s="80" t="str">
        <f t="shared" ca="1" si="72"/>
        <v/>
      </c>
      <c r="AD118" s="80" t="str">
        <f t="shared" ca="1" si="73"/>
        <v/>
      </c>
      <c r="AE118" s="80" t="str">
        <f t="shared" ca="1" si="74"/>
        <v/>
      </c>
      <c r="AF118" s="80" t="str">
        <f t="shared" ca="1" si="75"/>
        <v/>
      </c>
      <c r="AG118" s="81" t="str">
        <f t="shared" ca="1" si="76"/>
        <v/>
      </c>
    </row>
    <row r="119" spans="1:33" ht="14.25">
      <c r="A119" s="61">
        <f t="shared" si="55"/>
        <v>43269</v>
      </c>
      <c r="B119" s="3" t="str">
        <f t="shared" si="56"/>
        <v>月</v>
      </c>
      <c r="C119" s="26">
        <v>168</v>
      </c>
      <c r="D119" s="39"/>
      <c r="E119" s="58"/>
      <c r="F119" s="35" t="str">
        <f t="shared" ca="1" si="77"/>
        <v/>
      </c>
      <c r="G119" s="36" t="str">
        <f t="shared" ca="1" si="78"/>
        <v/>
      </c>
      <c r="H119" s="27" t="str">
        <f t="shared" ca="1" si="57"/>
        <v/>
      </c>
      <c r="I119" s="30" t="str">
        <f t="shared" ca="1" si="58"/>
        <v/>
      </c>
      <c r="J119" s="28" t="str">
        <f t="shared" ca="1" si="59"/>
        <v/>
      </c>
      <c r="K119" s="29" t="str">
        <f t="shared" ca="1" si="60"/>
        <v/>
      </c>
      <c r="L119" s="32">
        <f t="shared" si="81"/>
        <v>0</v>
      </c>
      <c r="M119" s="33">
        <f t="shared" si="82"/>
        <v>0</v>
      </c>
      <c r="N119" s="34">
        <f t="shared" si="61"/>
        <v>0</v>
      </c>
      <c r="O119" s="73" t="str">
        <f t="shared" ca="1" si="62"/>
        <v/>
      </c>
      <c r="P119" s="73" t="str">
        <f t="shared" ca="1" si="63"/>
        <v/>
      </c>
      <c r="Q119" s="74" t="str">
        <f t="shared" ca="1" si="64"/>
        <v/>
      </c>
      <c r="R119" s="75" t="str">
        <f t="shared" ca="1" si="65"/>
        <v/>
      </c>
      <c r="S119" s="76">
        <f t="shared" si="79"/>
        <v>0</v>
      </c>
      <c r="T119" s="76" t="str">
        <f t="shared" ca="1" si="66"/>
        <v/>
      </c>
      <c r="U119" s="76">
        <f t="shared" si="67"/>
        <v>0</v>
      </c>
      <c r="V119" s="76" t="str">
        <f ca="1">IF(OR(E118="0-0",E118="*0-0",G119=""),"",SUM(O$5:P119)-T119)</f>
        <v/>
      </c>
      <c r="W119" s="77" t="str">
        <f t="shared" ca="1" si="68"/>
        <v/>
      </c>
      <c r="X119" s="78">
        <f t="shared" si="80"/>
        <v>0</v>
      </c>
      <c r="Y119" s="78" t="str">
        <f t="shared" ca="1" si="69"/>
        <v/>
      </c>
      <c r="Z119" s="78">
        <f t="shared" si="70"/>
        <v>0</v>
      </c>
      <c r="AA119" s="78" t="str">
        <f ca="1">IF(OR(E118="0-0",E118="*0-0",G119=""),"",Y119-SUM(Q$5:R119))</f>
        <v/>
      </c>
      <c r="AB119" s="79" t="str">
        <f t="shared" ca="1" si="71"/>
        <v/>
      </c>
      <c r="AC119" s="80" t="str">
        <f t="shared" ca="1" si="72"/>
        <v/>
      </c>
      <c r="AD119" s="80" t="str">
        <f t="shared" ca="1" si="73"/>
        <v/>
      </c>
      <c r="AE119" s="80" t="str">
        <f t="shared" ca="1" si="74"/>
        <v/>
      </c>
      <c r="AF119" s="80" t="str">
        <f t="shared" ca="1" si="75"/>
        <v/>
      </c>
      <c r="AG119" s="81" t="str">
        <f t="shared" ca="1" si="76"/>
        <v/>
      </c>
    </row>
    <row r="120" spans="1:33" ht="14.25">
      <c r="A120" s="61">
        <f t="shared" si="55"/>
        <v>43270</v>
      </c>
      <c r="B120" s="3" t="str">
        <f t="shared" si="56"/>
        <v>火</v>
      </c>
      <c r="C120" s="26">
        <v>169</v>
      </c>
      <c r="D120" s="39"/>
      <c r="E120" s="58"/>
      <c r="F120" s="35" t="str">
        <f t="shared" ca="1" si="77"/>
        <v/>
      </c>
      <c r="G120" s="36" t="str">
        <f t="shared" ca="1" si="78"/>
        <v/>
      </c>
      <c r="H120" s="27" t="str">
        <f t="shared" ca="1" si="57"/>
        <v/>
      </c>
      <c r="I120" s="30" t="str">
        <f t="shared" ca="1" si="58"/>
        <v/>
      </c>
      <c r="J120" s="28" t="str">
        <f t="shared" ca="1" si="59"/>
        <v/>
      </c>
      <c r="K120" s="29" t="str">
        <f t="shared" ca="1" si="60"/>
        <v/>
      </c>
      <c r="L120" s="32">
        <f t="shared" si="81"/>
        <v>0</v>
      </c>
      <c r="M120" s="33">
        <f t="shared" si="82"/>
        <v>0</v>
      </c>
      <c r="N120" s="34">
        <f t="shared" si="61"/>
        <v>0</v>
      </c>
      <c r="O120" s="73" t="str">
        <f t="shared" ca="1" si="62"/>
        <v/>
      </c>
      <c r="P120" s="73" t="str">
        <f t="shared" ca="1" si="63"/>
        <v/>
      </c>
      <c r="Q120" s="74" t="str">
        <f t="shared" ca="1" si="64"/>
        <v/>
      </c>
      <c r="R120" s="75" t="str">
        <f t="shared" ca="1" si="65"/>
        <v/>
      </c>
      <c r="S120" s="76">
        <f t="shared" si="79"/>
        <v>0</v>
      </c>
      <c r="T120" s="76" t="str">
        <f t="shared" ca="1" si="66"/>
        <v/>
      </c>
      <c r="U120" s="76">
        <f t="shared" si="67"/>
        <v>0</v>
      </c>
      <c r="V120" s="76" t="str">
        <f ca="1">IF(OR(E119="0-0",E119="*0-0",G120=""),"",SUM(O$5:P120)-T120)</f>
        <v/>
      </c>
      <c r="W120" s="77" t="str">
        <f t="shared" ca="1" si="68"/>
        <v/>
      </c>
      <c r="X120" s="78">
        <f t="shared" si="80"/>
        <v>0</v>
      </c>
      <c r="Y120" s="78" t="str">
        <f t="shared" ca="1" si="69"/>
        <v/>
      </c>
      <c r="Z120" s="78">
        <f t="shared" si="70"/>
        <v>0</v>
      </c>
      <c r="AA120" s="78" t="str">
        <f ca="1">IF(OR(E119="0-0",E119="*0-0",G120=""),"",Y120-SUM(Q$5:R120))</f>
        <v/>
      </c>
      <c r="AB120" s="79" t="str">
        <f t="shared" ca="1" si="71"/>
        <v/>
      </c>
      <c r="AC120" s="80" t="str">
        <f t="shared" ca="1" si="72"/>
        <v/>
      </c>
      <c r="AD120" s="80" t="str">
        <f t="shared" ca="1" si="73"/>
        <v/>
      </c>
      <c r="AE120" s="80" t="str">
        <f t="shared" ca="1" si="74"/>
        <v/>
      </c>
      <c r="AF120" s="80" t="str">
        <f t="shared" ca="1" si="75"/>
        <v/>
      </c>
      <c r="AG120" s="81" t="str">
        <f t="shared" ca="1" si="76"/>
        <v/>
      </c>
    </row>
    <row r="121" spans="1:33" ht="14.25">
      <c r="A121" s="61">
        <f t="shared" si="55"/>
        <v>43271</v>
      </c>
      <c r="B121" s="3" t="str">
        <f t="shared" si="56"/>
        <v>水</v>
      </c>
      <c r="C121" s="26">
        <v>170</v>
      </c>
      <c r="D121" s="39"/>
      <c r="E121" s="58"/>
      <c r="F121" s="35" t="str">
        <f t="shared" ca="1" si="77"/>
        <v/>
      </c>
      <c r="G121" s="36" t="str">
        <f t="shared" ca="1" si="78"/>
        <v/>
      </c>
      <c r="H121" s="27" t="str">
        <f t="shared" ca="1" si="57"/>
        <v/>
      </c>
      <c r="I121" s="30" t="str">
        <f t="shared" ca="1" si="58"/>
        <v/>
      </c>
      <c r="J121" s="28" t="str">
        <f t="shared" ca="1" si="59"/>
        <v/>
      </c>
      <c r="K121" s="29" t="str">
        <f t="shared" ca="1" si="60"/>
        <v/>
      </c>
      <c r="L121" s="32">
        <f t="shared" si="81"/>
        <v>0</v>
      </c>
      <c r="M121" s="33">
        <f t="shared" si="82"/>
        <v>0</v>
      </c>
      <c r="N121" s="34">
        <f t="shared" si="61"/>
        <v>0</v>
      </c>
      <c r="O121" s="73" t="str">
        <f t="shared" ca="1" si="62"/>
        <v/>
      </c>
      <c r="P121" s="73" t="str">
        <f t="shared" ca="1" si="63"/>
        <v/>
      </c>
      <c r="Q121" s="74" t="str">
        <f t="shared" ca="1" si="64"/>
        <v/>
      </c>
      <c r="R121" s="75" t="str">
        <f t="shared" ca="1" si="65"/>
        <v/>
      </c>
      <c r="S121" s="76">
        <f t="shared" si="79"/>
        <v>0</v>
      </c>
      <c r="T121" s="76" t="str">
        <f t="shared" ca="1" si="66"/>
        <v/>
      </c>
      <c r="U121" s="76">
        <f t="shared" si="67"/>
        <v>0</v>
      </c>
      <c r="V121" s="76" t="str">
        <f ca="1">IF(OR(E120="0-0",E120="*0-0",G121=""),"",SUM(O$5:P121)-T121)</f>
        <v/>
      </c>
      <c r="W121" s="77" t="str">
        <f t="shared" ca="1" si="68"/>
        <v/>
      </c>
      <c r="X121" s="78">
        <f t="shared" si="80"/>
        <v>0</v>
      </c>
      <c r="Y121" s="78" t="str">
        <f t="shared" ca="1" si="69"/>
        <v/>
      </c>
      <c r="Z121" s="78">
        <f t="shared" si="70"/>
        <v>0</v>
      </c>
      <c r="AA121" s="78" t="str">
        <f ca="1">IF(OR(E120="0-0",E120="*0-0",G121=""),"",Y121-SUM(Q$5:R121))</f>
        <v/>
      </c>
      <c r="AB121" s="79" t="str">
        <f t="shared" ca="1" si="71"/>
        <v/>
      </c>
      <c r="AC121" s="80" t="str">
        <f t="shared" ca="1" si="72"/>
        <v/>
      </c>
      <c r="AD121" s="80" t="str">
        <f t="shared" ca="1" si="73"/>
        <v/>
      </c>
      <c r="AE121" s="80" t="str">
        <f t="shared" ca="1" si="74"/>
        <v/>
      </c>
      <c r="AF121" s="80" t="str">
        <f t="shared" ca="1" si="75"/>
        <v/>
      </c>
      <c r="AG121" s="81" t="str">
        <f t="shared" ca="1" si="76"/>
        <v/>
      </c>
    </row>
    <row r="122" spans="1:33" ht="14.25">
      <c r="A122" s="61">
        <f t="shared" si="55"/>
        <v>43272</v>
      </c>
      <c r="B122" s="3" t="str">
        <f t="shared" si="56"/>
        <v>木</v>
      </c>
      <c r="C122" s="26">
        <v>171</v>
      </c>
      <c r="D122" s="39"/>
      <c r="E122" s="58"/>
      <c r="F122" s="35" t="str">
        <f t="shared" ca="1" si="77"/>
        <v/>
      </c>
      <c r="G122" s="36" t="str">
        <f t="shared" ca="1" si="78"/>
        <v/>
      </c>
      <c r="H122" s="27" t="str">
        <f t="shared" ca="1" si="57"/>
        <v/>
      </c>
      <c r="I122" s="30" t="str">
        <f t="shared" ca="1" si="58"/>
        <v/>
      </c>
      <c r="J122" s="28" t="str">
        <f t="shared" ca="1" si="59"/>
        <v/>
      </c>
      <c r="K122" s="29" t="str">
        <f t="shared" ca="1" si="60"/>
        <v/>
      </c>
      <c r="L122" s="32">
        <f t="shared" si="81"/>
        <v>0</v>
      </c>
      <c r="M122" s="33">
        <f t="shared" si="82"/>
        <v>0</v>
      </c>
      <c r="N122" s="34">
        <f t="shared" si="61"/>
        <v>0</v>
      </c>
      <c r="O122" s="73" t="str">
        <f t="shared" ca="1" si="62"/>
        <v/>
      </c>
      <c r="P122" s="73" t="str">
        <f t="shared" ca="1" si="63"/>
        <v/>
      </c>
      <c r="Q122" s="74" t="str">
        <f t="shared" ca="1" si="64"/>
        <v/>
      </c>
      <c r="R122" s="75" t="str">
        <f t="shared" ca="1" si="65"/>
        <v/>
      </c>
      <c r="S122" s="76">
        <f t="shared" si="79"/>
        <v>0</v>
      </c>
      <c r="T122" s="76" t="str">
        <f t="shared" ca="1" si="66"/>
        <v/>
      </c>
      <c r="U122" s="76">
        <f t="shared" si="67"/>
        <v>0</v>
      </c>
      <c r="V122" s="76" t="str">
        <f ca="1">IF(OR(E121="0-0",E121="*0-0",G122=""),"",SUM(O$5:P122)-T122)</f>
        <v/>
      </c>
      <c r="W122" s="77" t="str">
        <f t="shared" ca="1" si="68"/>
        <v/>
      </c>
      <c r="X122" s="78">
        <f t="shared" si="80"/>
        <v>0</v>
      </c>
      <c r="Y122" s="78" t="str">
        <f t="shared" ca="1" si="69"/>
        <v/>
      </c>
      <c r="Z122" s="78">
        <f t="shared" si="70"/>
        <v>0</v>
      </c>
      <c r="AA122" s="78" t="str">
        <f ca="1">IF(OR(E121="0-0",E121="*0-0",G122=""),"",Y122-SUM(Q$5:R122))</f>
        <v/>
      </c>
      <c r="AB122" s="79" t="str">
        <f t="shared" ca="1" si="71"/>
        <v/>
      </c>
      <c r="AC122" s="80" t="str">
        <f t="shared" ca="1" si="72"/>
        <v/>
      </c>
      <c r="AD122" s="80" t="str">
        <f t="shared" ca="1" si="73"/>
        <v/>
      </c>
      <c r="AE122" s="80" t="str">
        <f t="shared" ca="1" si="74"/>
        <v/>
      </c>
      <c r="AF122" s="80" t="str">
        <f t="shared" ca="1" si="75"/>
        <v/>
      </c>
      <c r="AG122" s="81" t="str">
        <f t="shared" ca="1" si="76"/>
        <v/>
      </c>
    </row>
    <row r="123" spans="1:33" ht="14.25">
      <c r="A123" s="61">
        <f t="shared" si="55"/>
        <v>43273</v>
      </c>
      <c r="B123" s="3" t="str">
        <f t="shared" si="56"/>
        <v>金</v>
      </c>
      <c r="C123" s="26">
        <v>172</v>
      </c>
      <c r="D123" s="39"/>
      <c r="E123" s="58"/>
      <c r="F123" s="35" t="str">
        <f t="shared" ca="1" si="77"/>
        <v/>
      </c>
      <c r="G123" s="36" t="str">
        <f t="shared" ca="1" si="78"/>
        <v/>
      </c>
      <c r="H123" s="27" t="str">
        <f t="shared" ca="1" si="57"/>
        <v/>
      </c>
      <c r="I123" s="30" t="str">
        <f t="shared" ca="1" si="58"/>
        <v/>
      </c>
      <c r="J123" s="28" t="str">
        <f t="shared" ca="1" si="59"/>
        <v/>
      </c>
      <c r="K123" s="29" t="str">
        <f t="shared" ca="1" si="60"/>
        <v/>
      </c>
      <c r="L123" s="32">
        <f t="shared" si="81"/>
        <v>0</v>
      </c>
      <c r="M123" s="33">
        <f t="shared" si="82"/>
        <v>0</v>
      </c>
      <c r="N123" s="34">
        <f t="shared" si="61"/>
        <v>0</v>
      </c>
      <c r="O123" s="73" t="str">
        <f t="shared" ca="1" si="62"/>
        <v/>
      </c>
      <c r="P123" s="73" t="str">
        <f t="shared" ca="1" si="63"/>
        <v/>
      </c>
      <c r="Q123" s="74" t="str">
        <f t="shared" ca="1" si="64"/>
        <v/>
      </c>
      <c r="R123" s="75" t="str">
        <f t="shared" ca="1" si="65"/>
        <v/>
      </c>
      <c r="S123" s="76">
        <f t="shared" si="79"/>
        <v>0</v>
      </c>
      <c r="T123" s="76" t="str">
        <f t="shared" ca="1" si="66"/>
        <v/>
      </c>
      <c r="U123" s="76">
        <f t="shared" si="67"/>
        <v>0</v>
      </c>
      <c r="V123" s="76" t="str">
        <f ca="1">IF(OR(E122="0-0",E122="*0-0",G123=""),"",SUM(O$5:P123)-T123)</f>
        <v/>
      </c>
      <c r="W123" s="77" t="str">
        <f t="shared" ca="1" si="68"/>
        <v/>
      </c>
      <c r="X123" s="78">
        <f t="shared" si="80"/>
        <v>0</v>
      </c>
      <c r="Y123" s="78" t="str">
        <f t="shared" ca="1" si="69"/>
        <v/>
      </c>
      <c r="Z123" s="78">
        <f t="shared" si="70"/>
        <v>0</v>
      </c>
      <c r="AA123" s="78" t="str">
        <f ca="1">IF(OR(E122="0-0",E122="*0-0",G123=""),"",Y123-SUM(Q$5:R123))</f>
        <v/>
      </c>
      <c r="AB123" s="79" t="str">
        <f t="shared" ca="1" si="71"/>
        <v/>
      </c>
      <c r="AC123" s="80" t="str">
        <f t="shared" ca="1" si="72"/>
        <v/>
      </c>
      <c r="AD123" s="80" t="str">
        <f t="shared" ca="1" si="73"/>
        <v/>
      </c>
      <c r="AE123" s="80" t="str">
        <f t="shared" ca="1" si="74"/>
        <v/>
      </c>
      <c r="AF123" s="80" t="str">
        <f t="shared" ca="1" si="75"/>
        <v/>
      </c>
      <c r="AG123" s="81" t="str">
        <f t="shared" ca="1" si="76"/>
        <v/>
      </c>
    </row>
    <row r="124" spans="1:33" ht="14.25">
      <c r="A124" s="61">
        <f t="shared" si="55"/>
        <v>43276</v>
      </c>
      <c r="B124" s="3" t="str">
        <f t="shared" si="56"/>
        <v>月</v>
      </c>
      <c r="C124" s="26">
        <v>175</v>
      </c>
      <c r="D124" s="39"/>
      <c r="E124" s="58"/>
      <c r="F124" s="35" t="str">
        <f t="shared" ca="1" si="77"/>
        <v/>
      </c>
      <c r="G124" s="36" t="str">
        <f t="shared" ca="1" si="78"/>
        <v/>
      </c>
      <c r="H124" s="27" t="str">
        <f t="shared" ca="1" si="57"/>
        <v/>
      </c>
      <c r="I124" s="30" t="str">
        <f t="shared" ca="1" si="58"/>
        <v/>
      </c>
      <c r="J124" s="28" t="str">
        <f t="shared" ca="1" si="59"/>
        <v/>
      </c>
      <c r="K124" s="29" t="str">
        <f t="shared" ca="1" si="60"/>
        <v/>
      </c>
      <c r="L124" s="32">
        <f t="shared" si="81"/>
        <v>0</v>
      </c>
      <c r="M124" s="33">
        <f t="shared" si="82"/>
        <v>0</v>
      </c>
      <c r="N124" s="34">
        <f t="shared" si="61"/>
        <v>0</v>
      </c>
      <c r="O124" s="73" t="str">
        <f t="shared" ca="1" si="62"/>
        <v/>
      </c>
      <c r="P124" s="73" t="str">
        <f t="shared" ca="1" si="63"/>
        <v/>
      </c>
      <c r="Q124" s="74" t="str">
        <f t="shared" ca="1" si="64"/>
        <v/>
      </c>
      <c r="R124" s="75" t="str">
        <f t="shared" ca="1" si="65"/>
        <v/>
      </c>
      <c r="S124" s="76">
        <f t="shared" si="79"/>
        <v>0</v>
      </c>
      <c r="T124" s="76" t="str">
        <f t="shared" ca="1" si="66"/>
        <v/>
      </c>
      <c r="U124" s="76">
        <f t="shared" si="67"/>
        <v>0</v>
      </c>
      <c r="V124" s="76" t="str">
        <f ca="1">IF(OR(E123="0-0",E123="*0-0",G124=""),"",SUM(O$5:P124)-T124)</f>
        <v/>
      </c>
      <c r="W124" s="77" t="str">
        <f t="shared" ca="1" si="68"/>
        <v/>
      </c>
      <c r="X124" s="78">
        <f t="shared" si="80"/>
        <v>0</v>
      </c>
      <c r="Y124" s="78" t="str">
        <f t="shared" ca="1" si="69"/>
        <v/>
      </c>
      <c r="Z124" s="78">
        <f t="shared" si="70"/>
        <v>0</v>
      </c>
      <c r="AA124" s="78" t="str">
        <f ca="1">IF(OR(E123="0-0",E123="*0-0",G124=""),"",Y124-SUM(Q$5:R124))</f>
        <v/>
      </c>
      <c r="AB124" s="79" t="str">
        <f t="shared" ca="1" si="71"/>
        <v/>
      </c>
      <c r="AC124" s="80" t="str">
        <f t="shared" ca="1" si="72"/>
        <v/>
      </c>
      <c r="AD124" s="80" t="str">
        <f t="shared" ca="1" si="73"/>
        <v/>
      </c>
      <c r="AE124" s="80" t="str">
        <f t="shared" ca="1" si="74"/>
        <v/>
      </c>
      <c r="AF124" s="80" t="str">
        <f t="shared" ca="1" si="75"/>
        <v/>
      </c>
      <c r="AG124" s="81" t="str">
        <f t="shared" ca="1" si="76"/>
        <v/>
      </c>
    </row>
    <row r="125" spans="1:33" ht="14.25">
      <c r="A125" s="61">
        <f t="shared" si="55"/>
        <v>43277</v>
      </c>
      <c r="B125" s="3" t="str">
        <f t="shared" si="56"/>
        <v>火</v>
      </c>
      <c r="C125" s="26">
        <v>176</v>
      </c>
      <c r="D125" s="39"/>
      <c r="E125" s="58"/>
      <c r="F125" s="35" t="str">
        <f t="shared" ca="1" si="77"/>
        <v/>
      </c>
      <c r="G125" s="36" t="str">
        <f t="shared" ca="1" si="78"/>
        <v/>
      </c>
      <c r="H125" s="27" t="str">
        <f t="shared" ca="1" si="57"/>
        <v/>
      </c>
      <c r="I125" s="30" t="str">
        <f t="shared" ca="1" si="58"/>
        <v/>
      </c>
      <c r="J125" s="28" t="str">
        <f t="shared" ca="1" si="59"/>
        <v/>
      </c>
      <c r="K125" s="29" t="str">
        <f t="shared" ca="1" si="60"/>
        <v/>
      </c>
      <c r="L125" s="32">
        <f t="shared" si="81"/>
        <v>0</v>
      </c>
      <c r="M125" s="33">
        <f t="shared" si="82"/>
        <v>0</v>
      </c>
      <c r="N125" s="34">
        <f t="shared" si="61"/>
        <v>0</v>
      </c>
      <c r="O125" s="73" t="str">
        <f t="shared" ca="1" si="62"/>
        <v/>
      </c>
      <c r="P125" s="73" t="str">
        <f t="shared" ca="1" si="63"/>
        <v/>
      </c>
      <c r="Q125" s="74" t="str">
        <f t="shared" ca="1" si="64"/>
        <v/>
      </c>
      <c r="R125" s="75" t="str">
        <f t="shared" ca="1" si="65"/>
        <v/>
      </c>
      <c r="S125" s="76">
        <f t="shared" si="79"/>
        <v>0</v>
      </c>
      <c r="T125" s="76" t="str">
        <f t="shared" ca="1" si="66"/>
        <v/>
      </c>
      <c r="U125" s="76">
        <f t="shared" si="67"/>
        <v>0</v>
      </c>
      <c r="V125" s="76" t="str">
        <f ca="1">IF(OR(E124="0-0",E124="*0-0",G125=""),"",SUM(O$5:P125)-T125)</f>
        <v/>
      </c>
      <c r="W125" s="77" t="str">
        <f t="shared" ca="1" si="68"/>
        <v/>
      </c>
      <c r="X125" s="78">
        <f t="shared" si="80"/>
        <v>0</v>
      </c>
      <c r="Y125" s="78" t="str">
        <f t="shared" ca="1" si="69"/>
        <v/>
      </c>
      <c r="Z125" s="78">
        <f t="shared" si="70"/>
        <v>0</v>
      </c>
      <c r="AA125" s="78" t="str">
        <f ca="1">IF(OR(E124="0-0",E124="*0-0",G125=""),"",Y125-SUM(Q$5:R125))</f>
        <v/>
      </c>
      <c r="AB125" s="79" t="str">
        <f t="shared" ca="1" si="71"/>
        <v/>
      </c>
      <c r="AC125" s="80" t="str">
        <f t="shared" ca="1" si="72"/>
        <v/>
      </c>
      <c r="AD125" s="80" t="str">
        <f t="shared" ca="1" si="73"/>
        <v/>
      </c>
      <c r="AE125" s="80" t="str">
        <f t="shared" ca="1" si="74"/>
        <v/>
      </c>
      <c r="AF125" s="80" t="str">
        <f t="shared" ca="1" si="75"/>
        <v/>
      </c>
      <c r="AG125" s="81" t="str">
        <f t="shared" ca="1" si="76"/>
        <v/>
      </c>
    </row>
    <row r="126" spans="1:33" ht="14.25">
      <c r="A126" s="61">
        <f t="shared" si="55"/>
        <v>43278</v>
      </c>
      <c r="B126" s="3" t="str">
        <f t="shared" si="56"/>
        <v>水</v>
      </c>
      <c r="C126" s="26">
        <v>177</v>
      </c>
      <c r="D126" s="39"/>
      <c r="E126" s="58"/>
      <c r="F126" s="35" t="str">
        <f t="shared" ca="1" si="77"/>
        <v/>
      </c>
      <c r="G126" s="36" t="str">
        <f t="shared" ca="1" si="78"/>
        <v/>
      </c>
      <c r="H126" s="27" t="str">
        <f t="shared" ca="1" si="57"/>
        <v/>
      </c>
      <c r="I126" s="30" t="str">
        <f t="shared" ca="1" si="58"/>
        <v/>
      </c>
      <c r="J126" s="28" t="str">
        <f t="shared" ca="1" si="59"/>
        <v/>
      </c>
      <c r="K126" s="29" t="str">
        <f t="shared" ca="1" si="60"/>
        <v/>
      </c>
      <c r="L126" s="32">
        <f t="shared" si="81"/>
        <v>0</v>
      </c>
      <c r="M126" s="33">
        <f t="shared" si="82"/>
        <v>0</v>
      </c>
      <c r="N126" s="34">
        <f t="shared" si="61"/>
        <v>0</v>
      </c>
      <c r="O126" s="73" t="str">
        <f t="shared" ca="1" si="62"/>
        <v/>
      </c>
      <c r="P126" s="73" t="str">
        <f t="shared" ca="1" si="63"/>
        <v/>
      </c>
      <c r="Q126" s="74" t="str">
        <f t="shared" ca="1" si="64"/>
        <v/>
      </c>
      <c r="R126" s="75" t="str">
        <f t="shared" ca="1" si="65"/>
        <v/>
      </c>
      <c r="S126" s="76">
        <f t="shared" si="79"/>
        <v>0</v>
      </c>
      <c r="T126" s="76" t="str">
        <f t="shared" ca="1" si="66"/>
        <v/>
      </c>
      <c r="U126" s="76">
        <f t="shared" si="67"/>
        <v>0</v>
      </c>
      <c r="V126" s="76" t="str">
        <f ca="1">IF(OR(E125="0-0",E125="*0-0",G126=""),"",SUM(O$5:P126)-T126)</f>
        <v/>
      </c>
      <c r="W126" s="77" t="str">
        <f t="shared" ca="1" si="68"/>
        <v/>
      </c>
      <c r="X126" s="78">
        <f t="shared" si="80"/>
        <v>0</v>
      </c>
      <c r="Y126" s="78" t="str">
        <f t="shared" ca="1" si="69"/>
        <v/>
      </c>
      <c r="Z126" s="78">
        <f t="shared" si="70"/>
        <v>0</v>
      </c>
      <c r="AA126" s="78" t="str">
        <f ca="1">IF(OR(E125="0-0",E125="*0-0",G126=""),"",Y126-SUM(Q$5:R126))</f>
        <v/>
      </c>
      <c r="AB126" s="79" t="str">
        <f t="shared" ca="1" si="71"/>
        <v/>
      </c>
      <c r="AC126" s="80" t="str">
        <f t="shared" ca="1" si="72"/>
        <v/>
      </c>
      <c r="AD126" s="80" t="str">
        <f t="shared" ca="1" si="73"/>
        <v/>
      </c>
      <c r="AE126" s="80" t="str">
        <f t="shared" ca="1" si="74"/>
        <v/>
      </c>
      <c r="AF126" s="80" t="str">
        <f t="shared" ca="1" si="75"/>
        <v/>
      </c>
      <c r="AG126" s="81" t="str">
        <f t="shared" ca="1" si="76"/>
        <v/>
      </c>
    </row>
    <row r="127" spans="1:33" ht="14.25">
      <c r="A127" s="61">
        <f t="shared" si="55"/>
        <v>43279</v>
      </c>
      <c r="B127" s="3" t="str">
        <f t="shared" si="56"/>
        <v>木</v>
      </c>
      <c r="C127" s="26">
        <v>178</v>
      </c>
      <c r="D127" s="39"/>
      <c r="E127" s="58"/>
      <c r="F127" s="35" t="str">
        <f t="shared" ca="1" si="77"/>
        <v/>
      </c>
      <c r="G127" s="36" t="str">
        <f t="shared" ca="1" si="78"/>
        <v/>
      </c>
      <c r="H127" s="27" t="str">
        <f t="shared" ca="1" si="57"/>
        <v/>
      </c>
      <c r="I127" s="30" t="str">
        <f t="shared" ca="1" si="58"/>
        <v/>
      </c>
      <c r="J127" s="28" t="str">
        <f t="shared" ca="1" si="59"/>
        <v/>
      </c>
      <c r="K127" s="29" t="str">
        <f t="shared" ca="1" si="60"/>
        <v/>
      </c>
      <c r="L127" s="32">
        <f t="shared" si="81"/>
        <v>0</v>
      </c>
      <c r="M127" s="33">
        <f t="shared" si="82"/>
        <v>0</v>
      </c>
      <c r="N127" s="34">
        <f t="shared" si="61"/>
        <v>0</v>
      </c>
      <c r="O127" s="73" t="str">
        <f t="shared" ca="1" si="62"/>
        <v/>
      </c>
      <c r="P127" s="73" t="str">
        <f t="shared" ca="1" si="63"/>
        <v/>
      </c>
      <c r="Q127" s="74" t="str">
        <f t="shared" ca="1" si="64"/>
        <v/>
      </c>
      <c r="R127" s="75" t="str">
        <f t="shared" ca="1" si="65"/>
        <v/>
      </c>
      <c r="S127" s="76">
        <f t="shared" si="79"/>
        <v>0</v>
      </c>
      <c r="T127" s="76" t="str">
        <f t="shared" ca="1" si="66"/>
        <v/>
      </c>
      <c r="U127" s="76">
        <f t="shared" si="67"/>
        <v>0</v>
      </c>
      <c r="V127" s="76" t="str">
        <f ca="1">IF(OR(E126="0-0",E126="*0-0",G127=""),"",SUM(O$5:P127)-T127)</f>
        <v/>
      </c>
      <c r="W127" s="77" t="str">
        <f t="shared" ca="1" si="68"/>
        <v/>
      </c>
      <c r="X127" s="78">
        <f t="shared" si="80"/>
        <v>0</v>
      </c>
      <c r="Y127" s="78" t="str">
        <f t="shared" ca="1" si="69"/>
        <v/>
      </c>
      <c r="Z127" s="78">
        <f t="shared" si="70"/>
        <v>0</v>
      </c>
      <c r="AA127" s="78" t="str">
        <f ca="1">IF(OR(E126="0-0",E126="*0-0",G127=""),"",Y127-SUM(Q$5:R127))</f>
        <v/>
      </c>
      <c r="AB127" s="79" t="str">
        <f t="shared" ca="1" si="71"/>
        <v/>
      </c>
      <c r="AC127" s="80" t="str">
        <f t="shared" ca="1" si="72"/>
        <v/>
      </c>
      <c r="AD127" s="80" t="str">
        <f t="shared" ca="1" si="73"/>
        <v/>
      </c>
      <c r="AE127" s="80" t="str">
        <f t="shared" ca="1" si="74"/>
        <v/>
      </c>
      <c r="AF127" s="80" t="str">
        <f t="shared" ca="1" si="75"/>
        <v/>
      </c>
      <c r="AG127" s="81" t="str">
        <f t="shared" ca="1" si="76"/>
        <v/>
      </c>
    </row>
    <row r="128" spans="1:33" ht="14.25">
      <c r="A128" s="61">
        <f t="shared" si="55"/>
        <v>43280</v>
      </c>
      <c r="B128" s="3" t="str">
        <f t="shared" si="56"/>
        <v>金</v>
      </c>
      <c r="C128" s="26">
        <v>179</v>
      </c>
      <c r="D128" s="39"/>
      <c r="E128" s="58"/>
      <c r="F128" s="35" t="str">
        <f t="shared" ca="1" si="77"/>
        <v/>
      </c>
      <c r="G128" s="36" t="str">
        <f t="shared" ca="1" si="78"/>
        <v/>
      </c>
      <c r="H128" s="27" t="str">
        <f t="shared" ca="1" si="57"/>
        <v/>
      </c>
      <c r="I128" s="30" t="str">
        <f t="shared" ca="1" si="58"/>
        <v/>
      </c>
      <c r="J128" s="28" t="str">
        <f t="shared" ca="1" si="59"/>
        <v/>
      </c>
      <c r="K128" s="29" t="str">
        <f t="shared" ca="1" si="60"/>
        <v/>
      </c>
      <c r="L128" s="32">
        <f t="shared" si="81"/>
        <v>0</v>
      </c>
      <c r="M128" s="33">
        <f t="shared" si="82"/>
        <v>0</v>
      </c>
      <c r="N128" s="34">
        <f t="shared" si="61"/>
        <v>0</v>
      </c>
      <c r="O128" s="73" t="str">
        <f t="shared" ca="1" si="62"/>
        <v/>
      </c>
      <c r="P128" s="73" t="str">
        <f t="shared" ca="1" si="63"/>
        <v/>
      </c>
      <c r="Q128" s="74" t="str">
        <f t="shared" ca="1" si="64"/>
        <v/>
      </c>
      <c r="R128" s="75" t="str">
        <f t="shared" ca="1" si="65"/>
        <v/>
      </c>
      <c r="S128" s="76">
        <f t="shared" si="79"/>
        <v>0</v>
      </c>
      <c r="T128" s="76" t="str">
        <f t="shared" ca="1" si="66"/>
        <v/>
      </c>
      <c r="U128" s="76">
        <f t="shared" si="67"/>
        <v>0</v>
      </c>
      <c r="V128" s="76" t="str">
        <f ca="1">IF(OR(E127="0-0",E127="*0-0",G128=""),"",SUM(O$5:P128)-T128)</f>
        <v/>
      </c>
      <c r="W128" s="77" t="str">
        <f t="shared" ca="1" si="68"/>
        <v/>
      </c>
      <c r="X128" s="78">
        <f t="shared" si="80"/>
        <v>0</v>
      </c>
      <c r="Y128" s="78" t="str">
        <f t="shared" ca="1" si="69"/>
        <v/>
      </c>
      <c r="Z128" s="78">
        <f t="shared" si="70"/>
        <v>0</v>
      </c>
      <c r="AA128" s="78" t="str">
        <f ca="1">IF(OR(E127="0-0",E127="*0-0",G128=""),"",Y128-SUM(Q$5:R128))</f>
        <v/>
      </c>
      <c r="AB128" s="79" t="str">
        <f t="shared" ca="1" si="71"/>
        <v/>
      </c>
      <c r="AC128" s="80" t="str">
        <f t="shared" ca="1" si="72"/>
        <v/>
      </c>
      <c r="AD128" s="80" t="str">
        <f t="shared" ca="1" si="73"/>
        <v/>
      </c>
      <c r="AE128" s="80" t="str">
        <f t="shared" ca="1" si="74"/>
        <v/>
      </c>
      <c r="AF128" s="80" t="str">
        <f t="shared" ca="1" si="75"/>
        <v/>
      </c>
      <c r="AG128" s="81" t="str">
        <f t="shared" ca="1" si="76"/>
        <v/>
      </c>
    </row>
    <row r="129" spans="1:33" ht="14.25">
      <c r="A129" s="61">
        <f t="shared" si="55"/>
        <v>43283</v>
      </c>
      <c r="B129" s="3" t="str">
        <f t="shared" si="56"/>
        <v>月</v>
      </c>
      <c r="C129" s="26">
        <v>182</v>
      </c>
      <c r="D129" s="39"/>
      <c r="E129" s="58"/>
      <c r="F129" s="35" t="str">
        <f t="shared" ca="1" si="77"/>
        <v/>
      </c>
      <c r="G129" s="36" t="str">
        <f t="shared" ca="1" si="78"/>
        <v/>
      </c>
      <c r="H129" s="27" t="str">
        <f t="shared" ca="1" si="57"/>
        <v/>
      </c>
      <c r="I129" s="30" t="str">
        <f t="shared" ca="1" si="58"/>
        <v/>
      </c>
      <c r="J129" s="28" t="str">
        <f t="shared" ca="1" si="59"/>
        <v/>
      </c>
      <c r="K129" s="29" t="str">
        <f t="shared" ca="1" si="60"/>
        <v/>
      </c>
      <c r="L129" s="32">
        <f t="shared" si="81"/>
        <v>0</v>
      </c>
      <c r="M129" s="33">
        <f t="shared" si="82"/>
        <v>0</v>
      </c>
      <c r="N129" s="34">
        <f t="shared" si="61"/>
        <v>0</v>
      </c>
      <c r="O129" s="73" t="str">
        <f t="shared" ca="1" si="62"/>
        <v/>
      </c>
      <c r="P129" s="73" t="str">
        <f t="shared" ca="1" si="63"/>
        <v/>
      </c>
      <c r="Q129" s="74" t="str">
        <f t="shared" ca="1" si="64"/>
        <v/>
      </c>
      <c r="R129" s="75" t="str">
        <f t="shared" ca="1" si="65"/>
        <v/>
      </c>
      <c r="S129" s="76">
        <f t="shared" si="79"/>
        <v>0</v>
      </c>
      <c r="T129" s="76" t="str">
        <f t="shared" ca="1" si="66"/>
        <v/>
      </c>
      <c r="U129" s="76">
        <f t="shared" si="67"/>
        <v>0</v>
      </c>
      <c r="V129" s="76" t="str">
        <f ca="1">IF(OR(E128="0-0",E128="*0-0",G129=""),"",SUM(O$5:P129)-T129)</f>
        <v/>
      </c>
      <c r="W129" s="77" t="str">
        <f t="shared" ca="1" si="68"/>
        <v/>
      </c>
      <c r="X129" s="78">
        <f t="shared" si="80"/>
        <v>0</v>
      </c>
      <c r="Y129" s="78" t="str">
        <f t="shared" ca="1" si="69"/>
        <v/>
      </c>
      <c r="Z129" s="78">
        <f t="shared" si="70"/>
        <v>0</v>
      </c>
      <c r="AA129" s="78" t="str">
        <f ca="1">IF(OR(E128="0-0",E128="*0-0",G129=""),"",Y129-SUM(Q$5:R129))</f>
        <v/>
      </c>
      <c r="AB129" s="79" t="str">
        <f t="shared" ca="1" si="71"/>
        <v/>
      </c>
      <c r="AC129" s="80" t="str">
        <f t="shared" ca="1" si="72"/>
        <v/>
      </c>
      <c r="AD129" s="80" t="str">
        <f t="shared" ca="1" si="73"/>
        <v/>
      </c>
      <c r="AE129" s="80" t="str">
        <f t="shared" ca="1" si="74"/>
        <v/>
      </c>
      <c r="AF129" s="80" t="str">
        <f t="shared" ca="1" si="75"/>
        <v/>
      </c>
      <c r="AG129" s="81" t="str">
        <f t="shared" ca="1" si="76"/>
        <v/>
      </c>
    </row>
    <row r="130" spans="1:33" ht="14.25">
      <c r="A130" s="61">
        <f t="shared" si="55"/>
        <v>43284</v>
      </c>
      <c r="B130" s="3" t="str">
        <f t="shared" si="56"/>
        <v>火</v>
      </c>
      <c r="C130" s="26">
        <v>183</v>
      </c>
      <c r="D130" s="39"/>
      <c r="E130" s="58"/>
      <c r="F130" s="35" t="str">
        <f t="shared" ca="1" si="77"/>
        <v/>
      </c>
      <c r="G130" s="36" t="str">
        <f t="shared" ca="1" si="78"/>
        <v/>
      </c>
      <c r="H130" s="27" t="str">
        <f t="shared" ca="1" si="57"/>
        <v/>
      </c>
      <c r="I130" s="30" t="str">
        <f t="shared" ca="1" si="58"/>
        <v/>
      </c>
      <c r="J130" s="28" t="str">
        <f t="shared" ca="1" si="59"/>
        <v/>
      </c>
      <c r="K130" s="29" t="str">
        <f t="shared" ca="1" si="60"/>
        <v/>
      </c>
      <c r="L130" s="32">
        <f t="shared" si="81"/>
        <v>0</v>
      </c>
      <c r="M130" s="33">
        <f t="shared" si="82"/>
        <v>0</v>
      </c>
      <c r="N130" s="34">
        <f t="shared" si="61"/>
        <v>0</v>
      </c>
      <c r="O130" s="73" t="str">
        <f t="shared" ca="1" si="62"/>
        <v/>
      </c>
      <c r="P130" s="73" t="str">
        <f t="shared" ca="1" si="63"/>
        <v/>
      </c>
      <c r="Q130" s="74" t="str">
        <f t="shared" ca="1" si="64"/>
        <v/>
      </c>
      <c r="R130" s="75" t="str">
        <f t="shared" ca="1" si="65"/>
        <v/>
      </c>
      <c r="S130" s="76">
        <f t="shared" si="79"/>
        <v>0</v>
      </c>
      <c r="T130" s="76" t="str">
        <f t="shared" ca="1" si="66"/>
        <v/>
      </c>
      <c r="U130" s="76">
        <f t="shared" si="67"/>
        <v>0</v>
      </c>
      <c r="V130" s="76" t="str">
        <f ca="1">IF(OR(E129="0-0",E129="*0-0",G130=""),"",SUM(O$5:P130)-T130)</f>
        <v/>
      </c>
      <c r="W130" s="77" t="str">
        <f t="shared" ca="1" si="68"/>
        <v/>
      </c>
      <c r="X130" s="78">
        <f t="shared" si="80"/>
        <v>0</v>
      </c>
      <c r="Y130" s="78" t="str">
        <f t="shared" ca="1" si="69"/>
        <v/>
      </c>
      <c r="Z130" s="78">
        <f t="shared" si="70"/>
        <v>0</v>
      </c>
      <c r="AA130" s="78" t="str">
        <f ca="1">IF(OR(E129="0-0",E129="*0-0",G130=""),"",Y130-SUM(Q$5:R130))</f>
        <v/>
      </c>
      <c r="AB130" s="79" t="str">
        <f t="shared" ca="1" si="71"/>
        <v/>
      </c>
      <c r="AC130" s="80" t="str">
        <f t="shared" ca="1" si="72"/>
        <v/>
      </c>
      <c r="AD130" s="80" t="str">
        <f t="shared" ca="1" si="73"/>
        <v/>
      </c>
      <c r="AE130" s="80" t="str">
        <f t="shared" ca="1" si="74"/>
        <v/>
      </c>
      <c r="AF130" s="80" t="str">
        <f t="shared" ca="1" si="75"/>
        <v/>
      </c>
      <c r="AG130" s="81" t="str">
        <f t="shared" ca="1" si="76"/>
        <v/>
      </c>
    </row>
    <row r="131" spans="1:33" ht="14.25">
      <c r="A131" s="61">
        <f t="shared" si="55"/>
        <v>43285</v>
      </c>
      <c r="B131" s="3" t="str">
        <f t="shared" si="56"/>
        <v>水</v>
      </c>
      <c r="C131" s="26">
        <v>184</v>
      </c>
      <c r="D131" s="39"/>
      <c r="E131" s="58"/>
      <c r="F131" s="35" t="str">
        <f t="shared" ca="1" si="77"/>
        <v/>
      </c>
      <c r="G131" s="36" t="str">
        <f t="shared" ca="1" si="78"/>
        <v/>
      </c>
      <c r="H131" s="27" t="str">
        <f t="shared" ca="1" si="57"/>
        <v/>
      </c>
      <c r="I131" s="30" t="str">
        <f t="shared" ca="1" si="58"/>
        <v/>
      </c>
      <c r="J131" s="28" t="str">
        <f t="shared" ca="1" si="59"/>
        <v/>
      </c>
      <c r="K131" s="29" t="str">
        <f t="shared" ca="1" si="60"/>
        <v/>
      </c>
      <c r="L131" s="32">
        <f t="shared" si="81"/>
        <v>0</v>
      </c>
      <c r="M131" s="33">
        <f t="shared" si="82"/>
        <v>0</v>
      </c>
      <c r="N131" s="34">
        <f t="shared" si="61"/>
        <v>0</v>
      </c>
      <c r="O131" s="73" t="str">
        <f t="shared" ca="1" si="62"/>
        <v/>
      </c>
      <c r="P131" s="73" t="str">
        <f t="shared" ca="1" si="63"/>
        <v/>
      </c>
      <c r="Q131" s="74" t="str">
        <f t="shared" ca="1" si="64"/>
        <v/>
      </c>
      <c r="R131" s="75" t="str">
        <f t="shared" ca="1" si="65"/>
        <v/>
      </c>
      <c r="S131" s="76">
        <f t="shared" si="79"/>
        <v>0</v>
      </c>
      <c r="T131" s="76" t="str">
        <f t="shared" ca="1" si="66"/>
        <v/>
      </c>
      <c r="U131" s="76">
        <f t="shared" si="67"/>
        <v>0</v>
      </c>
      <c r="V131" s="76" t="str">
        <f ca="1">IF(OR(E130="0-0",E130="*0-0",G131=""),"",SUM(O$5:P131)-T131)</f>
        <v/>
      </c>
      <c r="W131" s="77" t="str">
        <f t="shared" ca="1" si="68"/>
        <v/>
      </c>
      <c r="X131" s="78">
        <f t="shared" si="80"/>
        <v>0</v>
      </c>
      <c r="Y131" s="78" t="str">
        <f t="shared" ca="1" si="69"/>
        <v/>
      </c>
      <c r="Z131" s="78">
        <f t="shared" si="70"/>
        <v>0</v>
      </c>
      <c r="AA131" s="78" t="str">
        <f ca="1">IF(OR(E130="0-0",E130="*0-0",G131=""),"",Y131-SUM(Q$5:R131))</f>
        <v/>
      </c>
      <c r="AB131" s="79" t="str">
        <f t="shared" ca="1" si="71"/>
        <v/>
      </c>
      <c r="AC131" s="80" t="str">
        <f t="shared" ca="1" si="72"/>
        <v/>
      </c>
      <c r="AD131" s="80" t="str">
        <f t="shared" ca="1" si="73"/>
        <v/>
      </c>
      <c r="AE131" s="80" t="str">
        <f t="shared" ca="1" si="74"/>
        <v/>
      </c>
      <c r="AF131" s="80" t="str">
        <f t="shared" ca="1" si="75"/>
        <v/>
      </c>
      <c r="AG131" s="81" t="str">
        <f t="shared" ca="1" si="76"/>
        <v/>
      </c>
    </row>
    <row r="132" spans="1:33" ht="14.25">
      <c r="A132" s="61">
        <f t="shared" si="55"/>
        <v>43286</v>
      </c>
      <c r="B132" s="3" t="str">
        <f t="shared" si="56"/>
        <v>木</v>
      </c>
      <c r="C132" s="26">
        <v>185</v>
      </c>
      <c r="D132" s="39"/>
      <c r="E132" s="58"/>
      <c r="F132" s="35" t="str">
        <f t="shared" ca="1" si="77"/>
        <v/>
      </c>
      <c r="G132" s="36" t="str">
        <f t="shared" ca="1" si="78"/>
        <v/>
      </c>
      <c r="H132" s="27" t="str">
        <f t="shared" ca="1" si="57"/>
        <v/>
      </c>
      <c r="I132" s="30" t="str">
        <f t="shared" ca="1" si="58"/>
        <v/>
      </c>
      <c r="J132" s="28" t="str">
        <f t="shared" ca="1" si="59"/>
        <v/>
      </c>
      <c r="K132" s="29" t="str">
        <f t="shared" ca="1" si="60"/>
        <v/>
      </c>
      <c r="L132" s="32">
        <f t="shared" si="81"/>
        <v>0</v>
      </c>
      <c r="M132" s="33">
        <f t="shared" si="82"/>
        <v>0</v>
      </c>
      <c r="N132" s="34">
        <f t="shared" si="61"/>
        <v>0</v>
      </c>
      <c r="O132" s="73" t="str">
        <f t="shared" ca="1" si="62"/>
        <v/>
      </c>
      <c r="P132" s="73" t="str">
        <f t="shared" ca="1" si="63"/>
        <v/>
      </c>
      <c r="Q132" s="74" t="str">
        <f t="shared" ca="1" si="64"/>
        <v/>
      </c>
      <c r="R132" s="75" t="str">
        <f t="shared" ca="1" si="65"/>
        <v/>
      </c>
      <c r="S132" s="76">
        <f t="shared" si="79"/>
        <v>0</v>
      </c>
      <c r="T132" s="76" t="str">
        <f t="shared" ca="1" si="66"/>
        <v/>
      </c>
      <c r="U132" s="76">
        <f t="shared" si="67"/>
        <v>0</v>
      </c>
      <c r="V132" s="76" t="str">
        <f ca="1">IF(OR(E131="0-0",E131="*0-0",G132=""),"",SUM(O$5:P132)-T132)</f>
        <v/>
      </c>
      <c r="W132" s="77" t="str">
        <f t="shared" ca="1" si="68"/>
        <v/>
      </c>
      <c r="X132" s="78">
        <f t="shared" si="80"/>
        <v>0</v>
      </c>
      <c r="Y132" s="78" t="str">
        <f t="shared" ca="1" si="69"/>
        <v/>
      </c>
      <c r="Z132" s="78">
        <f t="shared" si="70"/>
        <v>0</v>
      </c>
      <c r="AA132" s="78" t="str">
        <f ca="1">IF(OR(E131="0-0",E131="*0-0",G132=""),"",Y132-SUM(Q$5:R132))</f>
        <v/>
      </c>
      <c r="AB132" s="79" t="str">
        <f t="shared" ca="1" si="71"/>
        <v/>
      </c>
      <c r="AC132" s="80" t="str">
        <f t="shared" ca="1" si="72"/>
        <v/>
      </c>
      <c r="AD132" s="80" t="str">
        <f t="shared" ca="1" si="73"/>
        <v/>
      </c>
      <c r="AE132" s="80" t="str">
        <f t="shared" ca="1" si="74"/>
        <v/>
      </c>
      <c r="AF132" s="80" t="str">
        <f t="shared" ca="1" si="75"/>
        <v/>
      </c>
      <c r="AG132" s="81" t="str">
        <f t="shared" ca="1" si="76"/>
        <v/>
      </c>
    </row>
    <row r="133" spans="1:33" ht="14.25">
      <c r="A133" s="61">
        <f t="shared" ref="A133:A196" si="83">A$1+C133</f>
        <v>43287</v>
      </c>
      <c r="B133" s="3" t="str">
        <f t="shared" ref="B133:B196" si="84">IF(WEEKDAY(A133)=1,"日",IF(WEEKDAY(A133)=2,"月",IF(WEEKDAY(A133)=3,"火",IF(WEEKDAY(A133)=4,"水",IF(WEEKDAY(A133)=5,"木",IF(WEEKDAY(A133)=6,"金",IF(WEEKDAY(A133)=7,"土","")))))))</f>
        <v>金</v>
      </c>
      <c r="C133" s="26">
        <v>186</v>
      </c>
      <c r="D133" s="39"/>
      <c r="E133" s="58"/>
      <c r="F133" s="35" t="str">
        <f t="shared" ca="1" si="77"/>
        <v/>
      </c>
      <c r="G133" s="36" t="str">
        <f t="shared" ca="1" si="78"/>
        <v/>
      </c>
      <c r="H133" s="27" t="str">
        <f t="shared" ref="H133:H196" ca="1" si="85">IF(OR(E132="0-0",E132="*0-0",G133=""),"",AG133)</f>
        <v/>
      </c>
      <c r="I133" s="30" t="str">
        <f t="shared" ref="I133:I196" ca="1" si="86">IF(OR(E132="0-0",E132="*0-0",G133=""),"",IF(E133="",I132,AC133))</f>
        <v/>
      </c>
      <c r="J133" s="28" t="str">
        <f t="shared" ref="J133:J196" ca="1" si="87">IF(OR(E132="0-0",E132="*0-0",G133=""),"",W133)</f>
        <v/>
      </c>
      <c r="K133" s="29" t="str">
        <f t="shared" ref="K133:K196" ca="1" si="88">IF(OR(E132="0-0",E132="*0-0",G133=""),"",AB133)</f>
        <v/>
      </c>
      <c r="L133" s="32">
        <f t="shared" si="81"/>
        <v>0</v>
      </c>
      <c r="M133" s="33">
        <f t="shared" si="82"/>
        <v>0</v>
      </c>
      <c r="N133" s="34">
        <f t="shared" ref="N133:N196" si="89">L133+M133</f>
        <v>0</v>
      </c>
      <c r="O133" s="73" t="str">
        <f t="shared" ref="O133:O196" ca="1" si="90">IF(OR(E132="0-0",E132="*0-0",G133=""),"",IF(L133-L132&gt;0,L133-L132,0)*IF(AND(LEFT(E133,1)="*",F134&lt;&gt;""),F134,G133))</f>
        <v/>
      </c>
      <c r="P133" s="73" t="str">
        <f t="shared" ref="P133:P196" ca="1" si="91">IF(OR(E132="0-0",E132="*0-0",G133=""),"",IF(L133-L132&lt;0,L133-L132,0)*IF(AND(LEFT(E133,1)="*",F134&lt;&gt;""),F134,G133))</f>
        <v/>
      </c>
      <c r="Q133" s="74" t="str">
        <f t="shared" ref="Q133:Q196" ca="1" si="92">IF(OR(E132="0-0",E132="*0-0",G133=""),"",IF(M133-M132&gt;0,M133-M132,0)*IF(AND(LEFT(E133,1)="*",F134&lt;&gt;""),F134,G133))</f>
        <v/>
      </c>
      <c r="R133" s="75" t="str">
        <f t="shared" ref="R133:R196" ca="1" si="93">IF(OR(E132="0-0",E132="*0-0",G133=""),"",IF(M133-M132&lt;0,M133-M132,0)*IF(AND(LEFT(E133,1)="*",F134&lt;&gt;""),F134,G133))</f>
        <v/>
      </c>
      <c r="S133" s="76">
        <f t="shared" si="79"/>
        <v>0</v>
      </c>
      <c r="T133" s="76" t="str">
        <f t="shared" ref="T133:T196" ca="1" si="94">IF(OR(E132="0-0",E132="*0-0",G133=""),"",L133*IF(AND(LEFT(E133,1)="*",F134&lt;&gt;""),F134,G133))</f>
        <v/>
      </c>
      <c r="U133" s="76">
        <f t="shared" ref="U133:U196" si="95">IF(AND(E133="",OR(E132="0-0",E132="*0-0")),V132,U132)</f>
        <v>0</v>
      </c>
      <c r="V133" s="76" t="str">
        <f ca="1">IF(OR(E132="0-0",E132="*0-0",G133=""),"",SUM(O$5:P133)-T133)</f>
        <v/>
      </c>
      <c r="W133" s="77" t="str">
        <f t="shared" ref="W133:W196" ca="1" si="96">IF(OR(E132="0-0",E132="*0-0",G133=""),"",V133-U133)</f>
        <v/>
      </c>
      <c r="X133" s="78">
        <f t="shared" si="80"/>
        <v>0</v>
      </c>
      <c r="Y133" s="78" t="str">
        <f t="shared" ref="Y133:Y196" ca="1" si="97">IF(OR(E132="0-0",E132="*0-0",G133=""),"",M133*IF(AND(LEFT(E133,1)="*",F134&lt;&gt;""),F134,G133))</f>
        <v/>
      </c>
      <c r="Z133" s="78">
        <f t="shared" ref="Z133:Z196" si="98">IF(AND(E133="",OR(E132="0-0",E132="*0-0")),AA132,Z132)</f>
        <v>0</v>
      </c>
      <c r="AA133" s="78" t="str">
        <f ca="1">IF(OR(E132="0-0",E132="*0-0",G133=""),"",Y133-SUM(Q$5:R133))</f>
        <v/>
      </c>
      <c r="AB133" s="79" t="str">
        <f t="shared" ref="AB133:AB196" ca="1" si="99">IF(OR(E132="0-0",E132="*0-0",G133=""),"",AA133-Z133)</f>
        <v/>
      </c>
      <c r="AC133" s="80" t="str">
        <f t="shared" ref="AC133:AC196" ca="1" si="100">IF(OR(E132="0-0",E132="*0-0",G133=""),"",S133+X133)</f>
        <v/>
      </c>
      <c r="AD133" s="80" t="str">
        <f t="shared" ref="AD133:AD196" ca="1" si="101">IF(OR(E132="0-0",E132="*0-0",G133=""),"",T133+Y133)</f>
        <v/>
      </c>
      <c r="AE133" s="80" t="str">
        <f t="shared" ref="AE133:AE196" ca="1" si="102">IF(OR(E132="0-0",E132="*0-0",G133=""),"",U133+Z133)</f>
        <v/>
      </c>
      <c r="AF133" s="80" t="str">
        <f t="shared" ref="AF133:AF196" ca="1" si="103">IF(OR(E132="0-0",E132="*0-0",G133=""),"",V133+AA133)</f>
        <v/>
      </c>
      <c r="AG133" s="81" t="str">
        <f t="shared" ref="AG133:AG196" ca="1" si="104">IF(OR(E132="0-0",E132="*0-0",G133=""),"",W133+AB133)</f>
        <v/>
      </c>
    </row>
    <row r="134" spans="1:33" ht="14.25">
      <c r="A134" s="61">
        <f t="shared" si="83"/>
        <v>43290</v>
      </c>
      <c r="B134" s="3" t="str">
        <f t="shared" si="84"/>
        <v>月</v>
      </c>
      <c r="C134" s="26">
        <v>189</v>
      </c>
      <c r="D134" s="39"/>
      <c r="E134" s="58"/>
      <c r="F134" s="35" t="str">
        <f t="shared" ca="1" si="77"/>
        <v/>
      </c>
      <c r="G134" s="36" t="str">
        <f t="shared" ca="1" si="78"/>
        <v/>
      </c>
      <c r="H134" s="27" t="str">
        <f t="shared" ca="1" si="85"/>
        <v/>
      </c>
      <c r="I134" s="30" t="str">
        <f t="shared" ca="1" si="86"/>
        <v/>
      </c>
      <c r="J134" s="28" t="str">
        <f t="shared" ca="1" si="87"/>
        <v/>
      </c>
      <c r="K134" s="29" t="str">
        <f t="shared" ca="1" si="88"/>
        <v/>
      </c>
      <c r="L134" s="32">
        <f t="shared" si="81"/>
        <v>0</v>
      </c>
      <c r="M134" s="33">
        <f t="shared" si="82"/>
        <v>0</v>
      </c>
      <c r="N134" s="34">
        <f t="shared" si="89"/>
        <v>0</v>
      </c>
      <c r="O134" s="73" t="str">
        <f t="shared" ca="1" si="90"/>
        <v/>
      </c>
      <c r="P134" s="73" t="str">
        <f t="shared" ca="1" si="91"/>
        <v/>
      </c>
      <c r="Q134" s="74" t="str">
        <f t="shared" ca="1" si="92"/>
        <v/>
      </c>
      <c r="R134" s="75" t="str">
        <f t="shared" ca="1" si="93"/>
        <v/>
      </c>
      <c r="S134" s="76">
        <f t="shared" si="79"/>
        <v>0</v>
      </c>
      <c r="T134" s="76" t="str">
        <f t="shared" ca="1" si="94"/>
        <v/>
      </c>
      <c r="U134" s="76">
        <f t="shared" si="95"/>
        <v>0</v>
      </c>
      <c r="V134" s="76" t="str">
        <f ca="1">IF(OR(E133="0-0",E133="*0-0",G134=""),"",SUM(O$5:P134)-T134)</f>
        <v/>
      </c>
      <c r="W134" s="77" t="str">
        <f t="shared" ca="1" si="96"/>
        <v/>
      </c>
      <c r="X134" s="78">
        <f t="shared" si="80"/>
        <v>0</v>
      </c>
      <c r="Y134" s="78" t="str">
        <f t="shared" ca="1" si="97"/>
        <v/>
      </c>
      <c r="Z134" s="78">
        <f t="shared" si="98"/>
        <v>0</v>
      </c>
      <c r="AA134" s="78" t="str">
        <f ca="1">IF(OR(E133="0-0",E133="*0-0",G134=""),"",Y134-SUM(Q$5:R134))</f>
        <v/>
      </c>
      <c r="AB134" s="79" t="str">
        <f t="shared" ca="1" si="99"/>
        <v/>
      </c>
      <c r="AC134" s="80" t="str">
        <f t="shared" ca="1" si="100"/>
        <v/>
      </c>
      <c r="AD134" s="80" t="str">
        <f t="shared" ca="1" si="101"/>
        <v/>
      </c>
      <c r="AE134" s="80" t="str">
        <f t="shared" ca="1" si="102"/>
        <v/>
      </c>
      <c r="AF134" s="80" t="str">
        <f t="shared" ca="1" si="103"/>
        <v/>
      </c>
      <c r="AG134" s="81" t="str">
        <f t="shared" ca="1" si="104"/>
        <v/>
      </c>
    </row>
    <row r="135" spans="1:33" ht="14.25">
      <c r="A135" s="61">
        <f t="shared" si="83"/>
        <v>43291</v>
      </c>
      <c r="B135" s="3" t="str">
        <f t="shared" si="84"/>
        <v>火</v>
      </c>
      <c r="C135" s="26">
        <v>190</v>
      </c>
      <c r="D135" s="39"/>
      <c r="E135" s="58"/>
      <c r="F135" s="35" t="str">
        <f t="shared" ca="1" si="77"/>
        <v/>
      </c>
      <c r="G135" s="36" t="str">
        <f t="shared" ca="1" si="78"/>
        <v/>
      </c>
      <c r="H135" s="27" t="str">
        <f t="shared" ca="1" si="85"/>
        <v/>
      </c>
      <c r="I135" s="30" t="str">
        <f t="shared" ca="1" si="86"/>
        <v/>
      </c>
      <c r="J135" s="28" t="str">
        <f t="shared" ca="1" si="87"/>
        <v/>
      </c>
      <c r="K135" s="29" t="str">
        <f t="shared" ca="1" si="88"/>
        <v/>
      </c>
      <c r="L135" s="32">
        <f t="shared" si="81"/>
        <v>0</v>
      </c>
      <c r="M135" s="33">
        <f t="shared" si="82"/>
        <v>0</v>
      </c>
      <c r="N135" s="34">
        <f t="shared" si="89"/>
        <v>0</v>
      </c>
      <c r="O135" s="73" t="str">
        <f t="shared" ca="1" si="90"/>
        <v/>
      </c>
      <c r="P135" s="73" t="str">
        <f t="shared" ca="1" si="91"/>
        <v/>
      </c>
      <c r="Q135" s="74" t="str">
        <f t="shared" ca="1" si="92"/>
        <v/>
      </c>
      <c r="R135" s="75" t="str">
        <f t="shared" ca="1" si="93"/>
        <v/>
      </c>
      <c r="S135" s="76">
        <f t="shared" si="79"/>
        <v>0</v>
      </c>
      <c r="T135" s="76" t="str">
        <f t="shared" ca="1" si="94"/>
        <v/>
      </c>
      <c r="U135" s="76">
        <f t="shared" si="95"/>
        <v>0</v>
      </c>
      <c r="V135" s="76" t="str">
        <f ca="1">IF(OR(E134="0-0",E134="*0-0",G135=""),"",SUM(O$5:P135)-T135)</f>
        <v/>
      </c>
      <c r="W135" s="77" t="str">
        <f t="shared" ca="1" si="96"/>
        <v/>
      </c>
      <c r="X135" s="78">
        <f t="shared" si="80"/>
        <v>0</v>
      </c>
      <c r="Y135" s="78" t="str">
        <f t="shared" ca="1" si="97"/>
        <v/>
      </c>
      <c r="Z135" s="78">
        <f t="shared" si="98"/>
        <v>0</v>
      </c>
      <c r="AA135" s="78" t="str">
        <f ca="1">IF(OR(E134="0-0",E134="*0-0",G135=""),"",Y135-SUM(Q$5:R135))</f>
        <v/>
      </c>
      <c r="AB135" s="79" t="str">
        <f t="shared" ca="1" si="99"/>
        <v/>
      </c>
      <c r="AC135" s="80" t="str">
        <f t="shared" ca="1" si="100"/>
        <v/>
      </c>
      <c r="AD135" s="80" t="str">
        <f t="shared" ca="1" si="101"/>
        <v/>
      </c>
      <c r="AE135" s="80" t="str">
        <f t="shared" ca="1" si="102"/>
        <v/>
      </c>
      <c r="AF135" s="80" t="str">
        <f t="shared" ca="1" si="103"/>
        <v/>
      </c>
      <c r="AG135" s="81" t="str">
        <f t="shared" ca="1" si="104"/>
        <v/>
      </c>
    </row>
    <row r="136" spans="1:33" ht="14.25">
      <c r="A136" s="61">
        <f t="shared" si="83"/>
        <v>43292</v>
      </c>
      <c r="B136" s="3" t="str">
        <f t="shared" si="84"/>
        <v>水</v>
      </c>
      <c r="C136" s="26">
        <v>191</v>
      </c>
      <c r="D136" s="39"/>
      <c r="E136" s="58"/>
      <c r="F136" s="35" t="str">
        <f t="shared" ca="1" si="77"/>
        <v/>
      </c>
      <c r="G136" s="36" t="str">
        <f t="shared" ca="1" si="78"/>
        <v/>
      </c>
      <c r="H136" s="27" t="str">
        <f t="shared" ca="1" si="85"/>
        <v/>
      </c>
      <c r="I136" s="30" t="str">
        <f t="shared" ca="1" si="86"/>
        <v/>
      </c>
      <c r="J136" s="28" t="str">
        <f t="shared" ca="1" si="87"/>
        <v/>
      </c>
      <c r="K136" s="29" t="str">
        <f t="shared" ca="1" si="88"/>
        <v/>
      </c>
      <c r="L136" s="32">
        <f t="shared" si="81"/>
        <v>0</v>
      </c>
      <c r="M136" s="33">
        <f t="shared" si="82"/>
        <v>0</v>
      </c>
      <c r="N136" s="34">
        <f t="shared" si="89"/>
        <v>0</v>
      </c>
      <c r="O136" s="73" t="str">
        <f t="shared" ca="1" si="90"/>
        <v/>
      </c>
      <c r="P136" s="73" t="str">
        <f t="shared" ca="1" si="91"/>
        <v/>
      </c>
      <c r="Q136" s="74" t="str">
        <f t="shared" ca="1" si="92"/>
        <v/>
      </c>
      <c r="R136" s="75" t="str">
        <f t="shared" ca="1" si="93"/>
        <v/>
      </c>
      <c r="S136" s="76">
        <f t="shared" si="79"/>
        <v>0</v>
      </c>
      <c r="T136" s="76" t="str">
        <f t="shared" ca="1" si="94"/>
        <v/>
      </c>
      <c r="U136" s="76">
        <f t="shared" si="95"/>
        <v>0</v>
      </c>
      <c r="V136" s="76" t="str">
        <f ca="1">IF(OR(E135="0-0",E135="*0-0",G136=""),"",SUM(O$5:P136)-T136)</f>
        <v/>
      </c>
      <c r="W136" s="77" t="str">
        <f t="shared" ca="1" si="96"/>
        <v/>
      </c>
      <c r="X136" s="78">
        <f t="shared" si="80"/>
        <v>0</v>
      </c>
      <c r="Y136" s="78" t="str">
        <f t="shared" ca="1" si="97"/>
        <v/>
      </c>
      <c r="Z136" s="78">
        <f t="shared" si="98"/>
        <v>0</v>
      </c>
      <c r="AA136" s="78" t="str">
        <f ca="1">IF(OR(E135="0-0",E135="*0-0",G136=""),"",Y136-SUM(Q$5:R136))</f>
        <v/>
      </c>
      <c r="AB136" s="79" t="str">
        <f t="shared" ca="1" si="99"/>
        <v/>
      </c>
      <c r="AC136" s="80" t="str">
        <f t="shared" ca="1" si="100"/>
        <v/>
      </c>
      <c r="AD136" s="80" t="str">
        <f t="shared" ca="1" si="101"/>
        <v/>
      </c>
      <c r="AE136" s="80" t="str">
        <f t="shared" ca="1" si="102"/>
        <v/>
      </c>
      <c r="AF136" s="80" t="str">
        <f t="shared" ca="1" si="103"/>
        <v/>
      </c>
      <c r="AG136" s="81" t="str">
        <f t="shared" ca="1" si="104"/>
        <v/>
      </c>
    </row>
    <row r="137" spans="1:33" ht="14.25">
      <c r="A137" s="61">
        <f t="shared" si="83"/>
        <v>43293</v>
      </c>
      <c r="B137" s="3" t="str">
        <f t="shared" si="84"/>
        <v>木</v>
      </c>
      <c r="C137" s="26">
        <v>192</v>
      </c>
      <c r="D137" s="39"/>
      <c r="E137" s="58"/>
      <c r="F137" s="35" t="str">
        <f t="shared" ref="F137:F200" ca="1" si="105">IF(E136="","",IFERROR(VLOOKUP($A137,INDIRECT(E$1&amp;"!$A:$E"),2,FALSE),""))</f>
        <v/>
      </c>
      <c r="G137" s="36" t="str">
        <f t="shared" ref="G137:G200" ca="1" si="106">IF(E136="","",IFERROR(VLOOKUP($A137,INDIRECT(E$1&amp;"!$A:$E"),5,FALSE),""))</f>
        <v/>
      </c>
      <c r="H137" s="27" t="str">
        <f t="shared" ca="1" si="85"/>
        <v/>
      </c>
      <c r="I137" s="30" t="str">
        <f t="shared" ca="1" si="86"/>
        <v/>
      </c>
      <c r="J137" s="28" t="str">
        <f t="shared" ca="1" si="87"/>
        <v/>
      </c>
      <c r="K137" s="29" t="str">
        <f t="shared" ca="1" si="88"/>
        <v/>
      </c>
      <c r="L137" s="32">
        <f t="shared" si="81"/>
        <v>0</v>
      </c>
      <c r="M137" s="33">
        <f t="shared" si="82"/>
        <v>0</v>
      </c>
      <c r="N137" s="34">
        <f t="shared" si="89"/>
        <v>0</v>
      </c>
      <c r="O137" s="73" t="str">
        <f t="shared" ca="1" si="90"/>
        <v/>
      </c>
      <c r="P137" s="73" t="str">
        <f t="shared" ca="1" si="91"/>
        <v/>
      </c>
      <c r="Q137" s="74" t="str">
        <f t="shared" ca="1" si="92"/>
        <v/>
      </c>
      <c r="R137" s="75" t="str">
        <f t="shared" ca="1" si="93"/>
        <v/>
      </c>
      <c r="S137" s="76">
        <f t="shared" ref="S137:S200" si="107">IF(L137=0,0,IF(L137&gt;L136,S136+O137,S136*L137/L136))</f>
        <v>0</v>
      </c>
      <c r="T137" s="76" t="str">
        <f t="shared" ca="1" si="94"/>
        <v/>
      </c>
      <c r="U137" s="76">
        <f t="shared" si="95"/>
        <v>0</v>
      </c>
      <c r="V137" s="76" t="str">
        <f ca="1">IF(OR(E136="0-0",E136="*0-0",G137=""),"",SUM(O$5:P137)-T137)</f>
        <v/>
      </c>
      <c r="W137" s="77" t="str">
        <f t="shared" ca="1" si="96"/>
        <v/>
      </c>
      <c r="X137" s="78">
        <f t="shared" ref="X137:X200" si="108">IF(M137=0,0,IF(M137&gt;M136,X136+Q137,X136*M137/M136))</f>
        <v>0</v>
      </c>
      <c r="Y137" s="78" t="str">
        <f t="shared" ca="1" si="97"/>
        <v/>
      </c>
      <c r="Z137" s="78">
        <f t="shared" si="98"/>
        <v>0</v>
      </c>
      <c r="AA137" s="78" t="str">
        <f ca="1">IF(OR(E136="0-0",E136="*0-0",G137=""),"",Y137-SUM(Q$5:R137))</f>
        <v/>
      </c>
      <c r="AB137" s="79" t="str">
        <f t="shared" ca="1" si="99"/>
        <v/>
      </c>
      <c r="AC137" s="80" t="str">
        <f t="shared" ca="1" si="100"/>
        <v/>
      </c>
      <c r="AD137" s="80" t="str">
        <f t="shared" ca="1" si="101"/>
        <v/>
      </c>
      <c r="AE137" s="80" t="str">
        <f t="shared" ca="1" si="102"/>
        <v/>
      </c>
      <c r="AF137" s="80" t="str">
        <f t="shared" ca="1" si="103"/>
        <v/>
      </c>
      <c r="AG137" s="81" t="str">
        <f t="shared" ca="1" si="104"/>
        <v/>
      </c>
    </row>
    <row r="138" spans="1:33" ht="14.25">
      <c r="A138" s="61">
        <f t="shared" si="83"/>
        <v>43294</v>
      </c>
      <c r="B138" s="3" t="str">
        <f t="shared" si="84"/>
        <v>金</v>
      </c>
      <c r="C138" s="26">
        <v>193</v>
      </c>
      <c r="D138" s="39"/>
      <c r="E138" s="58"/>
      <c r="F138" s="35" t="str">
        <f t="shared" ca="1" si="105"/>
        <v/>
      </c>
      <c r="G138" s="36" t="str">
        <f t="shared" ca="1" si="106"/>
        <v/>
      </c>
      <c r="H138" s="27" t="str">
        <f t="shared" ca="1" si="85"/>
        <v/>
      </c>
      <c r="I138" s="30" t="str">
        <f t="shared" ca="1" si="86"/>
        <v/>
      </c>
      <c r="J138" s="28" t="str">
        <f t="shared" ca="1" si="87"/>
        <v/>
      </c>
      <c r="K138" s="29" t="str">
        <f t="shared" ca="1" si="88"/>
        <v/>
      </c>
      <c r="L138" s="32">
        <f t="shared" si="81"/>
        <v>0</v>
      </c>
      <c r="M138" s="33">
        <f t="shared" si="82"/>
        <v>0</v>
      </c>
      <c r="N138" s="34">
        <f t="shared" si="89"/>
        <v>0</v>
      </c>
      <c r="O138" s="73" t="str">
        <f t="shared" ca="1" si="90"/>
        <v/>
      </c>
      <c r="P138" s="73" t="str">
        <f t="shared" ca="1" si="91"/>
        <v/>
      </c>
      <c r="Q138" s="74" t="str">
        <f t="shared" ca="1" si="92"/>
        <v/>
      </c>
      <c r="R138" s="75" t="str">
        <f t="shared" ca="1" si="93"/>
        <v/>
      </c>
      <c r="S138" s="76">
        <f t="shared" si="107"/>
        <v>0</v>
      </c>
      <c r="T138" s="76" t="str">
        <f t="shared" ca="1" si="94"/>
        <v/>
      </c>
      <c r="U138" s="76">
        <f t="shared" si="95"/>
        <v>0</v>
      </c>
      <c r="V138" s="76" t="str">
        <f ca="1">IF(OR(E137="0-0",E137="*0-0",G138=""),"",SUM(O$5:P138)-T138)</f>
        <v/>
      </c>
      <c r="W138" s="77" t="str">
        <f t="shared" ca="1" si="96"/>
        <v/>
      </c>
      <c r="X138" s="78">
        <f t="shared" si="108"/>
        <v>0</v>
      </c>
      <c r="Y138" s="78" t="str">
        <f t="shared" ca="1" si="97"/>
        <v/>
      </c>
      <c r="Z138" s="78">
        <f t="shared" si="98"/>
        <v>0</v>
      </c>
      <c r="AA138" s="78" t="str">
        <f ca="1">IF(OR(E137="0-0",E137="*0-0",G138=""),"",Y138-SUM(Q$5:R138))</f>
        <v/>
      </c>
      <c r="AB138" s="79" t="str">
        <f t="shared" ca="1" si="99"/>
        <v/>
      </c>
      <c r="AC138" s="80" t="str">
        <f t="shared" ca="1" si="100"/>
        <v/>
      </c>
      <c r="AD138" s="80" t="str">
        <f t="shared" ca="1" si="101"/>
        <v/>
      </c>
      <c r="AE138" s="80" t="str">
        <f t="shared" ca="1" si="102"/>
        <v/>
      </c>
      <c r="AF138" s="80" t="str">
        <f t="shared" ca="1" si="103"/>
        <v/>
      </c>
      <c r="AG138" s="81" t="str">
        <f t="shared" ca="1" si="104"/>
        <v/>
      </c>
    </row>
    <row r="139" spans="1:33" ht="14.25">
      <c r="A139" s="61">
        <f t="shared" si="83"/>
        <v>43298</v>
      </c>
      <c r="B139" s="3" t="str">
        <f t="shared" si="84"/>
        <v>火</v>
      </c>
      <c r="C139" s="26">
        <v>197</v>
      </c>
      <c r="D139" s="39"/>
      <c r="E139" s="58"/>
      <c r="F139" s="35" t="str">
        <f t="shared" ca="1" si="105"/>
        <v/>
      </c>
      <c r="G139" s="36" t="str">
        <f t="shared" ca="1" si="106"/>
        <v/>
      </c>
      <c r="H139" s="27" t="str">
        <f t="shared" ca="1" si="85"/>
        <v/>
      </c>
      <c r="I139" s="30" t="str">
        <f t="shared" ca="1" si="86"/>
        <v/>
      </c>
      <c r="J139" s="28" t="str">
        <f t="shared" ca="1" si="87"/>
        <v/>
      </c>
      <c r="K139" s="29" t="str">
        <f t="shared" ca="1" si="88"/>
        <v/>
      </c>
      <c r="L139" s="32">
        <f t="shared" si="81"/>
        <v>0</v>
      </c>
      <c r="M139" s="33">
        <f t="shared" si="82"/>
        <v>0</v>
      </c>
      <c r="N139" s="34">
        <f t="shared" si="89"/>
        <v>0</v>
      </c>
      <c r="O139" s="73" t="str">
        <f t="shared" ca="1" si="90"/>
        <v/>
      </c>
      <c r="P139" s="73" t="str">
        <f t="shared" ca="1" si="91"/>
        <v/>
      </c>
      <c r="Q139" s="74" t="str">
        <f t="shared" ca="1" si="92"/>
        <v/>
      </c>
      <c r="R139" s="75" t="str">
        <f t="shared" ca="1" si="93"/>
        <v/>
      </c>
      <c r="S139" s="76">
        <f t="shared" si="107"/>
        <v>0</v>
      </c>
      <c r="T139" s="76" t="str">
        <f t="shared" ca="1" si="94"/>
        <v/>
      </c>
      <c r="U139" s="76">
        <f t="shared" si="95"/>
        <v>0</v>
      </c>
      <c r="V139" s="76" t="str">
        <f ca="1">IF(OR(E138="0-0",E138="*0-0",G139=""),"",SUM(O$5:P139)-T139)</f>
        <v/>
      </c>
      <c r="W139" s="77" t="str">
        <f t="shared" ca="1" si="96"/>
        <v/>
      </c>
      <c r="X139" s="78">
        <f t="shared" si="108"/>
        <v>0</v>
      </c>
      <c r="Y139" s="78" t="str">
        <f t="shared" ca="1" si="97"/>
        <v/>
      </c>
      <c r="Z139" s="78">
        <f t="shared" si="98"/>
        <v>0</v>
      </c>
      <c r="AA139" s="78" t="str">
        <f ca="1">IF(OR(E138="0-0",E138="*0-0",G139=""),"",Y139-SUM(Q$5:R139))</f>
        <v/>
      </c>
      <c r="AB139" s="79" t="str">
        <f t="shared" ca="1" si="99"/>
        <v/>
      </c>
      <c r="AC139" s="80" t="str">
        <f t="shared" ca="1" si="100"/>
        <v/>
      </c>
      <c r="AD139" s="80" t="str">
        <f t="shared" ca="1" si="101"/>
        <v/>
      </c>
      <c r="AE139" s="80" t="str">
        <f t="shared" ca="1" si="102"/>
        <v/>
      </c>
      <c r="AF139" s="80" t="str">
        <f t="shared" ca="1" si="103"/>
        <v/>
      </c>
      <c r="AG139" s="81" t="str">
        <f t="shared" ca="1" si="104"/>
        <v/>
      </c>
    </row>
    <row r="140" spans="1:33" ht="14.25">
      <c r="A140" s="61">
        <f t="shared" si="83"/>
        <v>43299</v>
      </c>
      <c r="B140" s="3" t="str">
        <f t="shared" si="84"/>
        <v>水</v>
      </c>
      <c r="C140" s="26">
        <v>198</v>
      </c>
      <c r="D140" s="39"/>
      <c r="E140" s="58"/>
      <c r="F140" s="35" t="str">
        <f t="shared" ca="1" si="105"/>
        <v/>
      </c>
      <c r="G140" s="36" t="str">
        <f t="shared" ca="1" si="106"/>
        <v/>
      </c>
      <c r="H140" s="27" t="str">
        <f t="shared" ca="1" si="85"/>
        <v/>
      </c>
      <c r="I140" s="30" t="str">
        <f t="shared" ca="1" si="86"/>
        <v/>
      </c>
      <c r="J140" s="28" t="str">
        <f t="shared" ca="1" si="87"/>
        <v/>
      </c>
      <c r="K140" s="29" t="str">
        <f t="shared" ca="1" si="88"/>
        <v/>
      </c>
      <c r="L140" s="32">
        <f t="shared" si="81"/>
        <v>0</v>
      </c>
      <c r="M140" s="33">
        <f t="shared" si="82"/>
        <v>0</v>
      </c>
      <c r="N140" s="34">
        <f t="shared" si="89"/>
        <v>0</v>
      </c>
      <c r="O140" s="73" t="str">
        <f t="shared" ca="1" si="90"/>
        <v/>
      </c>
      <c r="P140" s="73" t="str">
        <f t="shared" ca="1" si="91"/>
        <v/>
      </c>
      <c r="Q140" s="74" t="str">
        <f t="shared" ca="1" si="92"/>
        <v/>
      </c>
      <c r="R140" s="75" t="str">
        <f t="shared" ca="1" si="93"/>
        <v/>
      </c>
      <c r="S140" s="76">
        <f t="shared" si="107"/>
        <v>0</v>
      </c>
      <c r="T140" s="76" t="str">
        <f t="shared" ca="1" si="94"/>
        <v/>
      </c>
      <c r="U140" s="76">
        <f t="shared" si="95"/>
        <v>0</v>
      </c>
      <c r="V140" s="76" t="str">
        <f ca="1">IF(OR(E139="0-0",E139="*0-0",G140=""),"",SUM(O$5:P140)-T140)</f>
        <v/>
      </c>
      <c r="W140" s="77" t="str">
        <f t="shared" ca="1" si="96"/>
        <v/>
      </c>
      <c r="X140" s="78">
        <f t="shared" si="108"/>
        <v>0</v>
      </c>
      <c r="Y140" s="78" t="str">
        <f t="shared" ca="1" si="97"/>
        <v/>
      </c>
      <c r="Z140" s="78">
        <f t="shared" si="98"/>
        <v>0</v>
      </c>
      <c r="AA140" s="78" t="str">
        <f ca="1">IF(OR(E139="0-0",E139="*0-0",G140=""),"",Y140-SUM(Q$5:R140))</f>
        <v/>
      </c>
      <c r="AB140" s="79" t="str">
        <f t="shared" ca="1" si="99"/>
        <v/>
      </c>
      <c r="AC140" s="80" t="str">
        <f t="shared" ca="1" si="100"/>
        <v/>
      </c>
      <c r="AD140" s="80" t="str">
        <f t="shared" ca="1" si="101"/>
        <v/>
      </c>
      <c r="AE140" s="80" t="str">
        <f t="shared" ca="1" si="102"/>
        <v/>
      </c>
      <c r="AF140" s="80" t="str">
        <f t="shared" ca="1" si="103"/>
        <v/>
      </c>
      <c r="AG140" s="81" t="str">
        <f t="shared" ca="1" si="104"/>
        <v/>
      </c>
    </row>
    <row r="141" spans="1:33" ht="14.25">
      <c r="A141" s="61">
        <f t="shared" si="83"/>
        <v>43300</v>
      </c>
      <c r="B141" s="3" t="str">
        <f t="shared" si="84"/>
        <v>木</v>
      </c>
      <c r="C141" s="26">
        <v>199</v>
      </c>
      <c r="D141" s="39"/>
      <c r="E141" s="58"/>
      <c r="F141" s="35" t="str">
        <f t="shared" ca="1" si="105"/>
        <v/>
      </c>
      <c r="G141" s="36" t="str">
        <f t="shared" ca="1" si="106"/>
        <v/>
      </c>
      <c r="H141" s="27" t="str">
        <f t="shared" ca="1" si="85"/>
        <v/>
      </c>
      <c r="I141" s="30" t="str">
        <f t="shared" ca="1" si="86"/>
        <v/>
      </c>
      <c r="J141" s="28" t="str">
        <f t="shared" ca="1" si="87"/>
        <v/>
      </c>
      <c r="K141" s="29" t="str">
        <f t="shared" ca="1" si="88"/>
        <v/>
      </c>
      <c r="L141" s="32">
        <f t="shared" si="81"/>
        <v>0</v>
      </c>
      <c r="M141" s="33">
        <f t="shared" si="82"/>
        <v>0</v>
      </c>
      <c r="N141" s="34">
        <f t="shared" si="89"/>
        <v>0</v>
      </c>
      <c r="O141" s="73" t="str">
        <f t="shared" ca="1" si="90"/>
        <v/>
      </c>
      <c r="P141" s="73" t="str">
        <f t="shared" ca="1" si="91"/>
        <v/>
      </c>
      <c r="Q141" s="74" t="str">
        <f t="shared" ca="1" si="92"/>
        <v/>
      </c>
      <c r="R141" s="75" t="str">
        <f t="shared" ca="1" si="93"/>
        <v/>
      </c>
      <c r="S141" s="76">
        <f t="shared" si="107"/>
        <v>0</v>
      </c>
      <c r="T141" s="76" t="str">
        <f t="shared" ca="1" si="94"/>
        <v/>
      </c>
      <c r="U141" s="76">
        <f t="shared" si="95"/>
        <v>0</v>
      </c>
      <c r="V141" s="76" t="str">
        <f ca="1">IF(OR(E140="0-0",E140="*0-0",G141=""),"",SUM(O$5:P141)-T141)</f>
        <v/>
      </c>
      <c r="W141" s="77" t="str">
        <f t="shared" ca="1" si="96"/>
        <v/>
      </c>
      <c r="X141" s="78">
        <f t="shared" si="108"/>
        <v>0</v>
      </c>
      <c r="Y141" s="78" t="str">
        <f t="shared" ca="1" si="97"/>
        <v/>
      </c>
      <c r="Z141" s="78">
        <f t="shared" si="98"/>
        <v>0</v>
      </c>
      <c r="AA141" s="78" t="str">
        <f ca="1">IF(OR(E140="0-0",E140="*0-0",G141=""),"",Y141-SUM(Q$5:R141))</f>
        <v/>
      </c>
      <c r="AB141" s="79" t="str">
        <f t="shared" ca="1" si="99"/>
        <v/>
      </c>
      <c r="AC141" s="80" t="str">
        <f t="shared" ca="1" si="100"/>
        <v/>
      </c>
      <c r="AD141" s="80" t="str">
        <f t="shared" ca="1" si="101"/>
        <v/>
      </c>
      <c r="AE141" s="80" t="str">
        <f t="shared" ca="1" si="102"/>
        <v/>
      </c>
      <c r="AF141" s="80" t="str">
        <f t="shared" ca="1" si="103"/>
        <v/>
      </c>
      <c r="AG141" s="81" t="str">
        <f t="shared" ca="1" si="104"/>
        <v/>
      </c>
    </row>
    <row r="142" spans="1:33" ht="14.25">
      <c r="A142" s="61">
        <f t="shared" si="83"/>
        <v>43301</v>
      </c>
      <c r="B142" s="3" t="str">
        <f t="shared" si="84"/>
        <v>金</v>
      </c>
      <c r="C142" s="26">
        <v>200</v>
      </c>
      <c r="D142" s="39"/>
      <c r="E142" s="58"/>
      <c r="F142" s="35" t="str">
        <f t="shared" ca="1" si="105"/>
        <v/>
      </c>
      <c r="G142" s="36" t="str">
        <f t="shared" ca="1" si="106"/>
        <v/>
      </c>
      <c r="H142" s="27" t="str">
        <f t="shared" ca="1" si="85"/>
        <v/>
      </c>
      <c r="I142" s="30" t="str">
        <f t="shared" ca="1" si="86"/>
        <v/>
      </c>
      <c r="J142" s="28" t="str">
        <f t="shared" ca="1" si="87"/>
        <v/>
      </c>
      <c r="K142" s="29" t="str">
        <f t="shared" ca="1" si="88"/>
        <v/>
      </c>
      <c r="L142" s="32">
        <f t="shared" si="81"/>
        <v>0</v>
      </c>
      <c r="M142" s="33">
        <f t="shared" si="82"/>
        <v>0</v>
      </c>
      <c r="N142" s="34">
        <f t="shared" si="89"/>
        <v>0</v>
      </c>
      <c r="O142" s="73" t="str">
        <f t="shared" ca="1" si="90"/>
        <v/>
      </c>
      <c r="P142" s="73" t="str">
        <f t="shared" ca="1" si="91"/>
        <v/>
      </c>
      <c r="Q142" s="74" t="str">
        <f t="shared" ca="1" si="92"/>
        <v/>
      </c>
      <c r="R142" s="75" t="str">
        <f t="shared" ca="1" si="93"/>
        <v/>
      </c>
      <c r="S142" s="76">
        <f t="shared" si="107"/>
        <v>0</v>
      </c>
      <c r="T142" s="76" t="str">
        <f t="shared" ca="1" si="94"/>
        <v/>
      </c>
      <c r="U142" s="76">
        <f t="shared" si="95"/>
        <v>0</v>
      </c>
      <c r="V142" s="76" t="str">
        <f ca="1">IF(OR(E141="0-0",E141="*0-0",G142=""),"",SUM(O$5:P142)-T142)</f>
        <v/>
      </c>
      <c r="W142" s="77" t="str">
        <f t="shared" ca="1" si="96"/>
        <v/>
      </c>
      <c r="X142" s="78">
        <f t="shared" si="108"/>
        <v>0</v>
      </c>
      <c r="Y142" s="78" t="str">
        <f t="shared" ca="1" si="97"/>
        <v/>
      </c>
      <c r="Z142" s="78">
        <f t="shared" si="98"/>
        <v>0</v>
      </c>
      <c r="AA142" s="78" t="str">
        <f ca="1">IF(OR(E141="0-0",E141="*0-0",G142=""),"",Y142-SUM(Q$5:R142))</f>
        <v/>
      </c>
      <c r="AB142" s="79" t="str">
        <f t="shared" ca="1" si="99"/>
        <v/>
      </c>
      <c r="AC142" s="80" t="str">
        <f t="shared" ca="1" si="100"/>
        <v/>
      </c>
      <c r="AD142" s="80" t="str">
        <f t="shared" ca="1" si="101"/>
        <v/>
      </c>
      <c r="AE142" s="80" t="str">
        <f t="shared" ca="1" si="102"/>
        <v/>
      </c>
      <c r="AF142" s="80" t="str">
        <f t="shared" ca="1" si="103"/>
        <v/>
      </c>
      <c r="AG142" s="81" t="str">
        <f t="shared" ca="1" si="104"/>
        <v/>
      </c>
    </row>
    <row r="143" spans="1:33" ht="14.25">
      <c r="A143" s="61">
        <f t="shared" si="83"/>
        <v>43304</v>
      </c>
      <c r="B143" s="3" t="str">
        <f t="shared" si="84"/>
        <v>月</v>
      </c>
      <c r="C143" s="26">
        <v>203</v>
      </c>
      <c r="D143" s="39"/>
      <c r="E143" s="58"/>
      <c r="F143" s="35" t="str">
        <f t="shared" ca="1" si="105"/>
        <v/>
      </c>
      <c r="G143" s="36" t="str">
        <f t="shared" ca="1" si="106"/>
        <v/>
      </c>
      <c r="H143" s="27" t="str">
        <f t="shared" ca="1" si="85"/>
        <v/>
      </c>
      <c r="I143" s="30" t="str">
        <f t="shared" ca="1" si="86"/>
        <v/>
      </c>
      <c r="J143" s="28" t="str">
        <f t="shared" ca="1" si="87"/>
        <v/>
      </c>
      <c r="K143" s="29" t="str">
        <f t="shared" ca="1" si="88"/>
        <v/>
      </c>
      <c r="L143" s="32">
        <f t="shared" si="81"/>
        <v>0</v>
      </c>
      <c r="M143" s="33">
        <f t="shared" si="82"/>
        <v>0</v>
      </c>
      <c r="N143" s="34">
        <f t="shared" si="89"/>
        <v>0</v>
      </c>
      <c r="O143" s="73" t="str">
        <f t="shared" ca="1" si="90"/>
        <v/>
      </c>
      <c r="P143" s="73" t="str">
        <f t="shared" ca="1" si="91"/>
        <v/>
      </c>
      <c r="Q143" s="74" t="str">
        <f t="shared" ca="1" si="92"/>
        <v/>
      </c>
      <c r="R143" s="75" t="str">
        <f t="shared" ca="1" si="93"/>
        <v/>
      </c>
      <c r="S143" s="76">
        <f t="shared" si="107"/>
        <v>0</v>
      </c>
      <c r="T143" s="76" t="str">
        <f t="shared" ca="1" si="94"/>
        <v/>
      </c>
      <c r="U143" s="76">
        <f t="shared" si="95"/>
        <v>0</v>
      </c>
      <c r="V143" s="76" t="str">
        <f ca="1">IF(OR(E142="0-0",E142="*0-0",G143=""),"",SUM(O$5:P143)-T143)</f>
        <v/>
      </c>
      <c r="W143" s="77" t="str">
        <f t="shared" ca="1" si="96"/>
        <v/>
      </c>
      <c r="X143" s="78">
        <f t="shared" si="108"/>
        <v>0</v>
      </c>
      <c r="Y143" s="78" t="str">
        <f t="shared" ca="1" si="97"/>
        <v/>
      </c>
      <c r="Z143" s="78">
        <f t="shared" si="98"/>
        <v>0</v>
      </c>
      <c r="AA143" s="78" t="str">
        <f ca="1">IF(OR(E142="0-0",E142="*0-0",G143=""),"",Y143-SUM(Q$5:R143))</f>
        <v/>
      </c>
      <c r="AB143" s="79" t="str">
        <f t="shared" ca="1" si="99"/>
        <v/>
      </c>
      <c r="AC143" s="80" t="str">
        <f t="shared" ca="1" si="100"/>
        <v/>
      </c>
      <c r="AD143" s="80" t="str">
        <f t="shared" ca="1" si="101"/>
        <v/>
      </c>
      <c r="AE143" s="80" t="str">
        <f t="shared" ca="1" si="102"/>
        <v/>
      </c>
      <c r="AF143" s="80" t="str">
        <f t="shared" ca="1" si="103"/>
        <v/>
      </c>
      <c r="AG143" s="81" t="str">
        <f t="shared" ca="1" si="104"/>
        <v/>
      </c>
    </row>
    <row r="144" spans="1:33" ht="14.25">
      <c r="A144" s="61">
        <f t="shared" si="83"/>
        <v>43305</v>
      </c>
      <c r="B144" s="3" t="str">
        <f t="shared" si="84"/>
        <v>火</v>
      </c>
      <c r="C144" s="26">
        <v>204</v>
      </c>
      <c r="D144" s="39"/>
      <c r="E144" s="58"/>
      <c r="F144" s="35" t="str">
        <f t="shared" ca="1" si="105"/>
        <v/>
      </c>
      <c r="G144" s="36" t="str">
        <f t="shared" ca="1" si="106"/>
        <v/>
      </c>
      <c r="H144" s="27" t="str">
        <f t="shared" ca="1" si="85"/>
        <v/>
      </c>
      <c r="I144" s="30" t="str">
        <f t="shared" ca="1" si="86"/>
        <v/>
      </c>
      <c r="J144" s="28" t="str">
        <f t="shared" ca="1" si="87"/>
        <v/>
      </c>
      <c r="K144" s="29" t="str">
        <f t="shared" ca="1" si="88"/>
        <v/>
      </c>
      <c r="L144" s="32">
        <f t="shared" si="81"/>
        <v>0</v>
      </c>
      <c r="M144" s="33">
        <f t="shared" si="82"/>
        <v>0</v>
      </c>
      <c r="N144" s="34">
        <f t="shared" si="89"/>
        <v>0</v>
      </c>
      <c r="O144" s="73" t="str">
        <f t="shared" ca="1" si="90"/>
        <v/>
      </c>
      <c r="P144" s="73" t="str">
        <f t="shared" ca="1" si="91"/>
        <v/>
      </c>
      <c r="Q144" s="74" t="str">
        <f t="shared" ca="1" si="92"/>
        <v/>
      </c>
      <c r="R144" s="75" t="str">
        <f t="shared" ca="1" si="93"/>
        <v/>
      </c>
      <c r="S144" s="76">
        <f t="shared" si="107"/>
        <v>0</v>
      </c>
      <c r="T144" s="76" t="str">
        <f t="shared" ca="1" si="94"/>
        <v/>
      </c>
      <c r="U144" s="76">
        <f t="shared" si="95"/>
        <v>0</v>
      </c>
      <c r="V144" s="76" t="str">
        <f ca="1">IF(OR(E143="0-0",E143="*0-0",G144=""),"",SUM(O$5:P144)-T144)</f>
        <v/>
      </c>
      <c r="W144" s="77" t="str">
        <f t="shared" ca="1" si="96"/>
        <v/>
      </c>
      <c r="X144" s="78">
        <f t="shared" si="108"/>
        <v>0</v>
      </c>
      <c r="Y144" s="78" t="str">
        <f t="shared" ca="1" si="97"/>
        <v/>
      </c>
      <c r="Z144" s="78">
        <f t="shared" si="98"/>
        <v>0</v>
      </c>
      <c r="AA144" s="78" t="str">
        <f ca="1">IF(OR(E143="0-0",E143="*0-0",G144=""),"",Y144-SUM(Q$5:R144))</f>
        <v/>
      </c>
      <c r="AB144" s="79" t="str">
        <f t="shared" ca="1" si="99"/>
        <v/>
      </c>
      <c r="AC144" s="80" t="str">
        <f t="shared" ca="1" si="100"/>
        <v/>
      </c>
      <c r="AD144" s="80" t="str">
        <f t="shared" ca="1" si="101"/>
        <v/>
      </c>
      <c r="AE144" s="80" t="str">
        <f t="shared" ca="1" si="102"/>
        <v/>
      </c>
      <c r="AF144" s="80" t="str">
        <f t="shared" ca="1" si="103"/>
        <v/>
      </c>
      <c r="AG144" s="81" t="str">
        <f t="shared" ca="1" si="104"/>
        <v/>
      </c>
    </row>
    <row r="145" spans="1:33" ht="14.25">
      <c r="A145" s="61">
        <f t="shared" si="83"/>
        <v>43306</v>
      </c>
      <c r="B145" s="3" t="str">
        <f t="shared" si="84"/>
        <v>水</v>
      </c>
      <c r="C145" s="26">
        <v>205</v>
      </c>
      <c r="D145" s="39"/>
      <c r="E145" s="58"/>
      <c r="F145" s="35" t="str">
        <f t="shared" ca="1" si="105"/>
        <v/>
      </c>
      <c r="G145" s="36" t="str">
        <f t="shared" ca="1" si="106"/>
        <v/>
      </c>
      <c r="H145" s="27" t="str">
        <f t="shared" ca="1" si="85"/>
        <v/>
      </c>
      <c r="I145" s="30" t="str">
        <f t="shared" ca="1" si="86"/>
        <v/>
      </c>
      <c r="J145" s="28" t="str">
        <f t="shared" ca="1" si="87"/>
        <v/>
      </c>
      <c r="K145" s="29" t="str">
        <f t="shared" ca="1" si="88"/>
        <v/>
      </c>
      <c r="L145" s="32">
        <f t="shared" si="81"/>
        <v>0</v>
      </c>
      <c r="M145" s="33">
        <f t="shared" si="82"/>
        <v>0</v>
      </c>
      <c r="N145" s="34">
        <f t="shared" si="89"/>
        <v>0</v>
      </c>
      <c r="O145" s="73" t="str">
        <f t="shared" ca="1" si="90"/>
        <v/>
      </c>
      <c r="P145" s="73" t="str">
        <f t="shared" ca="1" si="91"/>
        <v/>
      </c>
      <c r="Q145" s="74" t="str">
        <f t="shared" ca="1" si="92"/>
        <v/>
      </c>
      <c r="R145" s="75" t="str">
        <f t="shared" ca="1" si="93"/>
        <v/>
      </c>
      <c r="S145" s="76">
        <f t="shared" si="107"/>
        <v>0</v>
      </c>
      <c r="T145" s="76" t="str">
        <f t="shared" ca="1" si="94"/>
        <v/>
      </c>
      <c r="U145" s="76">
        <f t="shared" si="95"/>
        <v>0</v>
      </c>
      <c r="V145" s="76" t="str">
        <f ca="1">IF(OR(E144="0-0",E144="*0-0",G145=""),"",SUM(O$5:P145)-T145)</f>
        <v/>
      </c>
      <c r="W145" s="77" t="str">
        <f t="shared" ca="1" si="96"/>
        <v/>
      </c>
      <c r="X145" s="78">
        <f t="shared" si="108"/>
        <v>0</v>
      </c>
      <c r="Y145" s="78" t="str">
        <f t="shared" ca="1" si="97"/>
        <v/>
      </c>
      <c r="Z145" s="78">
        <f t="shared" si="98"/>
        <v>0</v>
      </c>
      <c r="AA145" s="78" t="str">
        <f ca="1">IF(OR(E144="0-0",E144="*0-0",G145=""),"",Y145-SUM(Q$5:R145))</f>
        <v/>
      </c>
      <c r="AB145" s="79" t="str">
        <f t="shared" ca="1" si="99"/>
        <v/>
      </c>
      <c r="AC145" s="80" t="str">
        <f t="shared" ca="1" si="100"/>
        <v/>
      </c>
      <c r="AD145" s="80" t="str">
        <f t="shared" ca="1" si="101"/>
        <v/>
      </c>
      <c r="AE145" s="80" t="str">
        <f t="shared" ca="1" si="102"/>
        <v/>
      </c>
      <c r="AF145" s="80" t="str">
        <f t="shared" ca="1" si="103"/>
        <v/>
      </c>
      <c r="AG145" s="81" t="str">
        <f t="shared" ca="1" si="104"/>
        <v/>
      </c>
    </row>
    <row r="146" spans="1:33" ht="14.25">
      <c r="A146" s="61">
        <f t="shared" si="83"/>
        <v>43307</v>
      </c>
      <c r="B146" s="3" t="str">
        <f t="shared" si="84"/>
        <v>木</v>
      </c>
      <c r="C146" s="26">
        <v>206</v>
      </c>
      <c r="D146" s="39"/>
      <c r="E146" s="58"/>
      <c r="F146" s="35" t="str">
        <f t="shared" ca="1" si="105"/>
        <v/>
      </c>
      <c r="G146" s="36" t="str">
        <f t="shared" ca="1" si="106"/>
        <v/>
      </c>
      <c r="H146" s="27" t="str">
        <f t="shared" ca="1" si="85"/>
        <v/>
      </c>
      <c r="I146" s="30" t="str">
        <f t="shared" ca="1" si="86"/>
        <v/>
      </c>
      <c r="J146" s="28" t="str">
        <f t="shared" ca="1" si="87"/>
        <v/>
      </c>
      <c r="K146" s="29" t="str">
        <f t="shared" ca="1" si="88"/>
        <v/>
      </c>
      <c r="L146" s="32">
        <f t="shared" si="81"/>
        <v>0</v>
      </c>
      <c r="M146" s="33">
        <f t="shared" si="82"/>
        <v>0</v>
      </c>
      <c r="N146" s="34">
        <f t="shared" si="89"/>
        <v>0</v>
      </c>
      <c r="O146" s="73" t="str">
        <f t="shared" ca="1" si="90"/>
        <v/>
      </c>
      <c r="P146" s="73" t="str">
        <f t="shared" ca="1" si="91"/>
        <v/>
      </c>
      <c r="Q146" s="74" t="str">
        <f t="shared" ca="1" si="92"/>
        <v/>
      </c>
      <c r="R146" s="75" t="str">
        <f t="shared" ca="1" si="93"/>
        <v/>
      </c>
      <c r="S146" s="76">
        <f t="shared" si="107"/>
        <v>0</v>
      </c>
      <c r="T146" s="76" t="str">
        <f t="shared" ca="1" si="94"/>
        <v/>
      </c>
      <c r="U146" s="76">
        <f t="shared" si="95"/>
        <v>0</v>
      </c>
      <c r="V146" s="76" t="str">
        <f ca="1">IF(OR(E145="0-0",E145="*0-0",G146=""),"",SUM(O$5:P146)-T146)</f>
        <v/>
      </c>
      <c r="W146" s="77" t="str">
        <f t="shared" ca="1" si="96"/>
        <v/>
      </c>
      <c r="X146" s="78">
        <f t="shared" si="108"/>
        <v>0</v>
      </c>
      <c r="Y146" s="78" t="str">
        <f t="shared" ca="1" si="97"/>
        <v/>
      </c>
      <c r="Z146" s="78">
        <f t="shared" si="98"/>
        <v>0</v>
      </c>
      <c r="AA146" s="78" t="str">
        <f ca="1">IF(OR(E145="0-0",E145="*0-0",G146=""),"",Y146-SUM(Q$5:R146))</f>
        <v/>
      </c>
      <c r="AB146" s="79" t="str">
        <f t="shared" ca="1" si="99"/>
        <v/>
      </c>
      <c r="AC146" s="80" t="str">
        <f t="shared" ca="1" si="100"/>
        <v/>
      </c>
      <c r="AD146" s="80" t="str">
        <f t="shared" ca="1" si="101"/>
        <v/>
      </c>
      <c r="AE146" s="80" t="str">
        <f t="shared" ca="1" si="102"/>
        <v/>
      </c>
      <c r="AF146" s="80" t="str">
        <f t="shared" ca="1" si="103"/>
        <v/>
      </c>
      <c r="AG146" s="81" t="str">
        <f t="shared" ca="1" si="104"/>
        <v/>
      </c>
    </row>
    <row r="147" spans="1:33" ht="14.25">
      <c r="A147" s="61">
        <f t="shared" si="83"/>
        <v>43308</v>
      </c>
      <c r="B147" s="3" t="str">
        <f t="shared" si="84"/>
        <v>金</v>
      </c>
      <c r="C147" s="26">
        <v>207</v>
      </c>
      <c r="D147" s="39"/>
      <c r="E147" s="58"/>
      <c r="F147" s="35" t="str">
        <f t="shared" ca="1" si="105"/>
        <v/>
      </c>
      <c r="G147" s="36" t="str">
        <f t="shared" ca="1" si="106"/>
        <v/>
      </c>
      <c r="H147" s="27" t="str">
        <f t="shared" ca="1" si="85"/>
        <v/>
      </c>
      <c r="I147" s="30" t="str">
        <f t="shared" ca="1" si="86"/>
        <v/>
      </c>
      <c r="J147" s="28" t="str">
        <f t="shared" ca="1" si="87"/>
        <v/>
      </c>
      <c r="K147" s="29" t="str">
        <f t="shared" ca="1" si="88"/>
        <v/>
      </c>
      <c r="L147" s="32">
        <f t="shared" si="81"/>
        <v>0</v>
      </c>
      <c r="M147" s="33">
        <f t="shared" si="82"/>
        <v>0</v>
      </c>
      <c r="N147" s="34">
        <f t="shared" si="89"/>
        <v>0</v>
      </c>
      <c r="O147" s="73" t="str">
        <f t="shared" ca="1" si="90"/>
        <v/>
      </c>
      <c r="P147" s="73" t="str">
        <f t="shared" ca="1" si="91"/>
        <v/>
      </c>
      <c r="Q147" s="74" t="str">
        <f t="shared" ca="1" si="92"/>
        <v/>
      </c>
      <c r="R147" s="75" t="str">
        <f t="shared" ca="1" si="93"/>
        <v/>
      </c>
      <c r="S147" s="76">
        <f t="shared" si="107"/>
        <v>0</v>
      </c>
      <c r="T147" s="76" t="str">
        <f t="shared" ca="1" si="94"/>
        <v/>
      </c>
      <c r="U147" s="76">
        <f t="shared" si="95"/>
        <v>0</v>
      </c>
      <c r="V147" s="76" t="str">
        <f ca="1">IF(OR(E146="0-0",E146="*0-0",G147=""),"",SUM(O$5:P147)-T147)</f>
        <v/>
      </c>
      <c r="W147" s="77" t="str">
        <f t="shared" ca="1" si="96"/>
        <v/>
      </c>
      <c r="X147" s="78">
        <f t="shared" si="108"/>
        <v>0</v>
      </c>
      <c r="Y147" s="78" t="str">
        <f t="shared" ca="1" si="97"/>
        <v/>
      </c>
      <c r="Z147" s="78">
        <f t="shared" si="98"/>
        <v>0</v>
      </c>
      <c r="AA147" s="78" t="str">
        <f ca="1">IF(OR(E146="0-0",E146="*0-0",G147=""),"",Y147-SUM(Q$5:R147))</f>
        <v/>
      </c>
      <c r="AB147" s="79" t="str">
        <f t="shared" ca="1" si="99"/>
        <v/>
      </c>
      <c r="AC147" s="80" t="str">
        <f t="shared" ca="1" si="100"/>
        <v/>
      </c>
      <c r="AD147" s="80" t="str">
        <f t="shared" ca="1" si="101"/>
        <v/>
      </c>
      <c r="AE147" s="80" t="str">
        <f t="shared" ca="1" si="102"/>
        <v/>
      </c>
      <c r="AF147" s="80" t="str">
        <f t="shared" ca="1" si="103"/>
        <v/>
      </c>
      <c r="AG147" s="81" t="str">
        <f t="shared" ca="1" si="104"/>
        <v/>
      </c>
    </row>
    <row r="148" spans="1:33" ht="14.25">
      <c r="A148" s="61">
        <f t="shared" si="83"/>
        <v>43311</v>
      </c>
      <c r="B148" s="3" t="str">
        <f t="shared" si="84"/>
        <v>月</v>
      </c>
      <c r="C148" s="26">
        <v>210</v>
      </c>
      <c r="D148" s="39"/>
      <c r="E148" s="58"/>
      <c r="F148" s="35" t="str">
        <f t="shared" ca="1" si="105"/>
        <v/>
      </c>
      <c r="G148" s="36" t="str">
        <f t="shared" ca="1" si="106"/>
        <v/>
      </c>
      <c r="H148" s="27" t="str">
        <f t="shared" ca="1" si="85"/>
        <v/>
      </c>
      <c r="I148" s="30" t="str">
        <f t="shared" ca="1" si="86"/>
        <v/>
      </c>
      <c r="J148" s="28" t="str">
        <f t="shared" ca="1" si="87"/>
        <v/>
      </c>
      <c r="K148" s="29" t="str">
        <f t="shared" ca="1" si="88"/>
        <v/>
      </c>
      <c r="L148" s="32">
        <f t="shared" si="81"/>
        <v>0</v>
      </c>
      <c r="M148" s="33">
        <f t="shared" si="82"/>
        <v>0</v>
      </c>
      <c r="N148" s="34">
        <f t="shared" si="89"/>
        <v>0</v>
      </c>
      <c r="O148" s="73" t="str">
        <f t="shared" ca="1" si="90"/>
        <v/>
      </c>
      <c r="P148" s="73" t="str">
        <f t="shared" ca="1" si="91"/>
        <v/>
      </c>
      <c r="Q148" s="74" t="str">
        <f t="shared" ca="1" si="92"/>
        <v/>
      </c>
      <c r="R148" s="75" t="str">
        <f t="shared" ca="1" si="93"/>
        <v/>
      </c>
      <c r="S148" s="76">
        <f t="shared" si="107"/>
        <v>0</v>
      </c>
      <c r="T148" s="76" t="str">
        <f t="shared" ca="1" si="94"/>
        <v/>
      </c>
      <c r="U148" s="76">
        <f t="shared" si="95"/>
        <v>0</v>
      </c>
      <c r="V148" s="76" t="str">
        <f ca="1">IF(OR(E147="0-0",E147="*0-0",G148=""),"",SUM(O$5:P148)-T148)</f>
        <v/>
      </c>
      <c r="W148" s="77" t="str">
        <f t="shared" ca="1" si="96"/>
        <v/>
      </c>
      <c r="X148" s="78">
        <f t="shared" si="108"/>
        <v>0</v>
      </c>
      <c r="Y148" s="78" t="str">
        <f t="shared" ca="1" si="97"/>
        <v/>
      </c>
      <c r="Z148" s="78">
        <f t="shared" si="98"/>
        <v>0</v>
      </c>
      <c r="AA148" s="78" t="str">
        <f ca="1">IF(OR(E147="0-0",E147="*0-0",G148=""),"",Y148-SUM(Q$5:R148))</f>
        <v/>
      </c>
      <c r="AB148" s="79" t="str">
        <f t="shared" ca="1" si="99"/>
        <v/>
      </c>
      <c r="AC148" s="80" t="str">
        <f t="shared" ca="1" si="100"/>
        <v/>
      </c>
      <c r="AD148" s="80" t="str">
        <f t="shared" ca="1" si="101"/>
        <v/>
      </c>
      <c r="AE148" s="80" t="str">
        <f t="shared" ca="1" si="102"/>
        <v/>
      </c>
      <c r="AF148" s="80" t="str">
        <f t="shared" ca="1" si="103"/>
        <v/>
      </c>
      <c r="AG148" s="81" t="str">
        <f t="shared" ca="1" si="104"/>
        <v/>
      </c>
    </row>
    <row r="149" spans="1:33" ht="14.25">
      <c r="A149" s="61">
        <f t="shared" si="83"/>
        <v>43312</v>
      </c>
      <c r="B149" s="3" t="str">
        <f t="shared" si="84"/>
        <v>火</v>
      </c>
      <c r="C149" s="26">
        <v>211</v>
      </c>
      <c r="D149" s="39"/>
      <c r="E149" s="58"/>
      <c r="F149" s="35" t="str">
        <f t="shared" ca="1" si="105"/>
        <v/>
      </c>
      <c r="G149" s="36" t="str">
        <f t="shared" ca="1" si="106"/>
        <v/>
      </c>
      <c r="H149" s="27" t="str">
        <f t="shared" ca="1" si="85"/>
        <v/>
      </c>
      <c r="I149" s="30" t="str">
        <f t="shared" ca="1" si="86"/>
        <v/>
      </c>
      <c r="J149" s="28" t="str">
        <f t="shared" ca="1" si="87"/>
        <v/>
      </c>
      <c r="K149" s="29" t="str">
        <f t="shared" ca="1" si="88"/>
        <v/>
      </c>
      <c r="L149" s="32">
        <f t="shared" si="81"/>
        <v>0</v>
      </c>
      <c r="M149" s="33">
        <f t="shared" si="82"/>
        <v>0</v>
      </c>
      <c r="N149" s="34">
        <f t="shared" si="89"/>
        <v>0</v>
      </c>
      <c r="O149" s="73" t="str">
        <f t="shared" ca="1" si="90"/>
        <v/>
      </c>
      <c r="P149" s="73" t="str">
        <f t="shared" ca="1" si="91"/>
        <v/>
      </c>
      <c r="Q149" s="74" t="str">
        <f t="shared" ca="1" si="92"/>
        <v/>
      </c>
      <c r="R149" s="75" t="str">
        <f t="shared" ca="1" si="93"/>
        <v/>
      </c>
      <c r="S149" s="76">
        <f t="shared" si="107"/>
        <v>0</v>
      </c>
      <c r="T149" s="76" t="str">
        <f t="shared" ca="1" si="94"/>
        <v/>
      </c>
      <c r="U149" s="76">
        <f t="shared" si="95"/>
        <v>0</v>
      </c>
      <c r="V149" s="76" t="str">
        <f ca="1">IF(OR(E148="0-0",E148="*0-0",G149=""),"",SUM(O$5:P149)-T149)</f>
        <v/>
      </c>
      <c r="W149" s="77" t="str">
        <f t="shared" ca="1" si="96"/>
        <v/>
      </c>
      <c r="X149" s="78">
        <f t="shared" si="108"/>
        <v>0</v>
      </c>
      <c r="Y149" s="78" t="str">
        <f t="shared" ca="1" si="97"/>
        <v/>
      </c>
      <c r="Z149" s="78">
        <f t="shared" si="98"/>
        <v>0</v>
      </c>
      <c r="AA149" s="78" t="str">
        <f ca="1">IF(OR(E148="0-0",E148="*0-0",G149=""),"",Y149-SUM(Q$5:R149))</f>
        <v/>
      </c>
      <c r="AB149" s="79" t="str">
        <f t="shared" ca="1" si="99"/>
        <v/>
      </c>
      <c r="AC149" s="80" t="str">
        <f t="shared" ca="1" si="100"/>
        <v/>
      </c>
      <c r="AD149" s="80" t="str">
        <f t="shared" ca="1" si="101"/>
        <v/>
      </c>
      <c r="AE149" s="80" t="str">
        <f t="shared" ca="1" si="102"/>
        <v/>
      </c>
      <c r="AF149" s="80" t="str">
        <f t="shared" ca="1" si="103"/>
        <v/>
      </c>
      <c r="AG149" s="81" t="str">
        <f t="shared" ca="1" si="104"/>
        <v/>
      </c>
    </row>
    <row r="150" spans="1:33" ht="14.25">
      <c r="A150" s="61">
        <f t="shared" si="83"/>
        <v>43313</v>
      </c>
      <c r="B150" s="3" t="str">
        <f t="shared" si="84"/>
        <v>水</v>
      </c>
      <c r="C150" s="26">
        <v>212</v>
      </c>
      <c r="D150" s="39"/>
      <c r="E150" s="58"/>
      <c r="F150" s="35" t="str">
        <f t="shared" ca="1" si="105"/>
        <v/>
      </c>
      <c r="G150" s="36" t="str">
        <f t="shared" ca="1" si="106"/>
        <v/>
      </c>
      <c r="H150" s="27" t="str">
        <f t="shared" ca="1" si="85"/>
        <v/>
      </c>
      <c r="I150" s="30" t="str">
        <f t="shared" ca="1" si="86"/>
        <v/>
      </c>
      <c r="J150" s="28" t="str">
        <f t="shared" ca="1" si="87"/>
        <v/>
      </c>
      <c r="K150" s="29" t="str">
        <f t="shared" ca="1" si="88"/>
        <v/>
      </c>
      <c r="L150" s="32">
        <f t="shared" si="81"/>
        <v>0</v>
      </c>
      <c r="M150" s="33">
        <f t="shared" si="82"/>
        <v>0</v>
      </c>
      <c r="N150" s="34">
        <f t="shared" si="89"/>
        <v>0</v>
      </c>
      <c r="O150" s="73" t="str">
        <f t="shared" ca="1" si="90"/>
        <v/>
      </c>
      <c r="P150" s="73" t="str">
        <f t="shared" ca="1" si="91"/>
        <v/>
      </c>
      <c r="Q150" s="74" t="str">
        <f t="shared" ca="1" si="92"/>
        <v/>
      </c>
      <c r="R150" s="75" t="str">
        <f t="shared" ca="1" si="93"/>
        <v/>
      </c>
      <c r="S150" s="76">
        <f t="shared" si="107"/>
        <v>0</v>
      </c>
      <c r="T150" s="76" t="str">
        <f t="shared" ca="1" si="94"/>
        <v/>
      </c>
      <c r="U150" s="76">
        <f t="shared" si="95"/>
        <v>0</v>
      </c>
      <c r="V150" s="76" t="str">
        <f ca="1">IF(OR(E149="0-0",E149="*0-0",G150=""),"",SUM(O$5:P150)-T150)</f>
        <v/>
      </c>
      <c r="W150" s="77" t="str">
        <f t="shared" ca="1" si="96"/>
        <v/>
      </c>
      <c r="X150" s="78">
        <f t="shared" si="108"/>
        <v>0</v>
      </c>
      <c r="Y150" s="78" t="str">
        <f t="shared" ca="1" si="97"/>
        <v/>
      </c>
      <c r="Z150" s="78">
        <f t="shared" si="98"/>
        <v>0</v>
      </c>
      <c r="AA150" s="78" t="str">
        <f ca="1">IF(OR(E149="0-0",E149="*0-0",G150=""),"",Y150-SUM(Q$5:R150))</f>
        <v/>
      </c>
      <c r="AB150" s="79" t="str">
        <f t="shared" ca="1" si="99"/>
        <v/>
      </c>
      <c r="AC150" s="80" t="str">
        <f t="shared" ca="1" si="100"/>
        <v/>
      </c>
      <c r="AD150" s="80" t="str">
        <f t="shared" ca="1" si="101"/>
        <v/>
      </c>
      <c r="AE150" s="80" t="str">
        <f t="shared" ca="1" si="102"/>
        <v/>
      </c>
      <c r="AF150" s="80" t="str">
        <f t="shared" ca="1" si="103"/>
        <v/>
      </c>
      <c r="AG150" s="81" t="str">
        <f t="shared" ca="1" si="104"/>
        <v/>
      </c>
    </row>
    <row r="151" spans="1:33" ht="14.25">
      <c r="A151" s="61">
        <f t="shared" si="83"/>
        <v>43314</v>
      </c>
      <c r="B151" s="3" t="str">
        <f t="shared" si="84"/>
        <v>木</v>
      </c>
      <c r="C151" s="26">
        <v>213</v>
      </c>
      <c r="D151" s="39"/>
      <c r="E151" s="58"/>
      <c r="F151" s="35" t="str">
        <f t="shared" ca="1" si="105"/>
        <v/>
      </c>
      <c r="G151" s="36" t="str">
        <f t="shared" ca="1" si="106"/>
        <v/>
      </c>
      <c r="H151" s="27" t="str">
        <f t="shared" ca="1" si="85"/>
        <v/>
      </c>
      <c r="I151" s="30" t="str">
        <f t="shared" ca="1" si="86"/>
        <v/>
      </c>
      <c r="J151" s="28" t="str">
        <f t="shared" ca="1" si="87"/>
        <v/>
      </c>
      <c r="K151" s="29" t="str">
        <f t="shared" ca="1" si="88"/>
        <v/>
      </c>
      <c r="L151" s="32">
        <f t="shared" si="81"/>
        <v>0</v>
      </c>
      <c r="M151" s="33">
        <f t="shared" si="82"/>
        <v>0</v>
      </c>
      <c r="N151" s="34">
        <f t="shared" si="89"/>
        <v>0</v>
      </c>
      <c r="O151" s="73" t="str">
        <f t="shared" ca="1" si="90"/>
        <v/>
      </c>
      <c r="P151" s="73" t="str">
        <f t="shared" ca="1" si="91"/>
        <v/>
      </c>
      <c r="Q151" s="74" t="str">
        <f t="shared" ca="1" si="92"/>
        <v/>
      </c>
      <c r="R151" s="75" t="str">
        <f t="shared" ca="1" si="93"/>
        <v/>
      </c>
      <c r="S151" s="76">
        <f t="shared" si="107"/>
        <v>0</v>
      </c>
      <c r="T151" s="76" t="str">
        <f t="shared" ca="1" si="94"/>
        <v/>
      </c>
      <c r="U151" s="76">
        <f t="shared" si="95"/>
        <v>0</v>
      </c>
      <c r="V151" s="76" t="str">
        <f ca="1">IF(OR(E150="0-0",E150="*0-0",G151=""),"",SUM(O$5:P151)-T151)</f>
        <v/>
      </c>
      <c r="W151" s="77" t="str">
        <f t="shared" ca="1" si="96"/>
        <v/>
      </c>
      <c r="X151" s="78">
        <f t="shared" si="108"/>
        <v>0</v>
      </c>
      <c r="Y151" s="78" t="str">
        <f t="shared" ca="1" si="97"/>
        <v/>
      </c>
      <c r="Z151" s="78">
        <f t="shared" si="98"/>
        <v>0</v>
      </c>
      <c r="AA151" s="78" t="str">
        <f ca="1">IF(OR(E150="0-0",E150="*0-0",G151=""),"",Y151-SUM(Q$5:R151))</f>
        <v/>
      </c>
      <c r="AB151" s="79" t="str">
        <f t="shared" ca="1" si="99"/>
        <v/>
      </c>
      <c r="AC151" s="80" t="str">
        <f t="shared" ca="1" si="100"/>
        <v/>
      </c>
      <c r="AD151" s="80" t="str">
        <f t="shared" ca="1" si="101"/>
        <v/>
      </c>
      <c r="AE151" s="80" t="str">
        <f t="shared" ca="1" si="102"/>
        <v/>
      </c>
      <c r="AF151" s="80" t="str">
        <f t="shared" ca="1" si="103"/>
        <v/>
      </c>
      <c r="AG151" s="81" t="str">
        <f t="shared" ca="1" si="104"/>
        <v/>
      </c>
    </row>
    <row r="152" spans="1:33" ht="14.25">
      <c r="A152" s="61">
        <f t="shared" si="83"/>
        <v>43315</v>
      </c>
      <c r="B152" s="3" t="str">
        <f t="shared" si="84"/>
        <v>金</v>
      </c>
      <c r="C152" s="26">
        <v>214</v>
      </c>
      <c r="D152" s="39"/>
      <c r="E152" s="58"/>
      <c r="F152" s="35" t="str">
        <f t="shared" ca="1" si="105"/>
        <v/>
      </c>
      <c r="G152" s="36" t="str">
        <f t="shared" ca="1" si="106"/>
        <v/>
      </c>
      <c r="H152" s="27" t="str">
        <f t="shared" ca="1" si="85"/>
        <v/>
      </c>
      <c r="I152" s="30" t="str">
        <f t="shared" ca="1" si="86"/>
        <v/>
      </c>
      <c r="J152" s="28" t="str">
        <f t="shared" ca="1" si="87"/>
        <v/>
      </c>
      <c r="K152" s="29" t="str">
        <f t="shared" ca="1" si="88"/>
        <v/>
      </c>
      <c r="L152" s="32">
        <f t="shared" si="81"/>
        <v>0</v>
      </c>
      <c r="M152" s="33">
        <f t="shared" si="82"/>
        <v>0</v>
      </c>
      <c r="N152" s="34">
        <f t="shared" si="89"/>
        <v>0</v>
      </c>
      <c r="O152" s="73" t="str">
        <f t="shared" ca="1" si="90"/>
        <v/>
      </c>
      <c r="P152" s="73" t="str">
        <f t="shared" ca="1" si="91"/>
        <v/>
      </c>
      <c r="Q152" s="74" t="str">
        <f t="shared" ca="1" si="92"/>
        <v/>
      </c>
      <c r="R152" s="75" t="str">
        <f t="shared" ca="1" si="93"/>
        <v/>
      </c>
      <c r="S152" s="76">
        <f t="shared" si="107"/>
        <v>0</v>
      </c>
      <c r="T152" s="76" t="str">
        <f t="shared" ca="1" si="94"/>
        <v/>
      </c>
      <c r="U152" s="76">
        <f t="shared" si="95"/>
        <v>0</v>
      </c>
      <c r="V152" s="76" t="str">
        <f ca="1">IF(OR(E151="0-0",E151="*0-0",G152=""),"",SUM(O$5:P152)-T152)</f>
        <v/>
      </c>
      <c r="W152" s="77" t="str">
        <f t="shared" ca="1" si="96"/>
        <v/>
      </c>
      <c r="X152" s="78">
        <f t="shared" si="108"/>
        <v>0</v>
      </c>
      <c r="Y152" s="78" t="str">
        <f t="shared" ca="1" si="97"/>
        <v/>
      </c>
      <c r="Z152" s="78">
        <f t="shared" si="98"/>
        <v>0</v>
      </c>
      <c r="AA152" s="78" t="str">
        <f ca="1">IF(OR(E151="0-0",E151="*0-0",G152=""),"",Y152-SUM(Q$5:R152))</f>
        <v/>
      </c>
      <c r="AB152" s="79" t="str">
        <f t="shared" ca="1" si="99"/>
        <v/>
      </c>
      <c r="AC152" s="80" t="str">
        <f t="shared" ca="1" si="100"/>
        <v/>
      </c>
      <c r="AD152" s="80" t="str">
        <f t="shared" ca="1" si="101"/>
        <v/>
      </c>
      <c r="AE152" s="80" t="str">
        <f t="shared" ca="1" si="102"/>
        <v/>
      </c>
      <c r="AF152" s="80" t="str">
        <f t="shared" ca="1" si="103"/>
        <v/>
      </c>
      <c r="AG152" s="81" t="str">
        <f t="shared" ca="1" si="104"/>
        <v/>
      </c>
    </row>
    <row r="153" spans="1:33" ht="14.25">
      <c r="A153" s="61">
        <f t="shared" si="83"/>
        <v>43318</v>
      </c>
      <c r="B153" s="3" t="str">
        <f t="shared" si="84"/>
        <v>月</v>
      </c>
      <c r="C153" s="26">
        <v>217</v>
      </c>
      <c r="D153" s="39"/>
      <c r="E153" s="58"/>
      <c r="F153" s="35" t="str">
        <f t="shared" ca="1" si="105"/>
        <v/>
      </c>
      <c r="G153" s="36" t="str">
        <f t="shared" ca="1" si="106"/>
        <v/>
      </c>
      <c r="H153" s="27" t="str">
        <f t="shared" ca="1" si="85"/>
        <v/>
      </c>
      <c r="I153" s="30" t="str">
        <f t="shared" ca="1" si="86"/>
        <v/>
      </c>
      <c r="J153" s="28" t="str">
        <f t="shared" ca="1" si="87"/>
        <v/>
      </c>
      <c r="K153" s="29" t="str">
        <f t="shared" ca="1" si="88"/>
        <v/>
      </c>
      <c r="L153" s="32">
        <f t="shared" si="81"/>
        <v>0</v>
      </c>
      <c r="M153" s="33">
        <f t="shared" si="82"/>
        <v>0</v>
      </c>
      <c r="N153" s="34">
        <f t="shared" si="89"/>
        <v>0</v>
      </c>
      <c r="O153" s="73" t="str">
        <f t="shared" ca="1" si="90"/>
        <v/>
      </c>
      <c r="P153" s="73" t="str">
        <f t="shared" ca="1" si="91"/>
        <v/>
      </c>
      <c r="Q153" s="74" t="str">
        <f t="shared" ca="1" si="92"/>
        <v/>
      </c>
      <c r="R153" s="75" t="str">
        <f t="shared" ca="1" si="93"/>
        <v/>
      </c>
      <c r="S153" s="76">
        <f t="shared" si="107"/>
        <v>0</v>
      </c>
      <c r="T153" s="76" t="str">
        <f t="shared" ca="1" si="94"/>
        <v/>
      </c>
      <c r="U153" s="76">
        <f t="shared" si="95"/>
        <v>0</v>
      </c>
      <c r="V153" s="76" t="str">
        <f ca="1">IF(OR(E152="0-0",E152="*0-0",G153=""),"",SUM(O$5:P153)-T153)</f>
        <v/>
      </c>
      <c r="W153" s="77" t="str">
        <f t="shared" ca="1" si="96"/>
        <v/>
      </c>
      <c r="X153" s="78">
        <f t="shared" si="108"/>
        <v>0</v>
      </c>
      <c r="Y153" s="78" t="str">
        <f t="shared" ca="1" si="97"/>
        <v/>
      </c>
      <c r="Z153" s="78">
        <f t="shared" si="98"/>
        <v>0</v>
      </c>
      <c r="AA153" s="78" t="str">
        <f ca="1">IF(OR(E152="0-0",E152="*0-0",G153=""),"",Y153-SUM(Q$5:R153))</f>
        <v/>
      </c>
      <c r="AB153" s="79" t="str">
        <f t="shared" ca="1" si="99"/>
        <v/>
      </c>
      <c r="AC153" s="80" t="str">
        <f t="shared" ca="1" si="100"/>
        <v/>
      </c>
      <c r="AD153" s="80" t="str">
        <f t="shared" ca="1" si="101"/>
        <v/>
      </c>
      <c r="AE153" s="80" t="str">
        <f t="shared" ca="1" si="102"/>
        <v/>
      </c>
      <c r="AF153" s="80" t="str">
        <f t="shared" ca="1" si="103"/>
        <v/>
      </c>
      <c r="AG153" s="81" t="str">
        <f t="shared" ca="1" si="104"/>
        <v/>
      </c>
    </row>
    <row r="154" spans="1:33" ht="14.25">
      <c r="A154" s="61">
        <f t="shared" si="83"/>
        <v>43319</v>
      </c>
      <c r="B154" s="3" t="str">
        <f t="shared" si="84"/>
        <v>火</v>
      </c>
      <c r="C154" s="26">
        <v>218</v>
      </c>
      <c r="D154" s="39"/>
      <c r="E154" s="58"/>
      <c r="F154" s="35" t="str">
        <f t="shared" ca="1" si="105"/>
        <v/>
      </c>
      <c r="G154" s="36" t="str">
        <f t="shared" ca="1" si="106"/>
        <v/>
      </c>
      <c r="H154" s="27" t="str">
        <f t="shared" ca="1" si="85"/>
        <v/>
      </c>
      <c r="I154" s="30" t="str">
        <f t="shared" ca="1" si="86"/>
        <v/>
      </c>
      <c r="J154" s="28" t="str">
        <f t="shared" ca="1" si="87"/>
        <v/>
      </c>
      <c r="K154" s="29" t="str">
        <f t="shared" ca="1" si="88"/>
        <v/>
      </c>
      <c r="L154" s="32">
        <f t="shared" si="81"/>
        <v>0</v>
      </c>
      <c r="M154" s="33">
        <f t="shared" si="82"/>
        <v>0</v>
      </c>
      <c r="N154" s="34">
        <f t="shared" si="89"/>
        <v>0</v>
      </c>
      <c r="O154" s="73" t="str">
        <f t="shared" ca="1" si="90"/>
        <v/>
      </c>
      <c r="P154" s="73" t="str">
        <f t="shared" ca="1" si="91"/>
        <v/>
      </c>
      <c r="Q154" s="74" t="str">
        <f t="shared" ca="1" si="92"/>
        <v/>
      </c>
      <c r="R154" s="75" t="str">
        <f t="shared" ca="1" si="93"/>
        <v/>
      </c>
      <c r="S154" s="76">
        <f t="shared" si="107"/>
        <v>0</v>
      </c>
      <c r="T154" s="76" t="str">
        <f t="shared" ca="1" si="94"/>
        <v/>
      </c>
      <c r="U154" s="76">
        <f t="shared" si="95"/>
        <v>0</v>
      </c>
      <c r="V154" s="76" t="str">
        <f ca="1">IF(OR(E153="0-0",E153="*0-0",G154=""),"",SUM(O$5:P154)-T154)</f>
        <v/>
      </c>
      <c r="W154" s="77" t="str">
        <f t="shared" ca="1" si="96"/>
        <v/>
      </c>
      <c r="X154" s="78">
        <f t="shared" si="108"/>
        <v>0</v>
      </c>
      <c r="Y154" s="78" t="str">
        <f t="shared" ca="1" si="97"/>
        <v/>
      </c>
      <c r="Z154" s="78">
        <f t="shared" si="98"/>
        <v>0</v>
      </c>
      <c r="AA154" s="78" t="str">
        <f ca="1">IF(OR(E153="0-0",E153="*0-0",G154=""),"",Y154-SUM(Q$5:R154))</f>
        <v/>
      </c>
      <c r="AB154" s="79" t="str">
        <f t="shared" ca="1" si="99"/>
        <v/>
      </c>
      <c r="AC154" s="80" t="str">
        <f t="shared" ca="1" si="100"/>
        <v/>
      </c>
      <c r="AD154" s="80" t="str">
        <f t="shared" ca="1" si="101"/>
        <v/>
      </c>
      <c r="AE154" s="80" t="str">
        <f t="shared" ca="1" si="102"/>
        <v/>
      </c>
      <c r="AF154" s="80" t="str">
        <f t="shared" ca="1" si="103"/>
        <v/>
      </c>
      <c r="AG154" s="81" t="str">
        <f t="shared" ca="1" si="104"/>
        <v/>
      </c>
    </row>
    <row r="155" spans="1:33" ht="14.25">
      <c r="A155" s="61">
        <f t="shared" si="83"/>
        <v>43320</v>
      </c>
      <c r="B155" s="3" t="str">
        <f t="shared" si="84"/>
        <v>水</v>
      </c>
      <c r="C155" s="26">
        <v>219</v>
      </c>
      <c r="D155" s="39"/>
      <c r="E155" s="58"/>
      <c r="F155" s="35" t="str">
        <f t="shared" ca="1" si="105"/>
        <v/>
      </c>
      <c r="G155" s="36" t="str">
        <f t="shared" ca="1" si="106"/>
        <v/>
      </c>
      <c r="H155" s="27" t="str">
        <f t="shared" ca="1" si="85"/>
        <v/>
      </c>
      <c r="I155" s="30" t="str">
        <f t="shared" ca="1" si="86"/>
        <v/>
      </c>
      <c r="J155" s="28" t="str">
        <f t="shared" ca="1" si="87"/>
        <v/>
      </c>
      <c r="K155" s="29" t="str">
        <f t="shared" ca="1" si="88"/>
        <v/>
      </c>
      <c r="L155" s="32">
        <f t="shared" si="81"/>
        <v>0</v>
      </c>
      <c r="M155" s="33">
        <f t="shared" si="82"/>
        <v>0</v>
      </c>
      <c r="N155" s="34">
        <f t="shared" si="89"/>
        <v>0</v>
      </c>
      <c r="O155" s="73" t="str">
        <f t="shared" ca="1" si="90"/>
        <v/>
      </c>
      <c r="P155" s="73" t="str">
        <f t="shared" ca="1" si="91"/>
        <v/>
      </c>
      <c r="Q155" s="74" t="str">
        <f t="shared" ca="1" si="92"/>
        <v/>
      </c>
      <c r="R155" s="75" t="str">
        <f t="shared" ca="1" si="93"/>
        <v/>
      </c>
      <c r="S155" s="76">
        <f t="shared" si="107"/>
        <v>0</v>
      </c>
      <c r="T155" s="76" t="str">
        <f t="shared" ca="1" si="94"/>
        <v/>
      </c>
      <c r="U155" s="76">
        <f t="shared" si="95"/>
        <v>0</v>
      </c>
      <c r="V155" s="76" t="str">
        <f ca="1">IF(OR(E154="0-0",E154="*0-0",G155=""),"",SUM(O$5:P155)-T155)</f>
        <v/>
      </c>
      <c r="W155" s="77" t="str">
        <f t="shared" ca="1" si="96"/>
        <v/>
      </c>
      <c r="X155" s="78">
        <f t="shared" si="108"/>
        <v>0</v>
      </c>
      <c r="Y155" s="78" t="str">
        <f t="shared" ca="1" si="97"/>
        <v/>
      </c>
      <c r="Z155" s="78">
        <f t="shared" si="98"/>
        <v>0</v>
      </c>
      <c r="AA155" s="78" t="str">
        <f ca="1">IF(OR(E154="0-0",E154="*0-0",G155=""),"",Y155-SUM(Q$5:R155))</f>
        <v/>
      </c>
      <c r="AB155" s="79" t="str">
        <f t="shared" ca="1" si="99"/>
        <v/>
      </c>
      <c r="AC155" s="80" t="str">
        <f t="shared" ca="1" si="100"/>
        <v/>
      </c>
      <c r="AD155" s="80" t="str">
        <f t="shared" ca="1" si="101"/>
        <v/>
      </c>
      <c r="AE155" s="80" t="str">
        <f t="shared" ca="1" si="102"/>
        <v/>
      </c>
      <c r="AF155" s="80" t="str">
        <f t="shared" ca="1" si="103"/>
        <v/>
      </c>
      <c r="AG155" s="81" t="str">
        <f t="shared" ca="1" si="104"/>
        <v/>
      </c>
    </row>
    <row r="156" spans="1:33" ht="14.25">
      <c r="A156" s="61">
        <f t="shared" si="83"/>
        <v>43321</v>
      </c>
      <c r="B156" s="3" t="str">
        <f t="shared" si="84"/>
        <v>木</v>
      </c>
      <c r="C156" s="26">
        <v>220</v>
      </c>
      <c r="D156" s="39"/>
      <c r="E156" s="58"/>
      <c r="F156" s="35" t="str">
        <f t="shared" ca="1" si="105"/>
        <v/>
      </c>
      <c r="G156" s="36" t="str">
        <f t="shared" ca="1" si="106"/>
        <v/>
      </c>
      <c r="H156" s="27" t="str">
        <f t="shared" ca="1" si="85"/>
        <v/>
      </c>
      <c r="I156" s="30" t="str">
        <f t="shared" ca="1" si="86"/>
        <v/>
      </c>
      <c r="J156" s="28" t="str">
        <f t="shared" ca="1" si="87"/>
        <v/>
      </c>
      <c r="K156" s="29" t="str">
        <f t="shared" ca="1" si="88"/>
        <v/>
      </c>
      <c r="L156" s="32">
        <f t="shared" si="81"/>
        <v>0</v>
      </c>
      <c r="M156" s="33">
        <f t="shared" si="82"/>
        <v>0</v>
      </c>
      <c r="N156" s="34">
        <f t="shared" si="89"/>
        <v>0</v>
      </c>
      <c r="O156" s="73" t="str">
        <f t="shared" ca="1" si="90"/>
        <v/>
      </c>
      <c r="P156" s="73" t="str">
        <f t="shared" ca="1" si="91"/>
        <v/>
      </c>
      <c r="Q156" s="74" t="str">
        <f t="shared" ca="1" si="92"/>
        <v/>
      </c>
      <c r="R156" s="75" t="str">
        <f t="shared" ca="1" si="93"/>
        <v/>
      </c>
      <c r="S156" s="76">
        <f t="shared" si="107"/>
        <v>0</v>
      </c>
      <c r="T156" s="76" t="str">
        <f t="shared" ca="1" si="94"/>
        <v/>
      </c>
      <c r="U156" s="76">
        <f t="shared" si="95"/>
        <v>0</v>
      </c>
      <c r="V156" s="76" t="str">
        <f ca="1">IF(OR(E155="0-0",E155="*0-0",G156=""),"",SUM(O$5:P156)-T156)</f>
        <v/>
      </c>
      <c r="W156" s="77" t="str">
        <f t="shared" ca="1" si="96"/>
        <v/>
      </c>
      <c r="X156" s="78">
        <f t="shared" si="108"/>
        <v>0</v>
      </c>
      <c r="Y156" s="78" t="str">
        <f t="shared" ca="1" si="97"/>
        <v/>
      </c>
      <c r="Z156" s="78">
        <f t="shared" si="98"/>
        <v>0</v>
      </c>
      <c r="AA156" s="78" t="str">
        <f ca="1">IF(OR(E155="0-0",E155="*0-0",G156=""),"",Y156-SUM(Q$5:R156))</f>
        <v/>
      </c>
      <c r="AB156" s="79" t="str">
        <f t="shared" ca="1" si="99"/>
        <v/>
      </c>
      <c r="AC156" s="80" t="str">
        <f t="shared" ca="1" si="100"/>
        <v/>
      </c>
      <c r="AD156" s="80" t="str">
        <f t="shared" ca="1" si="101"/>
        <v/>
      </c>
      <c r="AE156" s="80" t="str">
        <f t="shared" ca="1" si="102"/>
        <v/>
      </c>
      <c r="AF156" s="80" t="str">
        <f t="shared" ca="1" si="103"/>
        <v/>
      </c>
      <c r="AG156" s="81" t="str">
        <f t="shared" ca="1" si="104"/>
        <v/>
      </c>
    </row>
    <row r="157" spans="1:33" ht="14.25">
      <c r="A157" s="61">
        <f t="shared" si="83"/>
        <v>43322</v>
      </c>
      <c r="B157" s="3" t="str">
        <f t="shared" si="84"/>
        <v>金</v>
      </c>
      <c r="C157" s="26">
        <v>221</v>
      </c>
      <c r="D157" s="39"/>
      <c r="E157" s="58"/>
      <c r="F157" s="35" t="str">
        <f t="shared" ca="1" si="105"/>
        <v/>
      </c>
      <c r="G157" s="36" t="str">
        <f t="shared" ca="1" si="106"/>
        <v/>
      </c>
      <c r="H157" s="27" t="str">
        <f t="shared" ca="1" si="85"/>
        <v/>
      </c>
      <c r="I157" s="30" t="str">
        <f t="shared" ca="1" si="86"/>
        <v/>
      </c>
      <c r="J157" s="28" t="str">
        <f t="shared" ca="1" si="87"/>
        <v/>
      </c>
      <c r="K157" s="29" t="str">
        <f t="shared" ca="1" si="88"/>
        <v/>
      </c>
      <c r="L157" s="32">
        <f t="shared" si="81"/>
        <v>0</v>
      </c>
      <c r="M157" s="33">
        <f t="shared" si="82"/>
        <v>0</v>
      </c>
      <c r="N157" s="34">
        <f t="shared" si="89"/>
        <v>0</v>
      </c>
      <c r="O157" s="73" t="str">
        <f t="shared" ca="1" si="90"/>
        <v/>
      </c>
      <c r="P157" s="73" t="str">
        <f t="shared" ca="1" si="91"/>
        <v/>
      </c>
      <c r="Q157" s="74" t="str">
        <f t="shared" ca="1" si="92"/>
        <v/>
      </c>
      <c r="R157" s="75" t="str">
        <f t="shared" ca="1" si="93"/>
        <v/>
      </c>
      <c r="S157" s="76">
        <f t="shared" si="107"/>
        <v>0</v>
      </c>
      <c r="T157" s="76" t="str">
        <f t="shared" ca="1" si="94"/>
        <v/>
      </c>
      <c r="U157" s="76">
        <f t="shared" si="95"/>
        <v>0</v>
      </c>
      <c r="V157" s="76" t="str">
        <f ca="1">IF(OR(E156="0-0",E156="*0-0",G157=""),"",SUM(O$5:P157)-T157)</f>
        <v/>
      </c>
      <c r="W157" s="77" t="str">
        <f t="shared" ca="1" si="96"/>
        <v/>
      </c>
      <c r="X157" s="78">
        <f t="shared" si="108"/>
        <v>0</v>
      </c>
      <c r="Y157" s="78" t="str">
        <f t="shared" ca="1" si="97"/>
        <v/>
      </c>
      <c r="Z157" s="78">
        <f t="shared" si="98"/>
        <v>0</v>
      </c>
      <c r="AA157" s="78" t="str">
        <f ca="1">IF(OR(E156="0-0",E156="*0-0",G157=""),"",Y157-SUM(Q$5:R157))</f>
        <v/>
      </c>
      <c r="AB157" s="79" t="str">
        <f t="shared" ca="1" si="99"/>
        <v/>
      </c>
      <c r="AC157" s="80" t="str">
        <f t="shared" ca="1" si="100"/>
        <v/>
      </c>
      <c r="AD157" s="80" t="str">
        <f t="shared" ca="1" si="101"/>
        <v/>
      </c>
      <c r="AE157" s="80" t="str">
        <f t="shared" ca="1" si="102"/>
        <v/>
      </c>
      <c r="AF157" s="80" t="str">
        <f t="shared" ca="1" si="103"/>
        <v/>
      </c>
      <c r="AG157" s="81" t="str">
        <f t="shared" ca="1" si="104"/>
        <v/>
      </c>
    </row>
    <row r="158" spans="1:33" ht="14.25">
      <c r="A158" s="61">
        <f t="shared" si="83"/>
        <v>43325</v>
      </c>
      <c r="B158" s="3" t="str">
        <f t="shared" si="84"/>
        <v>月</v>
      </c>
      <c r="C158" s="26">
        <v>224</v>
      </c>
      <c r="D158" s="39"/>
      <c r="E158" s="58"/>
      <c r="F158" s="35" t="str">
        <f t="shared" ca="1" si="105"/>
        <v/>
      </c>
      <c r="G158" s="36" t="str">
        <f t="shared" ca="1" si="106"/>
        <v/>
      </c>
      <c r="H158" s="27" t="str">
        <f t="shared" ca="1" si="85"/>
        <v/>
      </c>
      <c r="I158" s="30" t="str">
        <f t="shared" ca="1" si="86"/>
        <v/>
      </c>
      <c r="J158" s="28" t="str">
        <f t="shared" ca="1" si="87"/>
        <v/>
      </c>
      <c r="K158" s="29" t="str">
        <f t="shared" ca="1" si="88"/>
        <v/>
      </c>
      <c r="L158" s="32">
        <f t="shared" si="81"/>
        <v>0</v>
      </c>
      <c r="M158" s="33">
        <f t="shared" si="82"/>
        <v>0</v>
      </c>
      <c r="N158" s="34">
        <f t="shared" si="89"/>
        <v>0</v>
      </c>
      <c r="O158" s="73" t="str">
        <f t="shared" ca="1" si="90"/>
        <v/>
      </c>
      <c r="P158" s="73" t="str">
        <f t="shared" ca="1" si="91"/>
        <v/>
      </c>
      <c r="Q158" s="74" t="str">
        <f t="shared" ca="1" si="92"/>
        <v/>
      </c>
      <c r="R158" s="75" t="str">
        <f t="shared" ca="1" si="93"/>
        <v/>
      </c>
      <c r="S158" s="76">
        <f t="shared" si="107"/>
        <v>0</v>
      </c>
      <c r="T158" s="76" t="str">
        <f t="shared" ca="1" si="94"/>
        <v/>
      </c>
      <c r="U158" s="76">
        <f t="shared" si="95"/>
        <v>0</v>
      </c>
      <c r="V158" s="76" t="str">
        <f ca="1">IF(OR(E157="0-0",E157="*0-0",G158=""),"",SUM(O$5:P158)-T158)</f>
        <v/>
      </c>
      <c r="W158" s="77" t="str">
        <f t="shared" ca="1" si="96"/>
        <v/>
      </c>
      <c r="X158" s="78">
        <f t="shared" si="108"/>
        <v>0</v>
      </c>
      <c r="Y158" s="78" t="str">
        <f t="shared" ca="1" si="97"/>
        <v/>
      </c>
      <c r="Z158" s="78">
        <f t="shared" si="98"/>
        <v>0</v>
      </c>
      <c r="AA158" s="78" t="str">
        <f ca="1">IF(OR(E157="0-0",E157="*0-0",G158=""),"",Y158-SUM(Q$5:R158))</f>
        <v/>
      </c>
      <c r="AB158" s="79" t="str">
        <f t="shared" ca="1" si="99"/>
        <v/>
      </c>
      <c r="AC158" s="80" t="str">
        <f t="shared" ca="1" si="100"/>
        <v/>
      </c>
      <c r="AD158" s="80" t="str">
        <f t="shared" ca="1" si="101"/>
        <v/>
      </c>
      <c r="AE158" s="80" t="str">
        <f t="shared" ca="1" si="102"/>
        <v/>
      </c>
      <c r="AF158" s="80" t="str">
        <f t="shared" ca="1" si="103"/>
        <v/>
      </c>
      <c r="AG158" s="81" t="str">
        <f t="shared" ca="1" si="104"/>
        <v/>
      </c>
    </row>
    <row r="159" spans="1:33" ht="14.25">
      <c r="A159" s="61">
        <f t="shared" si="83"/>
        <v>43326</v>
      </c>
      <c r="B159" s="3" t="str">
        <f t="shared" si="84"/>
        <v>火</v>
      </c>
      <c r="C159" s="26">
        <v>225</v>
      </c>
      <c r="D159" s="39"/>
      <c r="E159" s="58"/>
      <c r="F159" s="35" t="str">
        <f t="shared" ca="1" si="105"/>
        <v/>
      </c>
      <c r="G159" s="36" t="str">
        <f t="shared" ca="1" si="106"/>
        <v/>
      </c>
      <c r="H159" s="27" t="str">
        <f t="shared" ca="1" si="85"/>
        <v/>
      </c>
      <c r="I159" s="30" t="str">
        <f t="shared" ca="1" si="86"/>
        <v/>
      </c>
      <c r="J159" s="28" t="str">
        <f t="shared" ca="1" si="87"/>
        <v/>
      </c>
      <c r="K159" s="29" t="str">
        <f t="shared" ca="1" si="88"/>
        <v/>
      </c>
      <c r="L159" s="32">
        <f t="shared" si="81"/>
        <v>0</v>
      </c>
      <c r="M159" s="33">
        <f t="shared" si="82"/>
        <v>0</v>
      </c>
      <c r="N159" s="34">
        <f t="shared" si="89"/>
        <v>0</v>
      </c>
      <c r="O159" s="73" t="str">
        <f t="shared" ca="1" si="90"/>
        <v/>
      </c>
      <c r="P159" s="73" t="str">
        <f t="shared" ca="1" si="91"/>
        <v/>
      </c>
      <c r="Q159" s="74" t="str">
        <f t="shared" ca="1" si="92"/>
        <v/>
      </c>
      <c r="R159" s="75" t="str">
        <f t="shared" ca="1" si="93"/>
        <v/>
      </c>
      <c r="S159" s="76">
        <f t="shared" si="107"/>
        <v>0</v>
      </c>
      <c r="T159" s="76" t="str">
        <f t="shared" ca="1" si="94"/>
        <v/>
      </c>
      <c r="U159" s="76">
        <f t="shared" si="95"/>
        <v>0</v>
      </c>
      <c r="V159" s="76" t="str">
        <f ca="1">IF(OR(E158="0-0",E158="*0-0",G159=""),"",SUM(O$5:P159)-T159)</f>
        <v/>
      </c>
      <c r="W159" s="77" t="str">
        <f t="shared" ca="1" si="96"/>
        <v/>
      </c>
      <c r="X159" s="78">
        <f t="shared" si="108"/>
        <v>0</v>
      </c>
      <c r="Y159" s="78" t="str">
        <f t="shared" ca="1" si="97"/>
        <v/>
      </c>
      <c r="Z159" s="78">
        <f t="shared" si="98"/>
        <v>0</v>
      </c>
      <c r="AA159" s="78" t="str">
        <f ca="1">IF(OR(E158="0-0",E158="*0-0",G159=""),"",Y159-SUM(Q$5:R159))</f>
        <v/>
      </c>
      <c r="AB159" s="79" t="str">
        <f t="shared" ca="1" si="99"/>
        <v/>
      </c>
      <c r="AC159" s="80" t="str">
        <f t="shared" ca="1" si="100"/>
        <v/>
      </c>
      <c r="AD159" s="80" t="str">
        <f t="shared" ca="1" si="101"/>
        <v/>
      </c>
      <c r="AE159" s="80" t="str">
        <f t="shared" ca="1" si="102"/>
        <v/>
      </c>
      <c r="AF159" s="80" t="str">
        <f t="shared" ca="1" si="103"/>
        <v/>
      </c>
      <c r="AG159" s="81" t="str">
        <f t="shared" ca="1" si="104"/>
        <v/>
      </c>
    </row>
    <row r="160" spans="1:33" ht="14.25">
      <c r="A160" s="61">
        <f t="shared" si="83"/>
        <v>43327</v>
      </c>
      <c r="B160" s="3" t="str">
        <f t="shared" si="84"/>
        <v>水</v>
      </c>
      <c r="C160" s="26">
        <v>226</v>
      </c>
      <c r="D160" s="39"/>
      <c r="E160" s="58"/>
      <c r="F160" s="35" t="str">
        <f t="shared" ca="1" si="105"/>
        <v/>
      </c>
      <c r="G160" s="36" t="str">
        <f t="shared" ca="1" si="106"/>
        <v/>
      </c>
      <c r="H160" s="27" t="str">
        <f t="shared" ca="1" si="85"/>
        <v/>
      </c>
      <c r="I160" s="30" t="str">
        <f t="shared" ca="1" si="86"/>
        <v/>
      </c>
      <c r="J160" s="28" t="str">
        <f t="shared" ca="1" si="87"/>
        <v/>
      </c>
      <c r="K160" s="29" t="str">
        <f t="shared" ca="1" si="88"/>
        <v/>
      </c>
      <c r="L160" s="32">
        <f t="shared" si="81"/>
        <v>0</v>
      </c>
      <c r="M160" s="33">
        <f t="shared" si="82"/>
        <v>0</v>
      </c>
      <c r="N160" s="34">
        <f t="shared" si="89"/>
        <v>0</v>
      </c>
      <c r="O160" s="73" t="str">
        <f t="shared" ca="1" si="90"/>
        <v/>
      </c>
      <c r="P160" s="73" t="str">
        <f t="shared" ca="1" si="91"/>
        <v/>
      </c>
      <c r="Q160" s="74" t="str">
        <f t="shared" ca="1" si="92"/>
        <v/>
      </c>
      <c r="R160" s="75" t="str">
        <f t="shared" ca="1" si="93"/>
        <v/>
      </c>
      <c r="S160" s="76">
        <f t="shared" si="107"/>
        <v>0</v>
      </c>
      <c r="T160" s="76" t="str">
        <f t="shared" ca="1" si="94"/>
        <v/>
      </c>
      <c r="U160" s="76">
        <f t="shared" si="95"/>
        <v>0</v>
      </c>
      <c r="V160" s="76" t="str">
        <f ca="1">IF(OR(E159="0-0",E159="*0-0",G160=""),"",SUM(O$5:P160)-T160)</f>
        <v/>
      </c>
      <c r="W160" s="77" t="str">
        <f t="shared" ca="1" si="96"/>
        <v/>
      </c>
      <c r="X160" s="78">
        <f t="shared" si="108"/>
        <v>0</v>
      </c>
      <c r="Y160" s="78" t="str">
        <f t="shared" ca="1" si="97"/>
        <v/>
      </c>
      <c r="Z160" s="78">
        <f t="shared" si="98"/>
        <v>0</v>
      </c>
      <c r="AA160" s="78" t="str">
        <f ca="1">IF(OR(E159="0-0",E159="*0-0",G160=""),"",Y160-SUM(Q$5:R160))</f>
        <v/>
      </c>
      <c r="AB160" s="79" t="str">
        <f t="shared" ca="1" si="99"/>
        <v/>
      </c>
      <c r="AC160" s="80" t="str">
        <f t="shared" ca="1" si="100"/>
        <v/>
      </c>
      <c r="AD160" s="80" t="str">
        <f t="shared" ca="1" si="101"/>
        <v/>
      </c>
      <c r="AE160" s="80" t="str">
        <f t="shared" ca="1" si="102"/>
        <v/>
      </c>
      <c r="AF160" s="80" t="str">
        <f t="shared" ca="1" si="103"/>
        <v/>
      </c>
      <c r="AG160" s="81" t="str">
        <f t="shared" ca="1" si="104"/>
        <v/>
      </c>
    </row>
    <row r="161" spans="1:33" ht="14.25">
      <c r="A161" s="61">
        <f t="shared" si="83"/>
        <v>43328</v>
      </c>
      <c r="B161" s="3" t="str">
        <f t="shared" si="84"/>
        <v>木</v>
      </c>
      <c r="C161" s="26">
        <v>227</v>
      </c>
      <c r="D161" s="39"/>
      <c r="E161" s="58"/>
      <c r="F161" s="35" t="str">
        <f t="shared" ca="1" si="105"/>
        <v/>
      </c>
      <c r="G161" s="36" t="str">
        <f t="shared" ca="1" si="106"/>
        <v/>
      </c>
      <c r="H161" s="27" t="str">
        <f t="shared" ca="1" si="85"/>
        <v/>
      </c>
      <c r="I161" s="30" t="str">
        <f t="shared" ca="1" si="86"/>
        <v/>
      </c>
      <c r="J161" s="28" t="str">
        <f t="shared" ca="1" si="87"/>
        <v/>
      </c>
      <c r="K161" s="29" t="str">
        <f t="shared" ca="1" si="88"/>
        <v/>
      </c>
      <c r="L161" s="32">
        <f t="shared" si="81"/>
        <v>0</v>
      </c>
      <c r="M161" s="33">
        <f t="shared" si="82"/>
        <v>0</v>
      </c>
      <c r="N161" s="34">
        <f t="shared" si="89"/>
        <v>0</v>
      </c>
      <c r="O161" s="73" t="str">
        <f t="shared" ca="1" si="90"/>
        <v/>
      </c>
      <c r="P161" s="73" t="str">
        <f t="shared" ca="1" si="91"/>
        <v/>
      </c>
      <c r="Q161" s="74" t="str">
        <f t="shared" ca="1" si="92"/>
        <v/>
      </c>
      <c r="R161" s="75" t="str">
        <f t="shared" ca="1" si="93"/>
        <v/>
      </c>
      <c r="S161" s="76">
        <f t="shared" si="107"/>
        <v>0</v>
      </c>
      <c r="T161" s="76" t="str">
        <f t="shared" ca="1" si="94"/>
        <v/>
      </c>
      <c r="U161" s="76">
        <f t="shared" si="95"/>
        <v>0</v>
      </c>
      <c r="V161" s="76" t="str">
        <f ca="1">IF(OR(E160="0-0",E160="*0-0",G161=""),"",SUM(O$5:P161)-T161)</f>
        <v/>
      </c>
      <c r="W161" s="77" t="str">
        <f t="shared" ca="1" si="96"/>
        <v/>
      </c>
      <c r="X161" s="78">
        <f t="shared" si="108"/>
        <v>0</v>
      </c>
      <c r="Y161" s="78" t="str">
        <f t="shared" ca="1" si="97"/>
        <v/>
      </c>
      <c r="Z161" s="78">
        <f t="shared" si="98"/>
        <v>0</v>
      </c>
      <c r="AA161" s="78" t="str">
        <f ca="1">IF(OR(E160="0-0",E160="*0-0",G161=""),"",Y161-SUM(Q$5:R161))</f>
        <v/>
      </c>
      <c r="AB161" s="79" t="str">
        <f t="shared" ca="1" si="99"/>
        <v/>
      </c>
      <c r="AC161" s="80" t="str">
        <f t="shared" ca="1" si="100"/>
        <v/>
      </c>
      <c r="AD161" s="80" t="str">
        <f t="shared" ca="1" si="101"/>
        <v/>
      </c>
      <c r="AE161" s="80" t="str">
        <f t="shared" ca="1" si="102"/>
        <v/>
      </c>
      <c r="AF161" s="80" t="str">
        <f t="shared" ca="1" si="103"/>
        <v/>
      </c>
      <c r="AG161" s="81" t="str">
        <f t="shared" ca="1" si="104"/>
        <v/>
      </c>
    </row>
    <row r="162" spans="1:33" ht="14.25">
      <c r="A162" s="61">
        <f t="shared" si="83"/>
        <v>43329</v>
      </c>
      <c r="B162" s="3" t="str">
        <f t="shared" si="84"/>
        <v>金</v>
      </c>
      <c r="C162" s="26">
        <v>228</v>
      </c>
      <c r="D162" s="39"/>
      <c r="E162" s="58"/>
      <c r="F162" s="35" t="str">
        <f t="shared" ca="1" si="105"/>
        <v/>
      </c>
      <c r="G162" s="36" t="str">
        <f t="shared" ca="1" si="106"/>
        <v/>
      </c>
      <c r="H162" s="27" t="str">
        <f t="shared" ca="1" si="85"/>
        <v/>
      </c>
      <c r="I162" s="30" t="str">
        <f t="shared" ca="1" si="86"/>
        <v/>
      </c>
      <c r="J162" s="28" t="str">
        <f t="shared" ca="1" si="87"/>
        <v/>
      </c>
      <c r="K162" s="29" t="str">
        <f t="shared" ca="1" si="88"/>
        <v/>
      </c>
      <c r="L162" s="32">
        <f t="shared" si="81"/>
        <v>0</v>
      </c>
      <c r="M162" s="33">
        <f t="shared" si="82"/>
        <v>0</v>
      </c>
      <c r="N162" s="34">
        <f t="shared" si="89"/>
        <v>0</v>
      </c>
      <c r="O162" s="73" t="str">
        <f t="shared" ca="1" si="90"/>
        <v/>
      </c>
      <c r="P162" s="73" t="str">
        <f t="shared" ca="1" si="91"/>
        <v/>
      </c>
      <c r="Q162" s="74" t="str">
        <f t="shared" ca="1" si="92"/>
        <v/>
      </c>
      <c r="R162" s="75" t="str">
        <f t="shared" ca="1" si="93"/>
        <v/>
      </c>
      <c r="S162" s="76">
        <f t="shared" si="107"/>
        <v>0</v>
      </c>
      <c r="T162" s="76" t="str">
        <f t="shared" ca="1" si="94"/>
        <v/>
      </c>
      <c r="U162" s="76">
        <f t="shared" si="95"/>
        <v>0</v>
      </c>
      <c r="V162" s="76" t="str">
        <f ca="1">IF(OR(E161="0-0",E161="*0-0",G162=""),"",SUM(O$5:P162)-T162)</f>
        <v/>
      </c>
      <c r="W162" s="77" t="str">
        <f t="shared" ca="1" si="96"/>
        <v/>
      </c>
      <c r="X162" s="78">
        <f t="shared" si="108"/>
        <v>0</v>
      </c>
      <c r="Y162" s="78" t="str">
        <f t="shared" ca="1" si="97"/>
        <v/>
      </c>
      <c r="Z162" s="78">
        <f t="shared" si="98"/>
        <v>0</v>
      </c>
      <c r="AA162" s="78" t="str">
        <f ca="1">IF(OR(E161="0-0",E161="*0-0",G162=""),"",Y162-SUM(Q$5:R162))</f>
        <v/>
      </c>
      <c r="AB162" s="79" t="str">
        <f t="shared" ca="1" si="99"/>
        <v/>
      </c>
      <c r="AC162" s="80" t="str">
        <f t="shared" ca="1" si="100"/>
        <v/>
      </c>
      <c r="AD162" s="80" t="str">
        <f t="shared" ca="1" si="101"/>
        <v/>
      </c>
      <c r="AE162" s="80" t="str">
        <f t="shared" ca="1" si="102"/>
        <v/>
      </c>
      <c r="AF162" s="80" t="str">
        <f t="shared" ca="1" si="103"/>
        <v/>
      </c>
      <c r="AG162" s="81" t="str">
        <f t="shared" ca="1" si="104"/>
        <v/>
      </c>
    </row>
    <row r="163" spans="1:33" ht="14.25">
      <c r="A163" s="61">
        <f t="shared" si="83"/>
        <v>43332</v>
      </c>
      <c r="B163" s="3" t="str">
        <f t="shared" si="84"/>
        <v>月</v>
      </c>
      <c r="C163" s="26">
        <v>231</v>
      </c>
      <c r="D163" s="39"/>
      <c r="E163" s="58"/>
      <c r="F163" s="35" t="str">
        <f t="shared" ca="1" si="105"/>
        <v/>
      </c>
      <c r="G163" s="36" t="str">
        <f t="shared" ca="1" si="106"/>
        <v/>
      </c>
      <c r="H163" s="27" t="str">
        <f t="shared" ca="1" si="85"/>
        <v/>
      </c>
      <c r="I163" s="30" t="str">
        <f t="shared" ca="1" si="86"/>
        <v/>
      </c>
      <c r="J163" s="28" t="str">
        <f t="shared" ca="1" si="87"/>
        <v/>
      </c>
      <c r="K163" s="29" t="str">
        <f t="shared" ca="1" si="88"/>
        <v/>
      </c>
      <c r="L163" s="32">
        <f t="shared" ref="L163:L226" si="109">IF(E163="",0,IF(OR(E163=".",E163=".."),L162,IF(LEFT(E163,1)="*",MID(E163,2,FIND("-",E163,2)-2),LEFT(E163,FIND("-",E163,1)-1))*F$1))</f>
        <v>0</v>
      </c>
      <c r="M163" s="33">
        <f t="shared" ref="M163:M226" si="110">IF(E163="",0,IF(OR(E163=".",E163=".."),M162,F$1*RIGHT(E163,LEN(E163)-FIND("-",E163,1))))</f>
        <v>0</v>
      </c>
      <c r="N163" s="34">
        <f t="shared" si="89"/>
        <v>0</v>
      </c>
      <c r="O163" s="73" t="str">
        <f t="shared" ca="1" si="90"/>
        <v/>
      </c>
      <c r="P163" s="73" t="str">
        <f t="shared" ca="1" si="91"/>
        <v/>
      </c>
      <c r="Q163" s="74" t="str">
        <f t="shared" ca="1" si="92"/>
        <v/>
      </c>
      <c r="R163" s="75" t="str">
        <f t="shared" ca="1" si="93"/>
        <v/>
      </c>
      <c r="S163" s="76">
        <f t="shared" si="107"/>
        <v>0</v>
      </c>
      <c r="T163" s="76" t="str">
        <f t="shared" ca="1" si="94"/>
        <v/>
      </c>
      <c r="U163" s="76">
        <f t="shared" si="95"/>
        <v>0</v>
      </c>
      <c r="V163" s="76" t="str">
        <f ca="1">IF(OR(E162="0-0",E162="*0-0",G163=""),"",SUM(O$5:P163)-T163)</f>
        <v/>
      </c>
      <c r="W163" s="77" t="str">
        <f t="shared" ca="1" si="96"/>
        <v/>
      </c>
      <c r="X163" s="78">
        <f t="shared" si="108"/>
        <v>0</v>
      </c>
      <c r="Y163" s="78" t="str">
        <f t="shared" ca="1" si="97"/>
        <v/>
      </c>
      <c r="Z163" s="78">
        <f t="shared" si="98"/>
        <v>0</v>
      </c>
      <c r="AA163" s="78" t="str">
        <f ca="1">IF(OR(E162="0-0",E162="*0-0",G163=""),"",Y163-SUM(Q$5:R163))</f>
        <v/>
      </c>
      <c r="AB163" s="79" t="str">
        <f t="shared" ca="1" si="99"/>
        <v/>
      </c>
      <c r="AC163" s="80" t="str">
        <f t="shared" ca="1" si="100"/>
        <v/>
      </c>
      <c r="AD163" s="80" t="str">
        <f t="shared" ca="1" si="101"/>
        <v/>
      </c>
      <c r="AE163" s="80" t="str">
        <f t="shared" ca="1" si="102"/>
        <v/>
      </c>
      <c r="AF163" s="80" t="str">
        <f t="shared" ca="1" si="103"/>
        <v/>
      </c>
      <c r="AG163" s="81" t="str">
        <f t="shared" ca="1" si="104"/>
        <v/>
      </c>
    </row>
    <row r="164" spans="1:33" ht="14.25">
      <c r="A164" s="61">
        <f t="shared" si="83"/>
        <v>43333</v>
      </c>
      <c r="B164" s="3" t="str">
        <f t="shared" si="84"/>
        <v>火</v>
      </c>
      <c r="C164" s="26">
        <v>232</v>
      </c>
      <c r="D164" s="39"/>
      <c r="E164" s="58"/>
      <c r="F164" s="35" t="str">
        <f t="shared" ca="1" si="105"/>
        <v/>
      </c>
      <c r="G164" s="36" t="str">
        <f t="shared" ca="1" si="106"/>
        <v/>
      </c>
      <c r="H164" s="27" t="str">
        <f t="shared" ca="1" si="85"/>
        <v/>
      </c>
      <c r="I164" s="30" t="str">
        <f t="shared" ca="1" si="86"/>
        <v/>
      </c>
      <c r="J164" s="28" t="str">
        <f t="shared" ca="1" si="87"/>
        <v/>
      </c>
      <c r="K164" s="29" t="str">
        <f t="shared" ca="1" si="88"/>
        <v/>
      </c>
      <c r="L164" s="32">
        <f t="shared" si="109"/>
        <v>0</v>
      </c>
      <c r="M164" s="33">
        <f t="shared" si="110"/>
        <v>0</v>
      </c>
      <c r="N164" s="34">
        <f t="shared" si="89"/>
        <v>0</v>
      </c>
      <c r="O164" s="73" t="str">
        <f t="shared" ca="1" si="90"/>
        <v/>
      </c>
      <c r="P164" s="73" t="str">
        <f t="shared" ca="1" si="91"/>
        <v/>
      </c>
      <c r="Q164" s="74" t="str">
        <f t="shared" ca="1" si="92"/>
        <v/>
      </c>
      <c r="R164" s="75" t="str">
        <f t="shared" ca="1" si="93"/>
        <v/>
      </c>
      <c r="S164" s="76">
        <f t="shared" si="107"/>
        <v>0</v>
      </c>
      <c r="T164" s="76" t="str">
        <f t="shared" ca="1" si="94"/>
        <v/>
      </c>
      <c r="U164" s="76">
        <f t="shared" si="95"/>
        <v>0</v>
      </c>
      <c r="V164" s="76" t="str">
        <f ca="1">IF(OR(E163="0-0",E163="*0-0",G164=""),"",SUM(O$5:P164)-T164)</f>
        <v/>
      </c>
      <c r="W164" s="77" t="str">
        <f t="shared" ca="1" si="96"/>
        <v/>
      </c>
      <c r="X164" s="78">
        <f t="shared" si="108"/>
        <v>0</v>
      </c>
      <c r="Y164" s="78" t="str">
        <f t="shared" ca="1" si="97"/>
        <v/>
      </c>
      <c r="Z164" s="78">
        <f t="shared" si="98"/>
        <v>0</v>
      </c>
      <c r="AA164" s="78" t="str">
        <f ca="1">IF(OR(E163="0-0",E163="*0-0",G164=""),"",Y164-SUM(Q$5:R164))</f>
        <v/>
      </c>
      <c r="AB164" s="79" t="str">
        <f t="shared" ca="1" si="99"/>
        <v/>
      </c>
      <c r="AC164" s="80" t="str">
        <f t="shared" ca="1" si="100"/>
        <v/>
      </c>
      <c r="AD164" s="80" t="str">
        <f t="shared" ca="1" si="101"/>
        <v/>
      </c>
      <c r="AE164" s="80" t="str">
        <f t="shared" ca="1" si="102"/>
        <v/>
      </c>
      <c r="AF164" s="80" t="str">
        <f t="shared" ca="1" si="103"/>
        <v/>
      </c>
      <c r="AG164" s="81" t="str">
        <f t="shared" ca="1" si="104"/>
        <v/>
      </c>
    </row>
    <row r="165" spans="1:33" ht="14.25">
      <c r="A165" s="61">
        <f t="shared" si="83"/>
        <v>43334</v>
      </c>
      <c r="B165" s="3" t="str">
        <f t="shared" si="84"/>
        <v>水</v>
      </c>
      <c r="C165" s="26">
        <v>233</v>
      </c>
      <c r="D165" s="39"/>
      <c r="E165" s="58"/>
      <c r="F165" s="35" t="str">
        <f t="shared" ca="1" si="105"/>
        <v/>
      </c>
      <c r="G165" s="36" t="str">
        <f t="shared" ca="1" si="106"/>
        <v/>
      </c>
      <c r="H165" s="27" t="str">
        <f t="shared" ca="1" si="85"/>
        <v/>
      </c>
      <c r="I165" s="30" t="str">
        <f t="shared" ca="1" si="86"/>
        <v/>
      </c>
      <c r="J165" s="28" t="str">
        <f t="shared" ca="1" si="87"/>
        <v/>
      </c>
      <c r="K165" s="29" t="str">
        <f t="shared" ca="1" si="88"/>
        <v/>
      </c>
      <c r="L165" s="32">
        <f t="shared" si="109"/>
        <v>0</v>
      </c>
      <c r="M165" s="33">
        <f t="shared" si="110"/>
        <v>0</v>
      </c>
      <c r="N165" s="34">
        <f t="shared" si="89"/>
        <v>0</v>
      </c>
      <c r="O165" s="73" t="str">
        <f t="shared" ca="1" si="90"/>
        <v/>
      </c>
      <c r="P165" s="73" t="str">
        <f t="shared" ca="1" si="91"/>
        <v/>
      </c>
      <c r="Q165" s="74" t="str">
        <f t="shared" ca="1" si="92"/>
        <v/>
      </c>
      <c r="R165" s="75" t="str">
        <f t="shared" ca="1" si="93"/>
        <v/>
      </c>
      <c r="S165" s="76">
        <f t="shared" si="107"/>
        <v>0</v>
      </c>
      <c r="T165" s="76" t="str">
        <f t="shared" ca="1" si="94"/>
        <v/>
      </c>
      <c r="U165" s="76">
        <f t="shared" si="95"/>
        <v>0</v>
      </c>
      <c r="V165" s="76" t="str">
        <f ca="1">IF(OR(E164="0-0",E164="*0-0",G165=""),"",SUM(O$5:P165)-T165)</f>
        <v/>
      </c>
      <c r="W165" s="77" t="str">
        <f t="shared" ca="1" si="96"/>
        <v/>
      </c>
      <c r="X165" s="78">
        <f t="shared" si="108"/>
        <v>0</v>
      </c>
      <c r="Y165" s="78" t="str">
        <f t="shared" ca="1" si="97"/>
        <v/>
      </c>
      <c r="Z165" s="78">
        <f t="shared" si="98"/>
        <v>0</v>
      </c>
      <c r="AA165" s="78" t="str">
        <f ca="1">IF(OR(E164="0-0",E164="*0-0",G165=""),"",Y165-SUM(Q$5:R165))</f>
        <v/>
      </c>
      <c r="AB165" s="79" t="str">
        <f t="shared" ca="1" si="99"/>
        <v/>
      </c>
      <c r="AC165" s="80" t="str">
        <f t="shared" ca="1" si="100"/>
        <v/>
      </c>
      <c r="AD165" s="80" t="str">
        <f t="shared" ca="1" si="101"/>
        <v/>
      </c>
      <c r="AE165" s="80" t="str">
        <f t="shared" ca="1" si="102"/>
        <v/>
      </c>
      <c r="AF165" s="80" t="str">
        <f t="shared" ca="1" si="103"/>
        <v/>
      </c>
      <c r="AG165" s="81" t="str">
        <f t="shared" ca="1" si="104"/>
        <v/>
      </c>
    </row>
    <row r="166" spans="1:33" ht="14.25">
      <c r="A166" s="61">
        <f t="shared" si="83"/>
        <v>43335</v>
      </c>
      <c r="B166" s="3" t="str">
        <f t="shared" si="84"/>
        <v>木</v>
      </c>
      <c r="C166" s="26">
        <v>234</v>
      </c>
      <c r="D166" s="39"/>
      <c r="E166" s="58"/>
      <c r="F166" s="35" t="str">
        <f t="shared" ca="1" si="105"/>
        <v/>
      </c>
      <c r="G166" s="36" t="str">
        <f t="shared" ca="1" si="106"/>
        <v/>
      </c>
      <c r="H166" s="27" t="str">
        <f t="shared" ca="1" si="85"/>
        <v/>
      </c>
      <c r="I166" s="30" t="str">
        <f t="shared" ca="1" si="86"/>
        <v/>
      </c>
      <c r="J166" s="28" t="str">
        <f t="shared" ca="1" si="87"/>
        <v/>
      </c>
      <c r="K166" s="29" t="str">
        <f t="shared" ca="1" si="88"/>
        <v/>
      </c>
      <c r="L166" s="32">
        <f t="shared" si="109"/>
        <v>0</v>
      </c>
      <c r="M166" s="33">
        <f t="shared" si="110"/>
        <v>0</v>
      </c>
      <c r="N166" s="34">
        <f t="shared" si="89"/>
        <v>0</v>
      </c>
      <c r="O166" s="73" t="str">
        <f t="shared" ca="1" si="90"/>
        <v/>
      </c>
      <c r="P166" s="73" t="str">
        <f t="shared" ca="1" si="91"/>
        <v/>
      </c>
      <c r="Q166" s="74" t="str">
        <f t="shared" ca="1" si="92"/>
        <v/>
      </c>
      <c r="R166" s="75" t="str">
        <f t="shared" ca="1" si="93"/>
        <v/>
      </c>
      <c r="S166" s="76">
        <f t="shared" si="107"/>
        <v>0</v>
      </c>
      <c r="T166" s="76" t="str">
        <f t="shared" ca="1" si="94"/>
        <v/>
      </c>
      <c r="U166" s="76">
        <f t="shared" si="95"/>
        <v>0</v>
      </c>
      <c r="V166" s="76" t="str">
        <f ca="1">IF(OR(E165="0-0",E165="*0-0",G166=""),"",SUM(O$5:P166)-T166)</f>
        <v/>
      </c>
      <c r="W166" s="77" t="str">
        <f t="shared" ca="1" si="96"/>
        <v/>
      </c>
      <c r="X166" s="78">
        <f t="shared" si="108"/>
        <v>0</v>
      </c>
      <c r="Y166" s="78" t="str">
        <f t="shared" ca="1" si="97"/>
        <v/>
      </c>
      <c r="Z166" s="78">
        <f t="shared" si="98"/>
        <v>0</v>
      </c>
      <c r="AA166" s="78" t="str">
        <f ca="1">IF(OR(E165="0-0",E165="*0-0",G166=""),"",Y166-SUM(Q$5:R166))</f>
        <v/>
      </c>
      <c r="AB166" s="79" t="str">
        <f t="shared" ca="1" si="99"/>
        <v/>
      </c>
      <c r="AC166" s="80" t="str">
        <f t="shared" ca="1" si="100"/>
        <v/>
      </c>
      <c r="AD166" s="80" t="str">
        <f t="shared" ca="1" si="101"/>
        <v/>
      </c>
      <c r="AE166" s="80" t="str">
        <f t="shared" ca="1" si="102"/>
        <v/>
      </c>
      <c r="AF166" s="80" t="str">
        <f t="shared" ca="1" si="103"/>
        <v/>
      </c>
      <c r="AG166" s="81" t="str">
        <f t="shared" ca="1" si="104"/>
        <v/>
      </c>
    </row>
    <row r="167" spans="1:33" ht="14.25">
      <c r="A167" s="61">
        <f t="shared" si="83"/>
        <v>43336</v>
      </c>
      <c r="B167" s="3" t="str">
        <f t="shared" si="84"/>
        <v>金</v>
      </c>
      <c r="C167" s="26">
        <v>235</v>
      </c>
      <c r="D167" s="39"/>
      <c r="E167" s="58"/>
      <c r="F167" s="35" t="str">
        <f t="shared" ca="1" si="105"/>
        <v/>
      </c>
      <c r="G167" s="36" t="str">
        <f t="shared" ca="1" si="106"/>
        <v/>
      </c>
      <c r="H167" s="27" t="str">
        <f t="shared" ca="1" si="85"/>
        <v/>
      </c>
      <c r="I167" s="30" t="str">
        <f t="shared" ca="1" si="86"/>
        <v/>
      </c>
      <c r="J167" s="28" t="str">
        <f t="shared" ca="1" si="87"/>
        <v/>
      </c>
      <c r="K167" s="29" t="str">
        <f t="shared" ca="1" si="88"/>
        <v/>
      </c>
      <c r="L167" s="32">
        <f t="shared" si="109"/>
        <v>0</v>
      </c>
      <c r="M167" s="33">
        <f t="shared" si="110"/>
        <v>0</v>
      </c>
      <c r="N167" s="34">
        <f t="shared" si="89"/>
        <v>0</v>
      </c>
      <c r="O167" s="73" t="str">
        <f t="shared" ca="1" si="90"/>
        <v/>
      </c>
      <c r="P167" s="73" t="str">
        <f t="shared" ca="1" si="91"/>
        <v/>
      </c>
      <c r="Q167" s="74" t="str">
        <f t="shared" ca="1" si="92"/>
        <v/>
      </c>
      <c r="R167" s="75" t="str">
        <f t="shared" ca="1" si="93"/>
        <v/>
      </c>
      <c r="S167" s="76">
        <f t="shared" si="107"/>
        <v>0</v>
      </c>
      <c r="T167" s="76" t="str">
        <f t="shared" ca="1" si="94"/>
        <v/>
      </c>
      <c r="U167" s="76">
        <f t="shared" si="95"/>
        <v>0</v>
      </c>
      <c r="V167" s="76" t="str">
        <f ca="1">IF(OR(E166="0-0",E166="*0-0",G167=""),"",SUM(O$5:P167)-T167)</f>
        <v/>
      </c>
      <c r="W167" s="77" t="str">
        <f t="shared" ca="1" si="96"/>
        <v/>
      </c>
      <c r="X167" s="78">
        <f t="shared" si="108"/>
        <v>0</v>
      </c>
      <c r="Y167" s="78" t="str">
        <f t="shared" ca="1" si="97"/>
        <v/>
      </c>
      <c r="Z167" s="78">
        <f t="shared" si="98"/>
        <v>0</v>
      </c>
      <c r="AA167" s="78" t="str">
        <f ca="1">IF(OR(E166="0-0",E166="*0-0",G167=""),"",Y167-SUM(Q$5:R167))</f>
        <v/>
      </c>
      <c r="AB167" s="79" t="str">
        <f t="shared" ca="1" si="99"/>
        <v/>
      </c>
      <c r="AC167" s="80" t="str">
        <f t="shared" ca="1" si="100"/>
        <v/>
      </c>
      <c r="AD167" s="80" t="str">
        <f t="shared" ca="1" si="101"/>
        <v/>
      </c>
      <c r="AE167" s="80" t="str">
        <f t="shared" ca="1" si="102"/>
        <v/>
      </c>
      <c r="AF167" s="80" t="str">
        <f t="shared" ca="1" si="103"/>
        <v/>
      </c>
      <c r="AG167" s="81" t="str">
        <f t="shared" ca="1" si="104"/>
        <v/>
      </c>
    </row>
    <row r="168" spans="1:33" ht="14.25">
      <c r="A168" s="61">
        <f t="shared" si="83"/>
        <v>43339</v>
      </c>
      <c r="B168" s="3" t="str">
        <f t="shared" si="84"/>
        <v>月</v>
      </c>
      <c r="C168" s="26">
        <v>238</v>
      </c>
      <c r="D168" s="39"/>
      <c r="E168" s="58"/>
      <c r="F168" s="35" t="str">
        <f t="shared" ca="1" si="105"/>
        <v/>
      </c>
      <c r="G168" s="36" t="str">
        <f t="shared" ca="1" si="106"/>
        <v/>
      </c>
      <c r="H168" s="27" t="str">
        <f t="shared" ca="1" si="85"/>
        <v/>
      </c>
      <c r="I168" s="30" t="str">
        <f t="shared" ca="1" si="86"/>
        <v/>
      </c>
      <c r="J168" s="28" t="str">
        <f t="shared" ca="1" si="87"/>
        <v/>
      </c>
      <c r="K168" s="29" t="str">
        <f t="shared" ca="1" si="88"/>
        <v/>
      </c>
      <c r="L168" s="32">
        <f t="shared" si="109"/>
        <v>0</v>
      </c>
      <c r="M168" s="33">
        <f t="shared" si="110"/>
        <v>0</v>
      </c>
      <c r="N168" s="34">
        <f t="shared" si="89"/>
        <v>0</v>
      </c>
      <c r="O168" s="73" t="str">
        <f t="shared" ca="1" si="90"/>
        <v/>
      </c>
      <c r="P168" s="73" t="str">
        <f t="shared" ca="1" si="91"/>
        <v/>
      </c>
      <c r="Q168" s="74" t="str">
        <f t="shared" ca="1" si="92"/>
        <v/>
      </c>
      <c r="R168" s="75" t="str">
        <f t="shared" ca="1" si="93"/>
        <v/>
      </c>
      <c r="S168" s="76">
        <f t="shared" si="107"/>
        <v>0</v>
      </c>
      <c r="T168" s="76" t="str">
        <f t="shared" ca="1" si="94"/>
        <v/>
      </c>
      <c r="U168" s="76">
        <f t="shared" si="95"/>
        <v>0</v>
      </c>
      <c r="V168" s="76" t="str">
        <f ca="1">IF(OR(E167="0-0",E167="*0-0",G168=""),"",SUM(O$5:P168)-T168)</f>
        <v/>
      </c>
      <c r="W168" s="77" t="str">
        <f t="shared" ca="1" si="96"/>
        <v/>
      </c>
      <c r="X168" s="78">
        <f t="shared" si="108"/>
        <v>0</v>
      </c>
      <c r="Y168" s="78" t="str">
        <f t="shared" ca="1" si="97"/>
        <v/>
      </c>
      <c r="Z168" s="78">
        <f t="shared" si="98"/>
        <v>0</v>
      </c>
      <c r="AA168" s="78" t="str">
        <f ca="1">IF(OR(E167="0-0",E167="*0-0",G168=""),"",Y168-SUM(Q$5:R168))</f>
        <v/>
      </c>
      <c r="AB168" s="79" t="str">
        <f t="shared" ca="1" si="99"/>
        <v/>
      </c>
      <c r="AC168" s="80" t="str">
        <f t="shared" ca="1" si="100"/>
        <v/>
      </c>
      <c r="AD168" s="80" t="str">
        <f t="shared" ca="1" si="101"/>
        <v/>
      </c>
      <c r="AE168" s="80" t="str">
        <f t="shared" ca="1" si="102"/>
        <v/>
      </c>
      <c r="AF168" s="80" t="str">
        <f t="shared" ca="1" si="103"/>
        <v/>
      </c>
      <c r="AG168" s="81" t="str">
        <f t="shared" ca="1" si="104"/>
        <v/>
      </c>
    </row>
    <row r="169" spans="1:33" ht="14.25">
      <c r="A169" s="61">
        <f t="shared" si="83"/>
        <v>43340</v>
      </c>
      <c r="B169" s="3" t="str">
        <f t="shared" si="84"/>
        <v>火</v>
      </c>
      <c r="C169" s="26">
        <v>239</v>
      </c>
      <c r="D169" s="39"/>
      <c r="E169" s="58"/>
      <c r="F169" s="35" t="str">
        <f t="shared" ca="1" si="105"/>
        <v/>
      </c>
      <c r="G169" s="36" t="str">
        <f t="shared" ca="1" si="106"/>
        <v/>
      </c>
      <c r="H169" s="27" t="str">
        <f t="shared" ca="1" si="85"/>
        <v/>
      </c>
      <c r="I169" s="30" t="str">
        <f t="shared" ca="1" si="86"/>
        <v/>
      </c>
      <c r="J169" s="28" t="str">
        <f t="shared" ca="1" si="87"/>
        <v/>
      </c>
      <c r="K169" s="29" t="str">
        <f t="shared" ca="1" si="88"/>
        <v/>
      </c>
      <c r="L169" s="32">
        <f t="shared" si="109"/>
        <v>0</v>
      </c>
      <c r="M169" s="33">
        <f t="shared" si="110"/>
        <v>0</v>
      </c>
      <c r="N169" s="34">
        <f t="shared" si="89"/>
        <v>0</v>
      </c>
      <c r="O169" s="73" t="str">
        <f t="shared" ca="1" si="90"/>
        <v/>
      </c>
      <c r="P169" s="73" t="str">
        <f t="shared" ca="1" si="91"/>
        <v/>
      </c>
      <c r="Q169" s="74" t="str">
        <f t="shared" ca="1" si="92"/>
        <v/>
      </c>
      <c r="R169" s="75" t="str">
        <f t="shared" ca="1" si="93"/>
        <v/>
      </c>
      <c r="S169" s="76">
        <f t="shared" si="107"/>
        <v>0</v>
      </c>
      <c r="T169" s="76" t="str">
        <f t="shared" ca="1" si="94"/>
        <v/>
      </c>
      <c r="U169" s="76">
        <f t="shared" si="95"/>
        <v>0</v>
      </c>
      <c r="V169" s="76" t="str">
        <f ca="1">IF(OR(E168="0-0",E168="*0-0",G169=""),"",SUM(O$5:P169)-T169)</f>
        <v/>
      </c>
      <c r="W169" s="77" t="str">
        <f t="shared" ca="1" si="96"/>
        <v/>
      </c>
      <c r="X169" s="78">
        <f t="shared" si="108"/>
        <v>0</v>
      </c>
      <c r="Y169" s="78" t="str">
        <f t="shared" ca="1" si="97"/>
        <v/>
      </c>
      <c r="Z169" s="78">
        <f t="shared" si="98"/>
        <v>0</v>
      </c>
      <c r="AA169" s="78" t="str">
        <f ca="1">IF(OR(E168="0-0",E168="*0-0",G169=""),"",Y169-SUM(Q$5:R169))</f>
        <v/>
      </c>
      <c r="AB169" s="79" t="str">
        <f t="shared" ca="1" si="99"/>
        <v/>
      </c>
      <c r="AC169" s="80" t="str">
        <f t="shared" ca="1" si="100"/>
        <v/>
      </c>
      <c r="AD169" s="80" t="str">
        <f t="shared" ca="1" si="101"/>
        <v/>
      </c>
      <c r="AE169" s="80" t="str">
        <f t="shared" ca="1" si="102"/>
        <v/>
      </c>
      <c r="AF169" s="80" t="str">
        <f t="shared" ca="1" si="103"/>
        <v/>
      </c>
      <c r="AG169" s="81" t="str">
        <f t="shared" ca="1" si="104"/>
        <v/>
      </c>
    </row>
    <row r="170" spans="1:33" ht="14.25">
      <c r="A170" s="61">
        <f t="shared" si="83"/>
        <v>43341</v>
      </c>
      <c r="B170" s="3" t="str">
        <f t="shared" si="84"/>
        <v>水</v>
      </c>
      <c r="C170" s="26">
        <v>240</v>
      </c>
      <c r="D170" s="39"/>
      <c r="E170" s="58"/>
      <c r="F170" s="35" t="str">
        <f t="shared" ca="1" si="105"/>
        <v/>
      </c>
      <c r="G170" s="36" t="str">
        <f t="shared" ca="1" si="106"/>
        <v/>
      </c>
      <c r="H170" s="27" t="str">
        <f t="shared" ca="1" si="85"/>
        <v/>
      </c>
      <c r="I170" s="30" t="str">
        <f t="shared" ca="1" si="86"/>
        <v/>
      </c>
      <c r="J170" s="28" t="str">
        <f t="shared" ca="1" si="87"/>
        <v/>
      </c>
      <c r="K170" s="29" t="str">
        <f t="shared" ca="1" si="88"/>
        <v/>
      </c>
      <c r="L170" s="32">
        <f t="shared" si="109"/>
        <v>0</v>
      </c>
      <c r="M170" s="33">
        <f t="shared" si="110"/>
        <v>0</v>
      </c>
      <c r="N170" s="34">
        <f t="shared" si="89"/>
        <v>0</v>
      </c>
      <c r="O170" s="73" t="str">
        <f t="shared" ca="1" si="90"/>
        <v/>
      </c>
      <c r="P170" s="73" t="str">
        <f t="shared" ca="1" si="91"/>
        <v/>
      </c>
      <c r="Q170" s="74" t="str">
        <f t="shared" ca="1" si="92"/>
        <v/>
      </c>
      <c r="R170" s="75" t="str">
        <f t="shared" ca="1" si="93"/>
        <v/>
      </c>
      <c r="S170" s="76">
        <f t="shared" si="107"/>
        <v>0</v>
      </c>
      <c r="T170" s="76" t="str">
        <f t="shared" ca="1" si="94"/>
        <v/>
      </c>
      <c r="U170" s="76">
        <f t="shared" si="95"/>
        <v>0</v>
      </c>
      <c r="V170" s="76" t="str">
        <f ca="1">IF(OR(E169="0-0",E169="*0-0",G170=""),"",SUM(O$5:P170)-T170)</f>
        <v/>
      </c>
      <c r="W170" s="77" t="str">
        <f t="shared" ca="1" si="96"/>
        <v/>
      </c>
      <c r="X170" s="78">
        <f t="shared" si="108"/>
        <v>0</v>
      </c>
      <c r="Y170" s="78" t="str">
        <f t="shared" ca="1" si="97"/>
        <v/>
      </c>
      <c r="Z170" s="78">
        <f t="shared" si="98"/>
        <v>0</v>
      </c>
      <c r="AA170" s="78" t="str">
        <f ca="1">IF(OR(E169="0-0",E169="*0-0",G170=""),"",Y170-SUM(Q$5:R170))</f>
        <v/>
      </c>
      <c r="AB170" s="79" t="str">
        <f t="shared" ca="1" si="99"/>
        <v/>
      </c>
      <c r="AC170" s="80" t="str">
        <f t="shared" ca="1" si="100"/>
        <v/>
      </c>
      <c r="AD170" s="80" t="str">
        <f t="shared" ca="1" si="101"/>
        <v/>
      </c>
      <c r="AE170" s="80" t="str">
        <f t="shared" ca="1" si="102"/>
        <v/>
      </c>
      <c r="AF170" s="80" t="str">
        <f t="shared" ca="1" si="103"/>
        <v/>
      </c>
      <c r="AG170" s="81" t="str">
        <f t="shared" ca="1" si="104"/>
        <v/>
      </c>
    </row>
    <row r="171" spans="1:33" ht="14.25">
      <c r="A171" s="61">
        <f t="shared" si="83"/>
        <v>43342</v>
      </c>
      <c r="B171" s="3" t="str">
        <f t="shared" si="84"/>
        <v>木</v>
      </c>
      <c r="C171" s="26">
        <v>241</v>
      </c>
      <c r="D171" s="39"/>
      <c r="E171" s="58"/>
      <c r="F171" s="35" t="str">
        <f t="shared" ca="1" si="105"/>
        <v/>
      </c>
      <c r="G171" s="36" t="str">
        <f t="shared" ca="1" si="106"/>
        <v/>
      </c>
      <c r="H171" s="27" t="str">
        <f t="shared" ca="1" si="85"/>
        <v/>
      </c>
      <c r="I171" s="30" t="str">
        <f t="shared" ca="1" si="86"/>
        <v/>
      </c>
      <c r="J171" s="28" t="str">
        <f t="shared" ca="1" si="87"/>
        <v/>
      </c>
      <c r="K171" s="29" t="str">
        <f t="shared" ca="1" si="88"/>
        <v/>
      </c>
      <c r="L171" s="32">
        <f t="shared" si="109"/>
        <v>0</v>
      </c>
      <c r="M171" s="33">
        <f t="shared" si="110"/>
        <v>0</v>
      </c>
      <c r="N171" s="34">
        <f t="shared" si="89"/>
        <v>0</v>
      </c>
      <c r="O171" s="73" t="str">
        <f t="shared" ca="1" si="90"/>
        <v/>
      </c>
      <c r="P171" s="73" t="str">
        <f t="shared" ca="1" si="91"/>
        <v/>
      </c>
      <c r="Q171" s="74" t="str">
        <f t="shared" ca="1" si="92"/>
        <v/>
      </c>
      <c r="R171" s="75" t="str">
        <f t="shared" ca="1" si="93"/>
        <v/>
      </c>
      <c r="S171" s="76">
        <f t="shared" si="107"/>
        <v>0</v>
      </c>
      <c r="T171" s="76" t="str">
        <f t="shared" ca="1" si="94"/>
        <v/>
      </c>
      <c r="U171" s="76">
        <f t="shared" si="95"/>
        <v>0</v>
      </c>
      <c r="V171" s="76" t="str">
        <f ca="1">IF(OR(E170="0-0",E170="*0-0",G171=""),"",SUM(O$5:P171)-T171)</f>
        <v/>
      </c>
      <c r="W171" s="77" t="str">
        <f t="shared" ca="1" si="96"/>
        <v/>
      </c>
      <c r="X171" s="78">
        <f t="shared" si="108"/>
        <v>0</v>
      </c>
      <c r="Y171" s="78" t="str">
        <f t="shared" ca="1" si="97"/>
        <v/>
      </c>
      <c r="Z171" s="78">
        <f t="shared" si="98"/>
        <v>0</v>
      </c>
      <c r="AA171" s="78" t="str">
        <f ca="1">IF(OR(E170="0-0",E170="*0-0",G171=""),"",Y171-SUM(Q$5:R171))</f>
        <v/>
      </c>
      <c r="AB171" s="79" t="str">
        <f t="shared" ca="1" si="99"/>
        <v/>
      </c>
      <c r="AC171" s="80" t="str">
        <f t="shared" ca="1" si="100"/>
        <v/>
      </c>
      <c r="AD171" s="80" t="str">
        <f t="shared" ca="1" si="101"/>
        <v/>
      </c>
      <c r="AE171" s="80" t="str">
        <f t="shared" ca="1" si="102"/>
        <v/>
      </c>
      <c r="AF171" s="80" t="str">
        <f t="shared" ca="1" si="103"/>
        <v/>
      </c>
      <c r="AG171" s="81" t="str">
        <f t="shared" ca="1" si="104"/>
        <v/>
      </c>
    </row>
    <row r="172" spans="1:33" ht="14.25">
      <c r="A172" s="61">
        <f t="shared" si="83"/>
        <v>43343</v>
      </c>
      <c r="B172" s="3" t="str">
        <f t="shared" si="84"/>
        <v>金</v>
      </c>
      <c r="C172" s="26">
        <v>242</v>
      </c>
      <c r="D172" s="39"/>
      <c r="E172" s="58"/>
      <c r="F172" s="35" t="str">
        <f t="shared" ca="1" si="105"/>
        <v/>
      </c>
      <c r="G172" s="36" t="str">
        <f t="shared" ca="1" si="106"/>
        <v/>
      </c>
      <c r="H172" s="27" t="str">
        <f t="shared" ca="1" si="85"/>
        <v/>
      </c>
      <c r="I172" s="30" t="str">
        <f t="shared" ca="1" si="86"/>
        <v/>
      </c>
      <c r="J172" s="28" t="str">
        <f t="shared" ca="1" si="87"/>
        <v/>
      </c>
      <c r="K172" s="29" t="str">
        <f t="shared" ca="1" si="88"/>
        <v/>
      </c>
      <c r="L172" s="32">
        <f t="shared" si="109"/>
        <v>0</v>
      </c>
      <c r="M172" s="33">
        <f t="shared" si="110"/>
        <v>0</v>
      </c>
      <c r="N172" s="34">
        <f t="shared" si="89"/>
        <v>0</v>
      </c>
      <c r="O172" s="73" t="str">
        <f t="shared" ca="1" si="90"/>
        <v/>
      </c>
      <c r="P172" s="73" t="str">
        <f t="shared" ca="1" si="91"/>
        <v/>
      </c>
      <c r="Q172" s="74" t="str">
        <f t="shared" ca="1" si="92"/>
        <v/>
      </c>
      <c r="R172" s="75" t="str">
        <f t="shared" ca="1" si="93"/>
        <v/>
      </c>
      <c r="S172" s="76">
        <f t="shared" si="107"/>
        <v>0</v>
      </c>
      <c r="T172" s="76" t="str">
        <f t="shared" ca="1" si="94"/>
        <v/>
      </c>
      <c r="U172" s="76">
        <f t="shared" si="95"/>
        <v>0</v>
      </c>
      <c r="V172" s="76" t="str">
        <f ca="1">IF(OR(E171="0-0",E171="*0-0",G172=""),"",SUM(O$5:P172)-T172)</f>
        <v/>
      </c>
      <c r="W172" s="77" t="str">
        <f t="shared" ca="1" si="96"/>
        <v/>
      </c>
      <c r="X172" s="78">
        <f t="shared" si="108"/>
        <v>0</v>
      </c>
      <c r="Y172" s="78" t="str">
        <f t="shared" ca="1" si="97"/>
        <v/>
      </c>
      <c r="Z172" s="78">
        <f t="shared" si="98"/>
        <v>0</v>
      </c>
      <c r="AA172" s="78" t="str">
        <f ca="1">IF(OR(E171="0-0",E171="*0-0",G172=""),"",Y172-SUM(Q$5:R172))</f>
        <v/>
      </c>
      <c r="AB172" s="79" t="str">
        <f t="shared" ca="1" si="99"/>
        <v/>
      </c>
      <c r="AC172" s="80" t="str">
        <f t="shared" ca="1" si="100"/>
        <v/>
      </c>
      <c r="AD172" s="80" t="str">
        <f t="shared" ca="1" si="101"/>
        <v/>
      </c>
      <c r="AE172" s="80" t="str">
        <f t="shared" ca="1" si="102"/>
        <v/>
      </c>
      <c r="AF172" s="80" t="str">
        <f t="shared" ca="1" si="103"/>
        <v/>
      </c>
      <c r="AG172" s="81" t="str">
        <f t="shared" ca="1" si="104"/>
        <v/>
      </c>
    </row>
    <row r="173" spans="1:33" ht="14.25">
      <c r="A173" s="61">
        <f t="shared" si="83"/>
        <v>43346</v>
      </c>
      <c r="B173" s="3" t="str">
        <f t="shared" si="84"/>
        <v>月</v>
      </c>
      <c r="C173" s="26">
        <v>245</v>
      </c>
      <c r="D173" s="39"/>
      <c r="E173" s="58"/>
      <c r="F173" s="35" t="str">
        <f t="shared" ca="1" si="105"/>
        <v/>
      </c>
      <c r="G173" s="36" t="str">
        <f t="shared" ca="1" si="106"/>
        <v/>
      </c>
      <c r="H173" s="27" t="str">
        <f t="shared" ca="1" si="85"/>
        <v/>
      </c>
      <c r="I173" s="30" t="str">
        <f t="shared" ca="1" si="86"/>
        <v/>
      </c>
      <c r="J173" s="28" t="str">
        <f t="shared" ca="1" si="87"/>
        <v/>
      </c>
      <c r="K173" s="29" t="str">
        <f t="shared" ca="1" si="88"/>
        <v/>
      </c>
      <c r="L173" s="32">
        <f t="shared" si="109"/>
        <v>0</v>
      </c>
      <c r="M173" s="33">
        <f t="shared" si="110"/>
        <v>0</v>
      </c>
      <c r="N173" s="34">
        <f t="shared" si="89"/>
        <v>0</v>
      </c>
      <c r="O173" s="73" t="str">
        <f t="shared" ca="1" si="90"/>
        <v/>
      </c>
      <c r="P173" s="73" t="str">
        <f t="shared" ca="1" si="91"/>
        <v/>
      </c>
      <c r="Q173" s="74" t="str">
        <f t="shared" ca="1" si="92"/>
        <v/>
      </c>
      <c r="R173" s="75" t="str">
        <f t="shared" ca="1" si="93"/>
        <v/>
      </c>
      <c r="S173" s="76">
        <f t="shared" si="107"/>
        <v>0</v>
      </c>
      <c r="T173" s="76" t="str">
        <f t="shared" ca="1" si="94"/>
        <v/>
      </c>
      <c r="U173" s="76">
        <f t="shared" si="95"/>
        <v>0</v>
      </c>
      <c r="V173" s="76" t="str">
        <f ca="1">IF(OR(E172="0-0",E172="*0-0",G173=""),"",SUM(O$5:P173)-T173)</f>
        <v/>
      </c>
      <c r="W173" s="77" t="str">
        <f t="shared" ca="1" si="96"/>
        <v/>
      </c>
      <c r="X173" s="78">
        <f t="shared" si="108"/>
        <v>0</v>
      </c>
      <c r="Y173" s="78" t="str">
        <f t="shared" ca="1" si="97"/>
        <v/>
      </c>
      <c r="Z173" s="78">
        <f t="shared" si="98"/>
        <v>0</v>
      </c>
      <c r="AA173" s="78" t="str">
        <f ca="1">IF(OR(E172="0-0",E172="*0-0",G173=""),"",Y173-SUM(Q$5:R173))</f>
        <v/>
      </c>
      <c r="AB173" s="79" t="str">
        <f t="shared" ca="1" si="99"/>
        <v/>
      </c>
      <c r="AC173" s="80" t="str">
        <f t="shared" ca="1" si="100"/>
        <v/>
      </c>
      <c r="AD173" s="80" t="str">
        <f t="shared" ca="1" si="101"/>
        <v/>
      </c>
      <c r="AE173" s="80" t="str">
        <f t="shared" ca="1" si="102"/>
        <v/>
      </c>
      <c r="AF173" s="80" t="str">
        <f t="shared" ca="1" si="103"/>
        <v/>
      </c>
      <c r="AG173" s="81" t="str">
        <f t="shared" ca="1" si="104"/>
        <v/>
      </c>
    </row>
    <row r="174" spans="1:33" ht="14.25">
      <c r="A174" s="61">
        <f t="shared" si="83"/>
        <v>43347</v>
      </c>
      <c r="B174" s="3" t="str">
        <f t="shared" si="84"/>
        <v>火</v>
      </c>
      <c r="C174" s="26">
        <v>246</v>
      </c>
      <c r="D174" s="39"/>
      <c r="E174" s="58"/>
      <c r="F174" s="35" t="str">
        <f t="shared" ca="1" si="105"/>
        <v/>
      </c>
      <c r="G174" s="36" t="str">
        <f t="shared" ca="1" si="106"/>
        <v/>
      </c>
      <c r="H174" s="27" t="str">
        <f t="shared" ca="1" si="85"/>
        <v/>
      </c>
      <c r="I174" s="30" t="str">
        <f t="shared" ca="1" si="86"/>
        <v/>
      </c>
      <c r="J174" s="28" t="str">
        <f t="shared" ca="1" si="87"/>
        <v/>
      </c>
      <c r="K174" s="29" t="str">
        <f t="shared" ca="1" si="88"/>
        <v/>
      </c>
      <c r="L174" s="32">
        <f t="shared" si="109"/>
        <v>0</v>
      </c>
      <c r="M174" s="33">
        <f t="shared" si="110"/>
        <v>0</v>
      </c>
      <c r="N174" s="34">
        <f t="shared" si="89"/>
        <v>0</v>
      </c>
      <c r="O174" s="73" t="str">
        <f t="shared" ca="1" si="90"/>
        <v/>
      </c>
      <c r="P174" s="73" t="str">
        <f t="shared" ca="1" si="91"/>
        <v/>
      </c>
      <c r="Q174" s="74" t="str">
        <f t="shared" ca="1" si="92"/>
        <v/>
      </c>
      <c r="R174" s="75" t="str">
        <f t="shared" ca="1" si="93"/>
        <v/>
      </c>
      <c r="S174" s="76">
        <f t="shared" si="107"/>
        <v>0</v>
      </c>
      <c r="T174" s="76" t="str">
        <f t="shared" ca="1" si="94"/>
        <v/>
      </c>
      <c r="U174" s="76">
        <f t="shared" si="95"/>
        <v>0</v>
      </c>
      <c r="V174" s="76" t="str">
        <f ca="1">IF(OR(E173="0-0",E173="*0-0",G174=""),"",SUM(O$5:P174)-T174)</f>
        <v/>
      </c>
      <c r="W174" s="77" t="str">
        <f t="shared" ca="1" si="96"/>
        <v/>
      </c>
      <c r="X174" s="78">
        <f t="shared" si="108"/>
        <v>0</v>
      </c>
      <c r="Y174" s="78" t="str">
        <f t="shared" ca="1" si="97"/>
        <v/>
      </c>
      <c r="Z174" s="78">
        <f t="shared" si="98"/>
        <v>0</v>
      </c>
      <c r="AA174" s="78" t="str">
        <f ca="1">IF(OR(E173="0-0",E173="*0-0",G174=""),"",Y174-SUM(Q$5:R174))</f>
        <v/>
      </c>
      <c r="AB174" s="79" t="str">
        <f t="shared" ca="1" si="99"/>
        <v/>
      </c>
      <c r="AC174" s="80" t="str">
        <f t="shared" ca="1" si="100"/>
        <v/>
      </c>
      <c r="AD174" s="80" t="str">
        <f t="shared" ca="1" si="101"/>
        <v/>
      </c>
      <c r="AE174" s="80" t="str">
        <f t="shared" ca="1" si="102"/>
        <v/>
      </c>
      <c r="AF174" s="80" t="str">
        <f t="shared" ca="1" si="103"/>
        <v/>
      </c>
      <c r="AG174" s="81" t="str">
        <f t="shared" ca="1" si="104"/>
        <v/>
      </c>
    </row>
    <row r="175" spans="1:33" ht="14.25">
      <c r="A175" s="61">
        <f t="shared" si="83"/>
        <v>43348</v>
      </c>
      <c r="B175" s="3" t="str">
        <f t="shared" si="84"/>
        <v>水</v>
      </c>
      <c r="C175" s="26">
        <v>247</v>
      </c>
      <c r="D175" s="39"/>
      <c r="E175" s="58"/>
      <c r="F175" s="35" t="str">
        <f t="shared" ca="1" si="105"/>
        <v/>
      </c>
      <c r="G175" s="36" t="str">
        <f t="shared" ca="1" si="106"/>
        <v/>
      </c>
      <c r="H175" s="27" t="str">
        <f t="shared" ca="1" si="85"/>
        <v/>
      </c>
      <c r="I175" s="30" t="str">
        <f t="shared" ca="1" si="86"/>
        <v/>
      </c>
      <c r="J175" s="28" t="str">
        <f t="shared" ca="1" si="87"/>
        <v/>
      </c>
      <c r="K175" s="29" t="str">
        <f t="shared" ca="1" si="88"/>
        <v/>
      </c>
      <c r="L175" s="32">
        <f t="shared" si="109"/>
        <v>0</v>
      </c>
      <c r="M175" s="33">
        <f t="shared" si="110"/>
        <v>0</v>
      </c>
      <c r="N175" s="34">
        <f t="shared" si="89"/>
        <v>0</v>
      </c>
      <c r="O175" s="73" t="str">
        <f t="shared" ca="1" si="90"/>
        <v/>
      </c>
      <c r="P175" s="73" t="str">
        <f t="shared" ca="1" si="91"/>
        <v/>
      </c>
      <c r="Q175" s="74" t="str">
        <f t="shared" ca="1" si="92"/>
        <v/>
      </c>
      <c r="R175" s="75" t="str">
        <f t="shared" ca="1" si="93"/>
        <v/>
      </c>
      <c r="S175" s="76">
        <f t="shared" si="107"/>
        <v>0</v>
      </c>
      <c r="T175" s="76" t="str">
        <f t="shared" ca="1" si="94"/>
        <v/>
      </c>
      <c r="U175" s="76">
        <f t="shared" si="95"/>
        <v>0</v>
      </c>
      <c r="V175" s="76" t="str">
        <f ca="1">IF(OR(E174="0-0",E174="*0-0",G175=""),"",SUM(O$5:P175)-T175)</f>
        <v/>
      </c>
      <c r="W175" s="77" t="str">
        <f t="shared" ca="1" si="96"/>
        <v/>
      </c>
      <c r="X175" s="78">
        <f t="shared" si="108"/>
        <v>0</v>
      </c>
      <c r="Y175" s="78" t="str">
        <f t="shared" ca="1" si="97"/>
        <v/>
      </c>
      <c r="Z175" s="78">
        <f t="shared" si="98"/>
        <v>0</v>
      </c>
      <c r="AA175" s="78" t="str">
        <f ca="1">IF(OR(E174="0-0",E174="*0-0",G175=""),"",Y175-SUM(Q$5:R175))</f>
        <v/>
      </c>
      <c r="AB175" s="79" t="str">
        <f t="shared" ca="1" si="99"/>
        <v/>
      </c>
      <c r="AC175" s="80" t="str">
        <f t="shared" ca="1" si="100"/>
        <v/>
      </c>
      <c r="AD175" s="80" t="str">
        <f t="shared" ca="1" si="101"/>
        <v/>
      </c>
      <c r="AE175" s="80" t="str">
        <f t="shared" ca="1" si="102"/>
        <v/>
      </c>
      <c r="AF175" s="80" t="str">
        <f t="shared" ca="1" si="103"/>
        <v/>
      </c>
      <c r="AG175" s="81" t="str">
        <f t="shared" ca="1" si="104"/>
        <v/>
      </c>
    </row>
    <row r="176" spans="1:33" ht="14.25">
      <c r="A176" s="61">
        <f t="shared" si="83"/>
        <v>43349</v>
      </c>
      <c r="B176" s="3" t="str">
        <f t="shared" si="84"/>
        <v>木</v>
      </c>
      <c r="C176" s="26">
        <v>248</v>
      </c>
      <c r="D176" s="39"/>
      <c r="E176" s="58"/>
      <c r="F176" s="35" t="str">
        <f t="shared" ca="1" si="105"/>
        <v/>
      </c>
      <c r="G176" s="36" t="str">
        <f t="shared" ca="1" si="106"/>
        <v/>
      </c>
      <c r="H176" s="27" t="str">
        <f t="shared" ca="1" si="85"/>
        <v/>
      </c>
      <c r="I176" s="30" t="str">
        <f t="shared" ca="1" si="86"/>
        <v/>
      </c>
      <c r="J176" s="28" t="str">
        <f t="shared" ca="1" si="87"/>
        <v/>
      </c>
      <c r="K176" s="29" t="str">
        <f t="shared" ca="1" si="88"/>
        <v/>
      </c>
      <c r="L176" s="32">
        <f t="shared" si="109"/>
        <v>0</v>
      </c>
      <c r="M176" s="33">
        <f t="shared" si="110"/>
        <v>0</v>
      </c>
      <c r="N176" s="34">
        <f t="shared" si="89"/>
        <v>0</v>
      </c>
      <c r="O176" s="73" t="str">
        <f t="shared" ca="1" si="90"/>
        <v/>
      </c>
      <c r="P176" s="73" t="str">
        <f t="shared" ca="1" si="91"/>
        <v/>
      </c>
      <c r="Q176" s="74" t="str">
        <f t="shared" ca="1" si="92"/>
        <v/>
      </c>
      <c r="R176" s="75" t="str">
        <f t="shared" ca="1" si="93"/>
        <v/>
      </c>
      <c r="S176" s="76">
        <f t="shared" si="107"/>
        <v>0</v>
      </c>
      <c r="T176" s="76" t="str">
        <f t="shared" ca="1" si="94"/>
        <v/>
      </c>
      <c r="U176" s="76">
        <f t="shared" si="95"/>
        <v>0</v>
      </c>
      <c r="V176" s="76" t="str">
        <f ca="1">IF(OR(E175="0-0",E175="*0-0",G176=""),"",SUM(O$5:P176)-T176)</f>
        <v/>
      </c>
      <c r="W176" s="77" t="str">
        <f t="shared" ca="1" si="96"/>
        <v/>
      </c>
      <c r="X176" s="78">
        <f t="shared" si="108"/>
        <v>0</v>
      </c>
      <c r="Y176" s="78" t="str">
        <f t="shared" ca="1" si="97"/>
        <v/>
      </c>
      <c r="Z176" s="78">
        <f t="shared" si="98"/>
        <v>0</v>
      </c>
      <c r="AA176" s="78" t="str">
        <f ca="1">IF(OR(E175="0-0",E175="*0-0",G176=""),"",Y176-SUM(Q$5:R176))</f>
        <v/>
      </c>
      <c r="AB176" s="79" t="str">
        <f t="shared" ca="1" si="99"/>
        <v/>
      </c>
      <c r="AC176" s="80" t="str">
        <f t="shared" ca="1" si="100"/>
        <v/>
      </c>
      <c r="AD176" s="80" t="str">
        <f t="shared" ca="1" si="101"/>
        <v/>
      </c>
      <c r="AE176" s="80" t="str">
        <f t="shared" ca="1" si="102"/>
        <v/>
      </c>
      <c r="AF176" s="80" t="str">
        <f t="shared" ca="1" si="103"/>
        <v/>
      </c>
      <c r="AG176" s="81" t="str">
        <f t="shared" ca="1" si="104"/>
        <v/>
      </c>
    </row>
    <row r="177" spans="1:37" s="38" customFormat="1" ht="14.25">
      <c r="A177" s="61">
        <f t="shared" si="83"/>
        <v>43350</v>
      </c>
      <c r="B177" s="3" t="str">
        <f t="shared" si="84"/>
        <v>金</v>
      </c>
      <c r="C177" s="26">
        <v>249</v>
      </c>
      <c r="D177" s="39"/>
      <c r="E177" s="58"/>
      <c r="F177" s="35" t="str">
        <f t="shared" ca="1" si="105"/>
        <v/>
      </c>
      <c r="G177" s="36" t="str">
        <f t="shared" ca="1" si="106"/>
        <v/>
      </c>
      <c r="H177" s="27" t="str">
        <f t="shared" ca="1" si="85"/>
        <v/>
      </c>
      <c r="I177" s="30" t="str">
        <f t="shared" ca="1" si="86"/>
        <v/>
      </c>
      <c r="J177" s="28" t="str">
        <f t="shared" ca="1" si="87"/>
        <v/>
      </c>
      <c r="K177" s="29" t="str">
        <f t="shared" ca="1" si="88"/>
        <v/>
      </c>
      <c r="L177" s="32">
        <f t="shared" si="109"/>
        <v>0</v>
      </c>
      <c r="M177" s="33">
        <f t="shared" si="110"/>
        <v>0</v>
      </c>
      <c r="N177" s="34">
        <f t="shared" si="89"/>
        <v>0</v>
      </c>
      <c r="O177" s="73" t="str">
        <f t="shared" ca="1" si="90"/>
        <v/>
      </c>
      <c r="P177" s="73" t="str">
        <f t="shared" ca="1" si="91"/>
        <v/>
      </c>
      <c r="Q177" s="74" t="str">
        <f t="shared" ca="1" si="92"/>
        <v/>
      </c>
      <c r="R177" s="75" t="str">
        <f t="shared" ca="1" si="93"/>
        <v/>
      </c>
      <c r="S177" s="76">
        <f t="shared" si="107"/>
        <v>0</v>
      </c>
      <c r="T177" s="76" t="str">
        <f t="shared" ca="1" si="94"/>
        <v/>
      </c>
      <c r="U177" s="76">
        <f t="shared" si="95"/>
        <v>0</v>
      </c>
      <c r="V177" s="76" t="str">
        <f ca="1">IF(OR(E176="0-0",E176="*0-0",G177=""),"",SUM(O$5:P177)-T177)</f>
        <v/>
      </c>
      <c r="W177" s="77" t="str">
        <f t="shared" ca="1" si="96"/>
        <v/>
      </c>
      <c r="X177" s="78">
        <f t="shared" si="108"/>
        <v>0</v>
      </c>
      <c r="Y177" s="78" t="str">
        <f t="shared" ca="1" si="97"/>
        <v/>
      </c>
      <c r="Z177" s="78">
        <f t="shared" si="98"/>
        <v>0</v>
      </c>
      <c r="AA177" s="78" t="str">
        <f ca="1">IF(OR(E176="0-0",E176="*0-0",G177=""),"",Y177-SUM(Q$5:R177))</f>
        <v/>
      </c>
      <c r="AB177" s="79" t="str">
        <f t="shared" ca="1" si="99"/>
        <v/>
      </c>
      <c r="AC177" s="80" t="str">
        <f t="shared" ca="1" si="100"/>
        <v/>
      </c>
      <c r="AD177" s="80" t="str">
        <f t="shared" ca="1" si="101"/>
        <v/>
      </c>
      <c r="AE177" s="80" t="str">
        <f t="shared" ca="1" si="102"/>
        <v/>
      </c>
      <c r="AF177" s="80" t="str">
        <f t="shared" ca="1" si="103"/>
        <v/>
      </c>
      <c r="AG177" s="81" t="str">
        <f t="shared" ca="1" si="104"/>
        <v/>
      </c>
      <c r="AH177" s="2"/>
      <c r="AI177" s="2"/>
      <c r="AJ177" s="2"/>
      <c r="AK177" s="2"/>
    </row>
    <row r="178" spans="1:37" ht="14.25">
      <c r="A178" s="61">
        <f t="shared" si="83"/>
        <v>43353</v>
      </c>
      <c r="B178" s="3" t="str">
        <f t="shared" si="84"/>
        <v>月</v>
      </c>
      <c r="C178" s="26">
        <v>252</v>
      </c>
      <c r="D178" s="39"/>
      <c r="E178" s="58"/>
      <c r="F178" s="35" t="str">
        <f t="shared" ca="1" si="105"/>
        <v/>
      </c>
      <c r="G178" s="36" t="str">
        <f t="shared" ca="1" si="106"/>
        <v/>
      </c>
      <c r="H178" s="27" t="str">
        <f t="shared" ca="1" si="85"/>
        <v/>
      </c>
      <c r="I178" s="30" t="str">
        <f t="shared" ca="1" si="86"/>
        <v/>
      </c>
      <c r="J178" s="28" t="str">
        <f t="shared" ca="1" si="87"/>
        <v/>
      </c>
      <c r="K178" s="29" t="str">
        <f t="shared" ca="1" si="88"/>
        <v/>
      </c>
      <c r="L178" s="32">
        <f t="shared" si="109"/>
        <v>0</v>
      </c>
      <c r="M178" s="33">
        <f t="shared" si="110"/>
        <v>0</v>
      </c>
      <c r="N178" s="34">
        <f t="shared" si="89"/>
        <v>0</v>
      </c>
      <c r="O178" s="73" t="str">
        <f t="shared" ca="1" si="90"/>
        <v/>
      </c>
      <c r="P178" s="73" t="str">
        <f t="shared" ca="1" si="91"/>
        <v/>
      </c>
      <c r="Q178" s="74" t="str">
        <f t="shared" ca="1" si="92"/>
        <v/>
      </c>
      <c r="R178" s="75" t="str">
        <f t="shared" ca="1" si="93"/>
        <v/>
      </c>
      <c r="S178" s="76">
        <f t="shared" si="107"/>
        <v>0</v>
      </c>
      <c r="T178" s="76" t="str">
        <f t="shared" ca="1" si="94"/>
        <v/>
      </c>
      <c r="U178" s="76">
        <f t="shared" si="95"/>
        <v>0</v>
      </c>
      <c r="V178" s="76" t="str">
        <f ca="1">IF(OR(E177="0-0",E177="*0-0",G178=""),"",SUM(O$5:P178)-T178)</f>
        <v/>
      </c>
      <c r="W178" s="77" t="str">
        <f t="shared" ca="1" si="96"/>
        <v/>
      </c>
      <c r="X178" s="78">
        <f t="shared" si="108"/>
        <v>0</v>
      </c>
      <c r="Y178" s="78" t="str">
        <f t="shared" ca="1" si="97"/>
        <v/>
      </c>
      <c r="Z178" s="78">
        <f t="shared" si="98"/>
        <v>0</v>
      </c>
      <c r="AA178" s="78" t="str">
        <f ca="1">IF(OR(E177="0-0",E177="*0-0",G178=""),"",Y178-SUM(Q$5:R178))</f>
        <v/>
      </c>
      <c r="AB178" s="79" t="str">
        <f t="shared" ca="1" si="99"/>
        <v/>
      </c>
      <c r="AC178" s="80" t="str">
        <f t="shared" ca="1" si="100"/>
        <v/>
      </c>
      <c r="AD178" s="80" t="str">
        <f t="shared" ca="1" si="101"/>
        <v/>
      </c>
      <c r="AE178" s="80" t="str">
        <f t="shared" ca="1" si="102"/>
        <v/>
      </c>
      <c r="AF178" s="80" t="str">
        <f t="shared" ca="1" si="103"/>
        <v/>
      </c>
      <c r="AG178" s="81" t="str">
        <f t="shared" ca="1" si="104"/>
        <v/>
      </c>
    </row>
    <row r="179" spans="1:37" ht="14.25">
      <c r="A179" s="61">
        <f t="shared" si="83"/>
        <v>43354</v>
      </c>
      <c r="B179" s="3" t="str">
        <f t="shared" si="84"/>
        <v>火</v>
      </c>
      <c r="C179" s="26">
        <v>253</v>
      </c>
      <c r="D179" s="39"/>
      <c r="E179" s="58"/>
      <c r="F179" s="35" t="str">
        <f t="shared" ca="1" si="105"/>
        <v/>
      </c>
      <c r="G179" s="36" t="str">
        <f t="shared" ca="1" si="106"/>
        <v/>
      </c>
      <c r="H179" s="27" t="str">
        <f t="shared" ca="1" si="85"/>
        <v/>
      </c>
      <c r="I179" s="30" t="str">
        <f t="shared" ca="1" si="86"/>
        <v/>
      </c>
      <c r="J179" s="28" t="str">
        <f t="shared" ca="1" si="87"/>
        <v/>
      </c>
      <c r="K179" s="29" t="str">
        <f t="shared" ca="1" si="88"/>
        <v/>
      </c>
      <c r="L179" s="32">
        <f t="shared" si="109"/>
        <v>0</v>
      </c>
      <c r="M179" s="33">
        <f t="shared" si="110"/>
        <v>0</v>
      </c>
      <c r="N179" s="34">
        <f t="shared" si="89"/>
        <v>0</v>
      </c>
      <c r="O179" s="73" t="str">
        <f t="shared" ca="1" si="90"/>
        <v/>
      </c>
      <c r="P179" s="73" t="str">
        <f t="shared" ca="1" si="91"/>
        <v/>
      </c>
      <c r="Q179" s="74" t="str">
        <f t="shared" ca="1" si="92"/>
        <v/>
      </c>
      <c r="R179" s="75" t="str">
        <f t="shared" ca="1" si="93"/>
        <v/>
      </c>
      <c r="S179" s="76">
        <f t="shared" si="107"/>
        <v>0</v>
      </c>
      <c r="T179" s="76" t="str">
        <f t="shared" ca="1" si="94"/>
        <v/>
      </c>
      <c r="U179" s="76">
        <f t="shared" si="95"/>
        <v>0</v>
      </c>
      <c r="V179" s="76" t="str">
        <f ca="1">IF(OR(E178="0-0",E178="*0-0",G179=""),"",SUM(O$5:P179)-T179)</f>
        <v/>
      </c>
      <c r="W179" s="77" t="str">
        <f t="shared" ca="1" si="96"/>
        <v/>
      </c>
      <c r="X179" s="78">
        <f t="shared" si="108"/>
        <v>0</v>
      </c>
      <c r="Y179" s="78" t="str">
        <f t="shared" ca="1" si="97"/>
        <v/>
      </c>
      <c r="Z179" s="78">
        <f t="shared" si="98"/>
        <v>0</v>
      </c>
      <c r="AA179" s="78" t="str">
        <f ca="1">IF(OR(E178="0-0",E178="*0-0",G179=""),"",Y179-SUM(Q$5:R179))</f>
        <v/>
      </c>
      <c r="AB179" s="79" t="str">
        <f t="shared" ca="1" si="99"/>
        <v/>
      </c>
      <c r="AC179" s="80" t="str">
        <f t="shared" ca="1" si="100"/>
        <v/>
      </c>
      <c r="AD179" s="80" t="str">
        <f t="shared" ca="1" si="101"/>
        <v/>
      </c>
      <c r="AE179" s="80" t="str">
        <f t="shared" ca="1" si="102"/>
        <v/>
      </c>
      <c r="AF179" s="80" t="str">
        <f t="shared" ca="1" si="103"/>
        <v/>
      </c>
      <c r="AG179" s="81" t="str">
        <f t="shared" ca="1" si="104"/>
        <v/>
      </c>
    </row>
    <row r="180" spans="1:37" ht="14.25">
      <c r="A180" s="61">
        <f t="shared" si="83"/>
        <v>43355</v>
      </c>
      <c r="B180" s="3" t="str">
        <f t="shared" si="84"/>
        <v>水</v>
      </c>
      <c r="C180" s="26">
        <v>254</v>
      </c>
      <c r="D180" s="39"/>
      <c r="E180" s="58"/>
      <c r="F180" s="35" t="str">
        <f t="shared" ca="1" si="105"/>
        <v/>
      </c>
      <c r="G180" s="36" t="str">
        <f t="shared" ca="1" si="106"/>
        <v/>
      </c>
      <c r="H180" s="27" t="str">
        <f t="shared" ca="1" si="85"/>
        <v/>
      </c>
      <c r="I180" s="30" t="str">
        <f t="shared" ca="1" si="86"/>
        <v/>
      </c>
      <c r="J180" s="28" t="str">
        <f t="shared" ca="1" si="87"/>
        <v/>
      </c>
      <c r="K180" s="29" t="str">
        <f t="shared" ca="1" si="88"/>
        <v/>
      </c>
      <c r="L180" s="32">
        <f t="shared" si="109"/>
        <v>0</v>
      </c>
      <c r="M180" s="33">
        <f t="shared" si="110"/>
        <v>0</v>
      </c>
      <c r="N180" s="34">
        <f t="shared" si="89"/>
        <v>0</v>
      </c>
      <c r="O180" s="73" t="str">
        <f t="shared" ca="1" si="90"/>
        <v/>
      </c>
      <c r="P180" s="73" t="str">
        <f t="shared" ca="1" si="91"/>
        <v/>
      </c>
      <c r="Q180" s="74" t="str">
        <f t="shared" ca="1" si="92"/>
        <v/>
      </c>
      <c r="R180" s="75" t="str">
        <f t="shared" ca="1" si="93"/>
        <v/>
      </c>
      <c r="S180" s="76">
        <f t="shared" si="107"/>
        <v>0</v>
      </c>
      <c r="T180" s="76" t="str">
        <f t="shared" ca="1" si="94"/>
        <v/>
      </c>
      <c r="U180" s="76">
        <f t="shared" si="95"/>
        <v>0</v>
      </c>
      <c r="V180" s="76" t="str">
        <f ca="1">IF(OR(E179="0-0",E179="*0-0",G180=""),"",SUM(O$5:P180)-T180)</f>
        <v/>
      </c>
      <c r="W180" s="77" t="str">
        <f t="shared" ca="1" si="96"/>
        <v/>
      </c>
      <c r="X180" s="78">
        <f t="shared" si="108"/>
        <v>0</v>
      </c>
      <c r="Y180" s="78" t="str">
        <f t="shared" ca="1" si="97"/>
        <v/>
      </c>
      <c r="Z180" s="78">
        <f t="shared" si="98"/>
        <v>0</v>
      </c>
      <c r="AA180" s="78" t="str">
        <f ca="1">IF(OR(E179="0-0",E179="*0-0",G180=""),"",Y180-SUM(Q$5:R180))</f>
        <v/>
      </c>
      <c r="AB180" s="79" t="str">
        <f t="shared" ca="1" si="99"/>
        <v/>
      </c>
      <c r="AC180" s="80" t="str">
        <f t="shared" ca="1" si="100"/>
        <v/>
      </c>
      <c r="AD180" s="80" t="str">
        <f t="shared" ca="1" si="101"/>
        <v/>
      </c>
      <c r="AE180" s="80" t="str">
        <f t="shared" ca="1" si="102"/>
        <v/>
      </c>
      <c r="AF180" s="80" t="str">
        <f t="shared" ca="1" si="103"/>
        <v/>
      </c>
      <c r="AG180" s="81" t="str">
        <f t="shared" ca="1" si="104"/>
        <v/>
      </c>
    </row>
    <row r="181" spans="1:37" ht="14.25">
      <c r="A181" s="61">
        <f t="shared" si="83"/>
        <v>43356</v>
      </c>
      <c r="B181" s="3" t="str">
        <f t="shared" si="84"/>
        <v>木</v>
      </c>
      <c r="C181" s="26">
        <v>255</v>
      </c>
      <c r="D181" s="39"/>
      <c r="E181" s="58"/>
      <c r="F181" s="35" t="str">
        <f t="shared" ca="1" si="105"/>
        <v/>
      </c>
      <c r="G181" s="36" t="str">
        <f t="shared" ca="1" si="106"/>
        <v/>
      </c>
      <c r="H181" s="27" t="str">
        <f t="shared" ca="1" si="85"/>
        <v/>
      </c>
      <c r="I181" s="30" t="str">
        <f t="shared" ca="1" si="86"/>
        <v/>
      </c>
      <c r="J181" s="28" t="str">
        <f t="shared" ca="1" si="87"/>
        <v/>
      </c>
      <c r="K181" s="29" t="str">
        <f t="shared" ca="1" si="88"/>
        <v/>
      </c>
      <c r="L181" s="32">
        <f t="shared" si="109"/>
        <v>0</v>
      </c>
      <c r="M181" s="33">
        <f t="shared" si="110"/>
        <v>0</v>
      </c>
      <c r="N181" s="34">
        <f t="shared" si="89"/>
        <v>0</v>
      </c>
      <c r="O181" s="73" t="str">
        <f t="shared" ca="1" si="90"/>
        <v/>
      </c>
      <c r="P181" s="73" t="str">
        <f t="shared" ca="1" si="91"/>
        <v/>
      </c>
      <c r="Q181" s="74" t="str">
        <f t="shared" ca="1" si="92"/>
        <v/>
      </c>
      <c r="R181" s="75" t="str">
        <f t="shared" ca="1" si="93"/>
        <v/>
      </c>
      <c r="S181" s="76">
        <f t="shared" si="107"/>
        <v>0</v>
      </c>
      <c r="T181" s="76" t="str">
        <f t="shared" ca="1" si="94"/>
        <v/>
      </c>
      <c r="U181" s="76">
        <f t="shared" si="95"/>
        <v>0</v>
      </c>
      <c r="V181" s="76" t="str">
        <f ca="1">IF(OR(E180="0-0",E180="*0-0",G181=""),"",SUM(O$5:P181)-T181)</f>
        <v/>
      </c>
      <c r="W181" s="77" t="str">
        <f t="shared" ca="1" si="96"/>
        <v/>
      </c>
      <c r="X181" s="78">
        <f t="shared" si="108"/>
        <v>0</v>
      </c>
      <c r="Y181" s="78" t="str">
        <f t="shared" ca="1" si="97"/>
        <v/>
      </c>
      <c r="Z181" s="78">
        <f t="shared" si="98"/>
        <v>0</v>
      </c>
      <c r="AA181" s="78" t="str">
        <f ca="1">IF(OR(E180="0-0",E180="*0-0",G181=""),"",Y181-SUM(Q$5:R181))</f>
        <v/>
      </c>
      <c r="AB181" s="79" t="str">
        <f t="shared" ca="1" si="99"/>
        <v/>
      </c>
      <c r="AC181" s="80" t="str">
        <f t="shared" ca="1" si="100"/>
        <v/>
      </c>
      <c r="AD181" s="80" t="str">
        <f t="shared" ca="1" si="101"/>
        <v/>
      </c>
      <c r="AE181" s="80" t="str">
        <f t="shared" ca="1" si="102"/>
        <v/>
      </c>
      <c r="AF181" s="80" t="str">
        <f t="shared" ca="1" si="103"/>
        <v/>
      </c>
      <c r="AG181" s="81" t="str">
        <f t="shared" ca="1" si="104"/>
        <v/>
      </c>
    </row>
    <row r="182" spans="1:37" ht="14.25">
      <c r="A182" s="61">
        <f t="shared" si="83"/>
        <v>43357</v>
      </c>
      <c r="B182" s="3" t="str">
        <f t="shared" si="84"/>
        <v>金</v>
      </c>
      <c r="C182" s="26">
        <v>256</v>
      </c>
      <c r="D182" s="39"/>
      <c r="E182" s="58"/>
      <c r="F182" s="35" t="str">
        <f t="shared" ca="1" si="105"/>
        <v/>
      </c>
      <c r="G182" s="36" t="str">
        <f t="shared" ca="1" si="106"/>
        <v/>
      </c>
      <c r="H182" s="27" t="str">
        <f t="shared" ca="1" si="85"/>
        <v/>
      </c>
      <c r="I182" s="30" t="str">
        <f t="shared" ca="1" si="86"/>
        <v/>
      </c>
      <c r="J182" s="28" t="str">
        <f t="shared" ca="1" si="87"/>
        <v/>
      </c>
      <c r="K182" s="29" t="str">
        <f t="shared" ca="1" si="88"/>
        <v/>
      </c>
      <c r="L182" s="32">
        <f t="shared" si="109"/>
        <v>0</v>
      </c>
      <c r="M182" s="33">
        <f t="shared" si="110"/>
        <v>0</v>
      </c>
      <c r="N182" s="34">
        <f t="shared" si="89"/>
        <v>0</v>
      </c>
      <c r="O182" s="73" t="str">
        <f t="shared" ca="1" si="90"/>
        <v/>
      </c>
      <c r="P182" s="73" t="str">
        <f t="shared" ca="1" si="91"/>
        <v/>
      </c>
      <c r="Q182" s="74" t="str">
        <f t="shared" ca="1" si="92"/>
        <v/>
      </c>
      <c r="R182" s="75" t="str">
        <f t="shared" ca="1" si="93"/>
        <v/>
      </c>
      <c r="S182" s="76">
        <f t="shared" si="107"/>
        <v>0</v>
      </c>
      <c r="T182" s="76" t="str">
        <f t="shared" ca="1" si="94"/>
        <v/>
      </c>
      <c r="U182" s="76">
        <f t="shared" si="95"/>
        <v>0</v>
      </c>
      <c r="V182" s="76" t="str">
        <f ca="1">IF(OR(E181="0-0",E181="*0-0",G182=""),"",SUM(O$5:P182)-T182)</f>
        <v/>
      </c>
      <c r="W182" s="77" t="str">
        <f t="shared" ca="1" si="96"/>
        <v/>
      </c>
      <c r="X182" s="78">
        <f t="shared" si="108"/>
        <v>0</v>
      </c>
      <c r="Y182" s="78" t="str">
        <f t="shared" ca="1" si="97"/>
        <v/>
      </c>
      <c r="Z182" s="78">
        <f t="shared" si="98"/>
        <v>0</v>
      </c>
      <c r="AA182" s="78" t="str">
        <f ca="1">IF(OR(E181="0-0",E181="*0-0",G182=""),"",Y182-SUM(Q$5:R182))</f>
        <v/>
      </c>
      <c r="AB182" s="79" t="str">
        <f t="shared" ca="1" si="99"/>
        <v/>
      </c>
      <c r="AC182" s="80" t="str">
        <f t="shared" ca="1" si="100"/>
        <v/>
      </c>
      <c r="AD182" s="80" t="str">
        <f t="shared" ca="1" si="101"/>
        <v/>
      </c>
      <c r="AE182" s="80" t="str">
        <f t="shared" ca="1" si="102"/>
        <v/>
      </c>
      <c r="AF182" s="80" t="str">
        <f t="shared" ca="1" si="103"/>
        <v/>
      </c>
      <c r="AG182" s="81" t="str">
        <f t="shared" ca="1" si="104"/>
        <v/>
      </c>
    </row>
    <row r="183" spans="1:37" ht="14.25">
      <c r="A183" s="61">
        <f t="shared" si="83"/>
        <v>43361</v>
      </c>
      <c r="B183" s="3" t="str">
        <f t="shared" si="84"/>
        <v>火</v>
      </c>
      <c r="C183" s="26">
        <v>260</v>
      </c>
      <c r="D183" s="39"/>
      <c r="E183" s="58"/>
      <c r="F183" s="35" t="str">
        <f t="shared" ca="1" si="105"/>
        <v/>
      </c>
      <c r="G183" s="36" t="str">
        <f t="shared" ca="1" si="106"/>
        <v/>
      </c>
      <c r="H183" s="27" t="str">
        <f t="shared" ca="1" si="85"/>
        <v/>
      </c>
      <c r="I183" s="30" t="str">
        <f t="shared" ca="1" si="86"/>
        <v/>
      </c>
      <c r="J183" s="28" t="str">
        <f t="shared" ca="1" si="87"/>
        <v/>
      </c>
      <c r="K183" s="29" t="str">
        <f t="shared" ca="1" si="88"/>
        <v/>
      </c>
      <c r="L183" s="32">
        <f t="shared" si="109"/>
        <v>0</v>
      </c>
      <c r="M183" s="33">
        <f t="shared" si="110"/>
        <v>0</v>
      </c>
      <c r="N183" s="34">
        <f t="shared" si="89"/>
        <v>0</v>
      </c>
      <c r="O183" s="73" t="str">
        <f t="shared" ca="1" si="90"/>
        <v/>
      </c>
      <c r="P183" s="73" t="str">
        <f t="shared" ca="1" si="91"/>
        <v/>
      </c>
      <c r="Q183" s="74" t="str">
        <f t="shared" ca="1" si="92"/>
        <v/>
      </c>
      <c r="R183" s="75" t="str">
        <f t="shared" ca="1" si="93"/>
        <v/>
      </c>
      <c r="S183" s="76">
        <f t="shared" si="107"/>
        <v>0</v>
      </c>
      <c r="T183" s="76" t="str">
        <f t="shared" ca="1" si="94"/>
        <v/>
      </c>
      <c r="U183" s="76">
        <f t="shared" si="95"/>
        <v>0</v>
      </c>
      <c r="V183" s="76" t="str">
        <f ca="1">IF(OR(E182="0-0",E182="*0-0",G183=""),"",SUM(O$5:P183)-T183)</f>
        <v/>
      </c>
      <c r="W183" s="77" t="str">
        <f t="shared" ca="1" si="96"/>
        <v/>
      </c>
      <c r="X183" s="78">
        <f t="shared" si="108"/>
        <v>0</v>
      </c>
      <c r="Y183" s="78" t="str">
        <f t="shared" ca="1" si="97"/>
        <v/>
      </c>
      <c r="Z183" s="78">
        <f t="shared" si="98"/>
        <v>0</v>
      </c>
      <c r="AA183" s="78" t="str">
        <f ca="1">IF(OR(E182="0-0",E182="*0-0",G183=""),"",Y183-SUM(Q$5:R183))</f>
        <v/>
      </c>
      <c r="AB183" s="79" t="str">
        <f t="shared" ca="1" si="99"/>
        <v/>
      </c>
      <c r="AC183" s="80" t="str">
        <f t="shared" ca="1" si="100"/>
        <v/>
      </c>
      <c r="AD183" s="80" t="str">
        <f t="shared" ca="1" si="101"/>
        <v/>
      </c>
      <c r="AE183" s="80" t="str">
        <f t="shared" ca="1" si="102"/>
        <v/>
      </c>
      <c r="AF183" s="80" t="str">
        <f t="shared" ca="1" si="103"/>
        <v/>
      </c>
      <c r="AG183" s="81" t="str">
        <f t="shared" ca="1" si="104"/>
        <v/>
      </c>
    </row>
    <row r="184" spans="1:37" ht="14.25">
      <c r="A184" s="61">
        <f t="shared" si="83"/>
        <v>43362</v>
      </c>
      <c r="B184" s="3" t="str">
        <f t="shared" si="84"/>
        <v>水</v>
      </c>
      <c r="C184" s="26">
        <v>261</v>
      </c>
      <c r="D184" s="39"/>
      <c r="E184" s="58"/>
      <c r="F184" s="35" t="str">
        <f t="shared" ca="1" si="105"/>
        <v/>
      </c>
      <c r="G184" s="36" t="str">
        <f t="shared" ca="1" si="106"/>
        <v/>
      </c>
      <c r="H184" s="27" t="str">
        <f t="shared" ca="1" si="85"/>
        <v/>
      </c>
      <c r="I184" s="30" t="str">
        <f t="shared" ca="1" si="86"/>
        <v/>
      </c>
      <c r="J184" s="28" t="str">
        <f t="shared" ca="1" si="87"/>
        <v/>
      </c>
      <c r="K184" s="29" t="str">
        <f t="shared" ca="1" si="88"/>
        <v/>
      </c>
      <c r="L184" s="32">
        <f t="shared" si="109"/>
        <v>0</v>
      </c>
      <c r="M184" s="33">
        <f t="shared" si="110"/>
        <v>0</v>
      </c>
      <c r="N184" s="34">
        <f t="shared" si="89"/>
        <v>0</v>
      </c>
      <c r="O184" s="73" t="str">
        <f t="shared" ca="1" si="90"/>
        <v/>
      </c>
      <c r="P184" s="73" t="str">
        <f t="shared" ca="1" si="91"/>
        <v/>
      </c>
      <c r="Q184" s="74" t="str">
        <f t="shared" ca="1" si="92"/>
        <v/>
      </c>
      <c r="R184" s="75" t="str">
        <f t="shared" ca="1" si="93"/>
        <v/>
      </c>
      <c r="S184" s="76">
        <f t="shared" si="107"/>
        <v>0</v>
      </c>
      <c r="T184" s="76" t="str">
        <f t="shared" ca="1" si="94"/>
        <v/>
      </c>
      <c r="U184" s="76">
        <f t="shared" si="95"/>
        <v>0</v>
      </c>
      <c r="V184" s="76" t="str">
        <f ca="1">IF(OR(E183="0-0",E183="*0-0",G184=""),"",SUM(O$5:P184)-T184)</f>
        <v/>
      </c>
      <c r="W184" s="77" t="str">
        <f t="shared" ca="1" si="96"/>
        <v/>
      </c>
      <c r="X184" s="78">
        <f t="shared" si="108"/>
        <v>0</v>
      </c>
      <c r="Y184" s="78" t="str">
        <f t="shared" ca="1" si="97"/>
        <v/>
      </c>
      <c r="Z184" s="78">
        <f t="shared" si="98"/>
        <v>0</v>
      </c>
      <c r="AA184" s="78" t="str">
        <f ca="1">IF(OR(E183="0-0",E183="*0-0",G184=""),"",Y184-SUM(Q$5:R184))</f>
        <v/>
      </c>
      <c r="AB184" s="79" t="str">
        <f t="shared" ca="1" si="99"/>
        <v/>
      </c>
      <c r="AC184" s="80" t="str">
        <f t="shared" ca="1" si="100"/>
        <v/>
      </c>
      <c r="AD184" s="80" t="str">
        <f t="shared" ca="1" si="101"/>
        <v/>
      </c>
      <c r="AE184" s="80" t="str">
        <f t="shared" ca="1" si="102"/>
        <v/>
      </c>
      <c r="AF184" s="80" t="str">
        <f t="shared" ca="1" si="103"/>
        <v/>
      </c>
      <c r="AG184" s="81" t="str">
        <f t="shared" ca="1" si="104"/>
        <v/>
      </c>
    </row>
    <row r="185" spans="1:37" ht="14.25">
      <c r="A185" s="61">
        <f t="shared" si="83"/>
        <v>43363</v>
      </c>
      <c r="B185" s="3" t="str">
        <f t="shared" si="84"/>
        <v>木</v>
      </c>
      <c r="C185" s="26">
        <v>262</v>
      </c>
      <c r="D185" s="39"/>
      <c r="E185" s="58"/>
      <c r="F185" s="35" t="str">
        <f t="shared" ca="1" si="105"/>
        <v/>
      </c>
      <c r="G185" s="36" t="str">
        <f t="shared" ca="1" si="106"/>
        <v/>
      </c>
      <c r="H185" s="27" t="str">
        <f t="shared" ca="1" si="85"/>
        <v/>
      </c>
      <c r="I185" s="30" t="str">
        <f t="shared" ca="1" si="86"/>
        <v/>
      </c>
      <c r="J185" s="28" t="str">
        <f t="shared" ca="1" si="87"/>
        <v/>
      </c>
      <c r="K185" s="29" t="str">
        <f t="shared" ca="1" si="88"/>
        <v/>
      </c>
      <c r="L185" s="32">
        <f t="shared" si="109"/>
        <v>0</v>
      </c>
      <c r="M185" s="33">
        <f t="shared" si="110"/>
        <v>0</v>
      </c>
      <c r="N185" s="34">
        <f t="shared" si="89"/>
        <v>0</v>
      </c>
      <c r="O185" s="73" t="str">
        <f t="shared" ca="1" si="90"/>
        <v/>
      </c>
      <c r="P185" s="73" t="str">
        <f t="shared" ca="1" si="91"/>
        <v/>
      </c>
      <c r="Q185" s="74" t="str">
        <f t="shared" ca="1" si="92"/>
        <v/>
      </c>
      <c r="R185" s="75" t="str">
        <f t="shared" ca="1" si="93"/>
        <v/>
      </c>
      <c r="S185" s="76">
        <f t="shared" si="107"/>
        <v>0</v>
      </c>
      <c r="T185" s="76" t="str">
        <f t="shared" ca="1" si="94"/>
        <v/>
      </c>
      <c r="U185" s="76">
        <f t="shared" si="95"/>
        <v>0</v>
      </c>
      <c r="V185" s="76" t="str">
        <f ca="1">IF(OR(E184="0-0",E184="*0-0",G185=""),"",SUM(O$5:P185)-T185)</f>
        <v/>
      </c>
      <c r="W185" s="77" t="str">
        <f t="shared" ca="1" si="96"/>
        <v/>
      </c>
      <c r="X185" s="78">
        <f t="shared" si="108"/>
        <v>0</v>
      </c>
      <c r="Y185" s="78" t="str">
        <f t="shared" ca="1" si="97"/>
        <v/>
      </c>
      <c r="Z185" s="78">
        <f t="shared" si="98"/>
        <v>0</v>
      </c>
      <c r="AA185" s="78" t="str">
        <f ca="1">IF(OR(E184="0-0",E184="*0-0",G185=""),"",Y185-SUM(Q$5:R185))</f>
        <v/>
      </c>
      <c r="AB185" s="79" t="str">
        <f t="shared" ca="1" si="99"/>
        <v/>
      </c>
      <c r="AC185" s="80" t="str">
        <f t="shared" ca="1" si="100"/>
        <v/>
      </c>
      <c r="AD185" s="80" t="str">
        <f t="shared" ca="1" si="101"/>
        <v/>
      </c>
      <c r="AE185" s="80" t="str">
        <f t="shared" ca="1" si="102"/>
        <v/>
      </c>
      <c r="AF185" s="80" t="str">
        <f t="shared" ca="1" si="103"/>
        <v/>
      </c>
      <c r="AG185" s="81" t="str">
        <f t="shared" ca="1" si="104"/>
        <v/>
      </c>
    </row>
    <row r="186" spans="1:37" ht="14.25">
      <c r="A186" s="61">
        <f t="shared" si="83"/>
        <v>43364</v>
      </c>
      <c r="B186" s="3" t="str">
        <f t="shared" si="84"/>
        <v>金</v>
      </c>
      <c r="C186" s="26">
        <v>263</v>
      </c>
      <c r="D186" s="39"/>
      <c r="E186" s="58"/>
      <c r="F186" s="35" t="str">
        <f t="shared" ca="1" si="105"/>
        <v/>
      </c>
      <c r="G186" s="36" t="str">
        <f t="shared" ca="1" si="106"/>
        <v/>
      </c>
      <c r="H186" s="27" t="str">
        <f t="shared" ca="1" si="85"/>
        <v/>
      </c>
      <c r="I186" s="30" t="str">
        <f t="shared" ca="1" si="86"/>
        <v/>
      </c>
      <c r="J186" s="28" t="str">
        <f t="shared" ca="1" si="87"/>
        <v/>
      </c>
      <c r="K186" s="29" t="str">
        <f t="shared" ca="1" si="88"/>
        <v/>
      </c>
      <c r="L186" s="32">
        <f t="shared" si="109"/>
        <v>0</v>
      </c>
      <c r="M186" s="33">
        <f t="shared" si="110"/>
        <v>0</v>
      </c>
      <c r="N186" s="34">
        <f t="shared" si="89"/>
        <v>0</v>
      </c>
      <c r="O186" s="73" t="str">
        <f t="shared" ca="1" si="90"/>
        <v/>
      </c>
      <c r="P186" s="73" t="str">
        <f t="shared" ca="1" si="91"/>
        <v/>
      </c>
      <c r="Q186" s="74" t="str">
        <f t="shared" ca="1" si="92"/>
        <v/>
      </c>
      <c r="R186" s="75" t="str">
        <f t="shared" ca="1" si="93"/>
        <v/>
      </c>
      <c r="S186" s="76">
        <f t="shared" si="107"/>
        <v>0</v>
      </c>
      <c r="T186" s="76" t="str">
        <f t="shared" ca="1" si="94"/>
        <v/>
      </c>
      <c r="U186" s="76">
        <f t="shared" si="95"/>
        <v>0</v>
      </c>
      <c r="V186" s="76" t="str">
        <f ca="1">IF(OR(E185="0-0",E185="*0-0",G186=""),"",SUM(O$5:P186)-T186)</f>
        <v/>
      </c>
      <c r="W186" s="77" t="str">
        <f t="shared" ca="1" si="96"/>
        <v/>
      </c>
      <c r="X186" s="78">
        <f t="shared" si="108"/>
        <v>0</v>
      </c>
      <c r="Y186" s="78" t="str">
        <f t="shared" ca="1" si="97"/>
        <v/>
      </c>
      <c r="Z186" s="78">
        <f t="shared" si="98"/>
        <v>0</v>
      </c>
      <c r="AA186" s="78" t="str">
        <f ca="1">IF(OR(E185="0-0",E185="*0-0",G186=""),"",Y186-SUM(Q$5:R186))</f>
        <v/>
      </c>
      <c r="AB186" s="79" t="str">
        <f t="shared" ca="1" si="99"/>
        <v/>
      </c>
      <c r="AC186" s="80" t="str">
        <f t="shared" ca="1" si="100"/>
        <v/>
      </c>
      <c r="AD186" s="80" t="str">
        <f t="shared" ca="1" si="101"/>
        <v/>
      </c>
      <c r="AE186" s="80" t="str">
        <f t="shared" ca="1" si="102"/>
        <v/>
      </c>
      <c r="AF186" s="80" t="str">
        <f t="shared" ca="1" si="103"/>
        <v/>
      </c>
      <c r="AG186" s="81" t="str">
        <f t="shared" ca="1" si="104"/>
        <v/>
      </c>
    </row>
    <row r="187" spans="1:37" ht="14.25">
      <c r="A187" s="61">
        <f t="shared" si="83"/>
        <v>43368</v>
      </c>
      <c r="B187" s="3" t="str">
        <f t="shared" si="84"/>
        <v>火</v>
      </c>
      <c r="C187" s="26">
        <v>267</v>
      </c>
      <c r="D187" s="39"/>
      <c r="E187" s="58"/>
      <c r="F187" s="35" t="str">
        <f t="shared" ca="1" si="105"/>
        <v/>
      </c>
      <c r="G187" s="36" t="str">
        <f t="shared" ca="1" si="106"/>
        <v/>
      </c>
      <c r="H187" s="27" t="str">
        <f t="shared" ca="1" si="85"/>
        <v/>
      </c>
      <c r="I187" s="30" t="str">
        <f t="shared" ca="1" si="86"/>
        <v/>
      </c>
      <c r="J187" s="28" t="str">
        <f t="shared" ca="1" si="87"/>
        <v/>
      </c>
      <c r="K187" s="29" t="str">
        <f t="shared" ca="1" si="88"/>
        <v/>
      </c>
      <c r="L187" s="32">
        <f t="shared" si="109"/>
        <v>0</v>
      </c>
      <c r="M187" s="33">
        <f t="shared" si="110"/>
        <v>0</v>
      </c>
      <c r="N187" s="34">
        <f t="shared" si="89"/>
        <v>0</v>
      </c>
      <c r="O187" s="73" t="str">
        <f t="shared" ca="1" si="90"/>
        <v/>
      </c>
      <c r="P187" s="73" t="str">
        <f t="shared" ca="1" si="91"/>
        <v/>
      </c>
      <c r="Q187" s="74" t="str">
        <f t="shared" ca="1" si="92"/>
        <v/>
      </c>
      <c r="R187" s="75" t="str">
        <f t="shared" ca="1" si="93"/>
        <v/>
      </c>
      <c r="S187" s="76">
        <f t="shared" si="107"/>
        <v>0</v>
      </c>
      <c r="T187" s="76" t="str">
        <f t="shared" ca="1" si="94"/>
        <v/>
      </c>
      <c r="U187" s="76">
        <f t="shared" si="95"/>
        <v>0</v>
      </c>
      <c r="V187" s="76" t="str">
        <f ca="1">IF(OR(E186="0-0",E186="*0-0",G187=""),"",SUM(O$5:P187)-T187)</f>
        <v/>
      </c>
      <c r="W187" s="77" t="str">
        <f t="shared" ca="1" si="96"/>
        <v/>
      </c>
      <c r="X187" s="78">
        <f t="shared" si="108"/>
        <v>0</v>
      </c>
      <c r="Y187" s="78" t="str">
        <f t="shared" ca="1" si="97"/>
        <v/>
      </c>
      <c r="Z187" s="78">
        <f t="shared" si="98"/>
        <v>0</v>
      </c>
      <c r="AA187" s="78" t="str">
        <f ca="1">IF(OR(E186="0-0",E186="*0-0",G187=""),"",Y187-SUM(Q$5:R187))</f>
        <v/>
      </c>
      <c r="AB187" s="79" t="str">
        <f t="shared" ca="1" si="99"/>
        <v/>
      </c>
      <c r="AC187" s="80" t="str">
        <f t="shared" ca="1" si="100"/>
        <v/>
      </c>
      <c r="AD187" s="80" t="str">
        <f t="shared" ca="1" si="101"/>
        <v/>
      </c>
      <c r="AE187" s="80" t="str">
        <f t="shared" ca="1" si="102"/>
        <v/>
      </c>
      <c r="AF187" s="80" t="str">
        <f t="shared" ca="1" si="103"/>
        <v/>
      </c>
      <c r="AG187" s="81" t="str">
        <f t="shared" ca="1" si="104"/>
        <v/>
      </c>
    </row>
    <row r="188" spans="1:37" ht="14.25">
      <c r="A188" s="61">
        <f t="shared" si="83"/>
        <v>43369</v>
      </c>
      <c r="B188" s="3" t="str">
        <f t="shared" si="84"/>
        <v>水</v>
      </c>
      <c r="C188" s="26">
        <v>268</v>
      </c>
      <c r="D188" s="39"/>
      <c r="E188" s="58"/>
      <c r="F188" s="35" t="str">
        <f t="shared" ca="1" si="105"/>
        <v/>
      </c>
      <c r="G188" s="36" t="str">
        <f t="shared" ca="1" si="106"/>
        <v/>
      </c>
      <c r="H188" s="27" t="str">
        <f t="shared" ca="1" si="85"/>
        <v/>
      </c>
      <c r="I188" s="30" t="str">
        <f t="shared" ca="1" si="86"/>
        <v/>
      </c>
      <c r="J188" s="28" t="str">
        <f t="shared" ca="1" si="87"/>
        <v/>
      </c>
      <c r="K188" s="29" t="str">
        <f t="shared" ca="1" si="88"/>
        <v/>
      </c>
      <c r="L188" s="32">
        <f t="shared" si="109"/>
        <v>0</v>
      </c>
      <c r="M188" s="33">
        <f t="shared" si="110"/>
        <v>0</v>
      </c>
      <c r="N188" s="34">
        <f t="shared" si="89"/>
        <v>0</v>
      </c>
      <c r="O188" s="73" t="str">
        <f t="shared" ca="1" si="90"/>
        <v/>
      </c>
      <c r="P188" s="73" t="str">
        <f t="shared" ca="1" si="91"/>
        <v/>
      </c>
      <c r="Q188" s="74" t="str">
        <f t="shared" ca="1" si="92"/>
        <v/>
      </c>
      <c r="R188" s="75" t="str">
        <f t="shared" ca="1" si="93"/>
        <v/>
      </c>
      <c r="S188" s="76">
        <f t="shared" si="107"/>
        <v>0</v>
      </c>
      <c r="T188" s="76" t="str">
        <f t="shared" ca="1" si="94"/>
        <v/>
      </c>
      <c r="U188" s="76">
        <f t="shared" si="95"/>
        <v>0</v>
      </c>
      <c r="V188" s="76" t="str">
        <f ca="1">IF(OR(E187="0-0",E187="*0-0",G188=""),"",SUM(O$5:P188)-T188)</f>
        <v/>
      </c>
      <c r="W188" s="77" t="str">
        <f t="shared" ca="1" si="96"/>
        <v/>
      </c>
      <c r="X188" s="78">
        <f t="shared" si="108"/>
        <v>0</v>
      </c>
      <c r="Y188" s="78" t="str">
        <f t="shared" ca="1" si="97"/>
        <v/>
      </c>
      <c r="Z188" s="78">
        <f t="shared" si="98"/>
        <v>0</v>
      </c>
      <c r="AA188" s="78" t="str">
        <f ca="1">IF(OR(E187="0-0",E187="*0-0",G188=""),"",Y188-SUM(Q$5:R188))</f>
        <v/>
      </c>
      <c r="AB188" s="79" t="str">
        <f t="shared" ca="1" si="99"/>
        <v/>
      </c>
      <c r="AC188" s="80" t="str">
        <f t="shared" ca="1" si="100"/>
        <v/>
      </c>
      <c r="AD188" s="80" t="str">
        <f t="shared" ca="1" si="101"/>
        <v/>
      </c>
      <c r="AE188" s="80" t="str">
        <f t="shared" ca="1" si="102"/>
        <v/>
      </c>
      <c r="AF188" s="80" t="str">
        <f t="shared" ca="1" si="103"/>
        <v/>
      </c>
      <c r="AG188" s="81" t="str">
        <f t="shared" ca="1" si="104"/>
        <v/>
      </c>
    </row>
    <row r="189" spans="1:37" ht="14.25">
      <c r="A189" s="61">
        <f t="shared" si="83"/>
        <v>43370</v>
      </c>
      <c r="B189" s="3" t="str">
        <f t="shared" si="84"/>
        <v>木</v>
      </c>
      <c r="C189" s="26">
        <v>269</v>
      </c>
      <c r="D189" s="39"/>
      <c r="E189" s="58"/>
      <c r="F189" s="35" t="str">
        <f t="shared" ca="1" si="105"/>
        <v/>
      </c>
      <c r="G189" s="36" t="str">
        <f t="shared" ca="1" si="106"/>
        <v/>
      </c>
      <c r="H189" s="27" t="str">
        <f t="shared" ca="1" si="85"/>
        <v/>
      </c>
      <c r="I189" s="30" t="str">
        <f t="shared" ca="1" si="86"/>
        <v/>
      </c>
      <c r="J189" s="28" t="str">
        <f t="shared" ca="1" si="87"/>
        <v/>
      </c>
      <c r="K189" s="29" t="str">
        <f t="shared" ca="1" si="88"/>
        <v/>
      </c>
      <c r="L189" s="32">
        <f t="shared" si="109"/>
        <v>0</v>
      </c>
      <c r="M189" s="33">
        <f t="shared" si="110"/>
        <v>0</v>
      </c>
      <c r="N189" s="34">
        <f t="shared" si="89"/>
        <v>0</v>
      </c>
      <c r="O189" s="73" t="str">
        <f t="shared" ca="1" si="90"/>
        <v/>
      </c>
      <c r="P189" s="73" t="str">
        <f t="shared" ca="1" si="91"/>
        <v/>
      </c>
      <c r="Q189" s="74" t="str">
        <f t="shared" ca="1" si="92"/>
        <v/>
      </c>
      <c r="R189" s="75" t="str">
        <f t="shared" ca="1" si="93"/>
        <v/>
      </c>
      <c r="S189" s="76">
        <f t="shared" si="107"/>
        <v>0</v>
      </c>
      <c r="T189" s="76" t="str">
        <f t="shared" ca="1" si="94"/>
        <v/>
      </c>
      <c r="U189" s="76">
        <f t="shared" si="95"/>
        <v>0</v>
      </c>
      <c r="V189" s="76" t="str">
        <f ca="1">IF(OR(E188="0-0",E188="*0-0",G189=""),"",SUM(O$5:P189)-T189)</f>
        <v/>
      </c>
      <c r="W189" s="77" t="str">
        <f t="shared" ca="1" si="96"/>
        <v/>
      </c>
      <c r="X189" s="78">
        <f t="shared" si="108"/>
        <v>0</v>
      </c>
      <c r="Y189" s="78" t="str">
        <f t="shared" ca="1" si="97"/>
        <v/>
      </c>
      <c r="Z189" s="78">
        <f t="shared" si="98"/>
        <v>0</v>
      </c>
      <c r="AA189" s="78" t="str">
        <f ca="1">IF(OR(E188="0-0",E188="*0-0",G189=""),"",Y189-SUM(Q$5:R189))</f>
        <v/>
      </c>
      <c r="AB189" s="79" t="str">
        <f t="shared" ca="1" si="99"/>
        <v/>
      </c>
      <c r="AC189" s="80" t="str">
        <f t="shared" ca="1" si="100"/>
        <v/>
      </c>
      <c r="AD189" s="80" t="str">
        <f t="shared" ca="1" si="101"/>
        <v/>
      </c>
      <c r="AE189" s="80" t="str">
        <f t="shared" ca="1" si="102"/>
        <v/>
      </c>
      <c r="AF189" s="80" t="str">
        <f t="shared" ca="1" si="103"/>
        <v/>
      </c>
      <c r="AG189" s="81" t="str">
        <f t="shared" ca="1" si="104"/>
        <v/>
      </c>
    </row>
    <row r="190" spans="1:37" ht="14.25">
      <c r="A190" s="61">
        <f t="shared" si="83"/>
        <v>43371</v>
      </c>
      <c r="B190" s="3" t="str">
        <f t="shared" si="84"/>
        <v>金</v>
      </c>
      <c r="C190" s="26">
        <v>270</v>
      </c>
      <c r="D190" s="39"/>
      <c r="E190" s="58"/>
      <c r="F190" s="35" t="str">
        <f t="shared" ca="1" si="105"/>
        <v/>
      </c>
      <c r="G190" s="36" t="str">
        <f t="shared" ca="1" si="106"/>
        <v/>
      </c>
      <c r="H190" s="27" t="str">
        <f t="shared" ca="1" si="85"/>
        <v/>
      </c>
      <c r="I190" s="30" t="str">
        <f t="shared" ca="1" si="86"/>
        <v/>
      </c>
      <c r="J190" s="28" t="str">
        <f t="shared" ca="1" si="87"/>
        <v/>
      </c>
      <c r="K190" s="29" t="str">
        <f t="shared" ca="1" si="88"/>
        <v/>
      </c>
      <c r="L190" s="32">
        <f t="shared" si="109"/>
        <v>0</v>
      </c>
      <c r="M190" s="33">
        <f t="shared" si="110"/>
        <v>0</v>
      </c>
      <c r="N190" s="34">
        <f t="shared" si="89"/>
        <v>0</v>
      </c>
      <c r="O190" s="73" t="str">
        <f t="shared" ca="1" si="90"/>
        <v/>
      </c>
      <c r="P190" s="73" t="str">
        <f t="shared" ca="1" si="91"/>
        <v/>
      </c>
      <c r="Q190" s="74" t="str">
        <f t="shared" ca="1" si="92"/>
        <v/>
      </c>
      <c r="R190" s="75" t="str">
        <f t="shared" ca="1" si="93"/>
        <v/>
      </c>
      <c r="S190" s="76">
        <f t="shared" si="107"/>
        <v>0</v>
      </c>
      <c r="T190" s="76" t="str">
        <f t="shared" ca="1" si="94"/>
        <v/>
      </c>
      <c r="U190" s="76">
        <f t="shared" si="95"/>
        <v>0</v>
      </c>
      <c r="V190" s="76" t="str">
        <f ca="1">IF(OR(E189="0-0",E189="*0-0",G190=""),"",SUM(O$5:P190)-T190)</f>
        <v/>
      </c>
      <c r="W190" s="77" t="str">
        <f t="shared" ca="1" si="96"/>
        <v/>
      </c>
      <c r="X190" s="78">
        <f t="shared" si="108"/>
        <v>0</v>
      </c>
      <c r="Y190" s="78" t="str">
        <f t="shared" ca="1" si="97"/>
        <v/>
      </c>
      <c r="Z190" s="78">
        <f t="shared" si="98"/>
        <v>0</v>
      </c>
      <c r="AA190" s="78" t="str">
        <f ca="1">IF(OR(E189="0-0",E189="*0-0",G190=""),"",Y190-SUM(Q$5:R190))</f>
        <v/>
      </c>
      <c r="AB190" s="79" t="str">
        <f t="shared" ca="1" si="99"/>
        <v/>
      </c>
      <c r="AC190" s="80" t="str">
        <f t="shared" ca="1" si="100"/>
        <v/>
      </c>
      <c r="AD190" s="80" t="str">
        <f t="shared" ca="1" si="101"/>
        <v/>
      </c>
      <c r="AE190" s="80" t="str">
        <f t="shared" ca="1" si="102"/>
        <v/>
      </c>
      <c r="AF190" s="80" t="str">
        <f t="shared" ca="1" si="103"/>
        <v/>
      </c>
      <c r="AG190" s="81" t="str">
        <f t="shared" ca="1" si="104"/>
        <v/>
      </c>
    </row>
    <row r="191" spans="1:37" ht="14.25">
      <c r="A191" s="61">
        <f t="shared" si="83"/>
        <v>43374</v>
      </c>
      <c r="B191" s="3" t="str">
        <f t="shared" si="84"/>
        <v>月</v>
      </c>
      <c r="C191" s="26">
        <v>273</v>
      </c>
      <c r="D191" s="39"/>
      <c r="E191" s="58"/>
      <c r="F191" s="35" t="str">
        <f t="shared" ca="1" si="105"/>
        <v/>
      </c>
      <c r="G191" s="36" t="str">
        <f t="shared" ca="1" si="106"/>
        <v/>
      </c>
      <c r="H191" s="27" t="str">
        <f t="shared" ca="1" si="85"/>
        <v/>
      </c>
      <c r="I191" s="30" t="str">
        <f t="shared" ca="1" si="86"/>
        <v/>
      </c>
      <c r="J191" s="28" t="str">
        <f t="shared" ca="1" si="87"/>
        <v/>
      </c>
      <c r="K191" s="29" t="str">
        <f t="shared" ca="1" si="88"/>
        <v/>
      </c>
      <c r="L191" s="32">
        <f t="shared" si="109"/>
        <v>0</v>
      </c>
      <c r="M191" s="33">
        <f t="shared" si="110"/>
        <v>0</v>
      </c>
      <c r="N191" s="34">
        <f t="shared" si="89"/>
        <v>0</v>
      </c>
      <c r="O191" s="73" t="str">
        <f t="shared" ca="1" si="90"/>
        <v/>
      </c>
      <c r="P191" s="73" t="str">
        <f t="shared" ca="1" si="91"/>
        <v/>
      </c>
      <c r="Q191" s="74" t="str">
        <f t="shared" ca="1" si="92"/>
        <v/>
      </c>
      <c r="R191" s="75" t="str">
        <f t="shared" ca="1" si="93"/>
        <v/>
      </c>
      <c r="S191" s="76">
        <f t="shared" si="107"/>
        <v>0</v>
      </c>
      <c r="T191" s="76" t="str">
        <f t="shared" ca="1" si="94"/>
        <v/>
      </c>
      <c r="U191" s="76">
        <f t="shared" si="95"/>
        <v>0</v>
      </c>
      <c r="V191" s="76" t="str">
        <f ca="1">IF(OR(E190="0-0",E190="*0-0",G191=""),"",SUM(O$5:P191)-T191)</f>
        <v/>
      </c>
      <c r="W191" s="77" t="str">
        <f t="shared" ca="1" si="96"/>
        <v/>
      </c>
      <c r="X191" s="78">
        <f t="shared" si="108"/>
        <v>0</v>
      </c>
      <c r="Y191" s="78" t="str">
        <f t="shared" ca="1" si="97"/>
        <v/>
      </c>
      <c r="Z191" s="78">
        <f t="shared" si="98"/>
        <v>0</v>
      </c>
      <c r="AA191" s="78" t="str">
        <f ca="1">IF(OR(E190="0-0",E190="*0-0",G191=""),"",Y191-SUM(Q$5:R191))</f>
        <v/>
      </c>
      <c r="AB191" s="79" t="str">
        <f t="shared" ca="1" si="99"/>
        <v/>
      </c>
      <c r="AC191" s="80" t="str">
        <f t="shared" ca="1" si="100"/>
        <v/>
      </c>
      <c r="AD191" s="80" t="str">
        <f t="shared" ca="1" si="101"/>
        <v/>
      </c>
      <c r="AE191" s="80" t="str">
        <f t="shared" ca="1" si="102"/>
        <v/>
      </c>
      <c r="AF191" s="80" t="str">
        <f t="shared" ca="1" si="103"/>
        <v/>
      </c>
      <c r="AG191" s="81" t="str">
        <f t="shared" ca="1" si="104"/>
        <v/>
      </c>
    </row>
    <row r="192" spans="1:37" ht="14.25">
      <c r="A192" s="61">
        <f t="shared" si="83"/>
        <v>43375</v>
      </c>
      <c r="B192" s="3" t="str">
        <f t="shared" si="84"/>
        <v>火</v>
      </c>
      <c r="C192" s="26">
        <v>274</v>
      </c>
      <c r="D192" s="39"/>
      <c r="E192" s="58"/>
      <c r="F192" s="35" t="str">
        <f t="shared" ca="1" si="105"/>
        <v/>
      </c>
      <c r="G192" s="36" t="str">
        <f t="shared" ca="1" si="106"/>
        <v/>
      </c>
      <c r="H192" s="27" t="str">
        <f t="shared" ca="1" si="85"/>
        <v/>
      </c>
      <c r="I192" s="30" t="str">
        <f t="shared" ca="1" si="86"/>
        <v/>
      </c>
      <c r="J192" s="28" t="str">
        <f t="shared" ca="1" si="87"/>
        <v/>
      </c>
      <c r="K192" s="29" t="str">
        <f t="shared" ca="1" si="88"/>
        <v/>
      </c>
      <c r="L192" s="32">
        <f t="shared" si="109"/>
        <v>0</v>
      </c>
      <c r="M192" s="33">
        <f t="shared" si="110"/>
        <v>0</v>
      </c>
      <c r="N192" s="34">
        <f t="shared" si="89"/>
        <v>0</v>
      </c>
      <c r="O192" s="73" t="str">
        <f t="shared" ca="1" si="90"/>
        <v/>
      </c>
      <c r="P192" s="73" t="str">
        <f t="shared" ca="1" si="91"/>
        <v/>
      </c>
      <c r="Q192" s="74" t="str">
        <f t="shared" ca="1" si="92"/>
        <v/>
      </c>
      <c r="R192" s="75" t="str">
        <f t="shared" ca="1" si="93"/>
        <v/>
      </c>
      <c r="S192" s="76">
        <f t="shared" si="107"/>
        <v>0</v>
      </c>
      <c r="T192" s="76" t="str">
        <f t="shared" ca="1" si="94"/>
        <v/>
      </c>
      <c r="U192" s="76">
        <f t="shared" si="95"/>
        <v>0</v>
      </c>
      <c r="V192" s="76" t="str">
        <f ca="1">IF(OR(E191="0-0",E191="*0-0",G192=""),"",SUM(O$5:P192)-T192)</f>
        <v/>
      </c>
      <c r="W192" s="77" t="str">
        <f t="shared" ca="1" si="96"/>
        <v/>
      </c>
      <c r="X192" s="78">
        <f t="shared" si="108"/>
        <v>0</v>
      </c>
      <c r="Y192" s="78" t="str">
        <f t="shared" ca="1" si="97"/>
        <v/>
      </c>
      <c r="Z192" s="78">
        <f t="shared" si="98"/>
        <v>0</v>
      </c>
      <c r="AA192" s="78" t="str">
        <f ca="1">IF(OR(E191="0-0",E191="*0-0",G192=""),"",Y192-SUM(Q$5:R192))</f>
        <v/>
      </c>
      <c r="AB192" s="79" t="str">
        <f t="shared" ca="1" si="99"/>
        <v/>
      </c>
      <c r="AC192" s="80" t="str">
        <f t="shared" ca="1" si="100"/>
        <v/>
      </c>
      <c r="AD192" s="80" t="str">
        <f t="shared" ca="1" si="101"/>
        <v/>
      </c>
      <c r="AE192" s="80" t="str">
        <f t="shared" ca="1" si="102"/>
        <v/>
      </c>
      <c r="AF192" s="80" t="str">
        <f t="shared" ca="1" si="103"/>
        <v/>
      </c>
      <c r="AG192" s="81" t="str">
        <f t="shared" ca="1" si="104"/>
        <v/>
      </c>
    </row>
    <row r="193" spans="1:33" ht="14.25">
      <c r="A193" s="61">
        <f t="shared" si="83"/>
        <v>43376</v>
      </c>
      <c r="B193" s="3" t="str">
        <f t="shared" si="84"/>
        <v>水</v>
      </c>
      <c r="C193" s="26">
        <v>275</v>
      </c>
      <c r="D193" s="39"/>
      <c r="E193" s="58"/>
      <c r="F193" s="35" t="str">
        <f t="shared" ca="1" si="105"/>
        <v/>
      </c>
      <c r="G193" s="36" t="str">
        <f t="shared" ca="1" si="106"/>
        <v/>
      </c>
      <c r="H193" s="27" t="str">
        <f t="shared" ca="1" si="85"/>
        <v/>
      </c>
      <c r="I193" s="30" t="str">
        <f t="shared" ca="1" si="86"/>
        <v/>
      </c>
      <c r="J193" s="28" t="str">
        <f t="shared" ca="1" si="87"/>
        <v/>
      </c>
      <c r="K193" s="29" t="str">
        <f t="shared" ca="1" si="88"/>
        <v/>
      </c>
      <c r="L193" s="32">
        <f t="shared" si="109"/>
        <v>0</v>
      </c>
      <c r="M193" s="33">
        <f t="shared" si="110"/>
        <v>0</v>
      </c>
      <c r="N193" s="34">
        <f t="shared" si="89"/>
        <v>0</v>
      </c>
      <c r="O193" s="73" t="str">
        <f t="shared" ca="1" si="90"/>
        <v/>
      </c>
      <c r="P193" s="73" t="str">
        <f t="shared" ca="1" si="91"/>
        <v/>
      </c>
      <c r="Q193" s="74" t="str">
        <f t="shared" ca="1" si="92"/>
        <v/>
      </c>
      <c r="R193" s="75" t="str">
        <f t="shared" ca="1" si="93"/>
        <v/>
      </c>
      <c r="S193" s="76">
        <f t="shared" si="107"/>
        <v>0</v>
      </c>
      <c r="T193" s="76" t="str">
        <f t="shared" ca="1" si="94"/>
        <v/>
      </c>
      <c r="U193" s="76">
        <f t="shared" si="95"/>
        <v>0</v>
      </c>
      <c r="V193" s="76" t="str">
        <f ca="1">IF(OR(E192="0-0",E192="*0-0",G193=""),"",SUM(O$5:P193)-T193)</f>
        <v/>
      </c>
      <c r="W193" s="77" t="str">
        <f t="shared" ca="1" si="96"/>
        <v/>
      </c>
      <c r="X193" s="78">
        <f t="shared" si="108"/>
        <v>0</v>
      </c>
      <c r="Y193" s="78" t="str">
        <f t="shared" ca="1" si="97"/>
        <v/>
      </c>
      <c r="Z193" s="78">
        <f t="shared" si="98"/>
        <v>0</v>
      </c>
      <c r="AA193" s="78" t="str">
        <f ca="1">IF(OR(E192="0-0",E192="*0-0",G193=""),"",Y193-SUM(Q$5:R193))</f>
        <v/>
      </c>
      <c r="AB193" s="79" t="str">
        <f t="shared" ca="1" si="99"/>
        <v/>
      </c>
      <c r="AC193" s="80" t="str">
        <f t="shared" ca="1" si="100"/>
        <v/>
      </c>
      <c r="AD193" s="80" t="str">
        <f t="shared" ca="1" si="101"/>
        <v/>
      </c>
      <c r="AE193" s="80" t="str">
        <f t="shared" ca="1" si="102"/>
        <v/>
      </c>
      <c r="AF193" s="80" t="str">
        <f t="shared" ca="1" si="103"/>
        <v/>
      </c>
      <c r="AG193" s="81" t="str">
        <f t="shared" ca="1" si="104"/>
        <v/>
      </c>
    </row>
    <row r="194" spans="1:33" ht="14.25">
      <c r="A194" s="61">
        <f t="shared" si="83"/>
        <v>43377</v>
      </c>
      <c r="B194" s="3" t="str">
        <f t="shared" si="84"/>
        <v>木</v>
      </c>
      <c r="C194" s="26">
        <v>276</v>
      </c>
      <c r="D194" s="39"/>
      <c r="E194" s="58"/>
      <c r="F194" s="35" t="str">
        <f t="shared" ca="1" si="105"/>
        <v/>
      </c>
      <c r="G194" s="36" t="str">
        <f t="shared" ca="1" si="106"/>
        <v/>
      </c>
      <c r="H194" s="27" t="str">
        <f t="shared" ca="1" si="85"/>
        <v/>
      </c>
      <c r="I194" s="30" t="str">
        <f t="shared" ca="1" si="86"/>
        <v/>
      </c>
      <c r="J194" s="28" t="str">
        <f t="shared" ca="1" si="87"/>
        <v/>
      </c>
      <c r="K194" s="29" t="str">
        <f t="shared" ca="1" si="88"/>
        <v/>
      </c>
      <c r="L194" s="32">
        <f t="shared" si="109"/>
        <v>0</v>
      </c>
      <c r="M194" s="33">
        <f t="shared" si="110"/>
        <v>0</v>
      </c>
      <c r="N194" s="34">
        <f t="shared" si="89"/>
        <v>0</v>
      </c>
      <c r="O194" s="73" t="str">
        <f t="shared" ca="1" si="90"/>
        <v/>
      </c>
      <c r="P194" s="73" t="str">
        <f t="shared" ca="1" si="91"/>
        <v/>
      </c>
      <c r="Q194" s="74" t="str">
        <f t="shared" ca="1" si="92"/>
        <v/>
      </c>
      <c r="R194" s="75" t="str">
        <f t="shared" ca="1" si="93"/>
        <v/>
      </c>
      <c r="S194" s="76">
        <f t="shared" si="107"/>
        <v>0</v>
      </c>
      <c r="T194" s="76" t="str">
        <f t="shared" ca="1" si="94"/>
        <v/>
      </c>
      <c r="U194" s="76">
        <f t="shared" si="95"/>
        <v>0</v>
      </c>
      <c r="V194" s="76" t="str">
        <f ca="1">IF(OR(E193="0-0",E193="*0-0",G194=""),"",SUM(O$5:P194)-T194)</f>
        <v/>
      </c>
      <c r="W194" s="77" t="str">
        <f t="shared" ca="1" si="96"/>
        <v/>
      </c>
      <c r="X194" s="78">
        <f t="shared" si="108"/>
        <v>0</v>
      </c>
      <c r="Y194" s="78" t="str">
        <f t="shared" ca="1" si="97"/>
        <v/>
      </c>
      <c r="Z194" s="78">
        <f t="shared" si="98"/>
        <v>0</v>
      </c>
      <c r="AA194" s="78" t="str">
        <f ca="1">IF(OR(E193="0-0",E193="*0-0",G194=""),"",Y194-SUM(Q$5:R194))</f>
        <v/>
      </c>
      <c r="AB194" s="79" t="str">
        <f t="shared" ca="1" si="99"/>
        <v/>
      </c>
      <c r="AC194" s="80" t="str">
        <f t="shared" ca="1" si="100"/>
        <v/>
      </c>
      <c r="AD194" s="80" t="str">
        <f t="shared" ca="1" si="101"/>
        <v/>
      </c>
      <c r="AE194" s="80" t="str">
        <f t="shared" ca="1" si="102"/>
        <v/>
      </c>
      <c r="AF194" s="80" t="str">
        <f t="shared" ca="1" si="103"/>
        <v/>
      </c>
      <c r="AG194" s="81" t="str">
        <f t="shared" ca="1" si="104"/>
        <v/>
      </c>
    </row>
    <row r="195" spans="1:33" ht="14.25">
      <c r="A195" s="61">
        <f t="shared" si="83"/>
        <v>43378</v>
      </c>
      <c r="B195" s="3" t="str">
        <f t="shared" si="84"/>
        <v>金</v>
      </c>
      <c r="C195" s="26">
        <v>277</v>
      </c>
      <c r="D195" s="39"/>
      <c r="E195" s="58"/>
      <c r="F195" s="35" t="str">
        <f t="shared" ca="1" si="105"/>
        <v/>
      </c>
      <c r="G195" s="36" t="str">
        <f t="shared" ca="1" si="106"/>
        <v/>
      </c>
      <c r="H195" s="27" t="str">
        <f t="shared" ca="1" si="85"/>
        <v/>
      </c>
      <c r="I195" s="30" t="str">
        <f t="shared" ca="1" si="86"/>
        <v/>
      </c>
      <c r="J195" s="28" t="str">
        <f t="shared" ca="1" si="87"/>
        <v/>
      </c>
      <c r="K195" s="29" t="str">
        <f t="shared" ca="1" si="88"/>
        <v/>
      </c>
      <c r="L195" s="32">
        <f t="shared" si="109"/>
        <v>0</v>
      </c>
      <c r="M195" s="33">
        <f t="shared" si="110"/>
        <v>0</v>
      </c>
      <c r="N195" s="34">
        <f t="shared" si="89"/>
        <v>0</v>
      </c>
      <c r="O195" s="73" t="str">
        <f t="shared" ca="1" si="90"/>
        <v/>
      </c>
      <c r="P195" s="73" t="str">
        <f t="shared" ca="1" si="91"/>
        <v/>
      </c>
      <c r="Q195" s="74" t="str">
        <f t="shared" ca="1" si="92"/>
        <v/>
      </c>
      <c r="R195" s="75" t="str">
        <f t="shared" ca="1" si="93"/>
        <v/>
      </c>
      <c r="S195" s="76">
        <f t="shared" si="107"/>
        <v>0</v>
      </c>
      <c r="T195" s="76" t="str">
        <f t="shared" ca="1" si="94"/>
        <v/>
      </c>
      <c r="U195" s="76">
        <f t="shared" si="95"/>
        <v>0</v>
      </c>
      <c r="V195" s="76" t="str">
        <f ca="1">IF(OR(E194="0-0",E194="*0-0",G195=""),"",SUM(O$5:P195)-T195)</f>
        <v/>
      </c>
      <c r="W195" s="77" t="str">
        <f t="shared" ca="1" si="96"/>
        <v/>
      </c>
      <c r="X195" s="78">
        <f t="shared" si="108"/>
        <v>0</v>
      </c>
      <c r="Y195" s="78" t="str">
        <f t="shared" ca="1" si="97"/>
        <v/>
      </c>
      <c r="Z195" s="78">
        <f t="shared" si="98"/>
        <v>0</v>
      </c>
      <c r="AA195" s="78" t="str">
        <f ca="1">IF(OR(E194="0-0",E194="*0-0",G195=""),"",Y195-SUM(Q$5:R195))</f>
        <v/>
      </c>
      <c r="AB195" s="79" t="str">
        <f t="shared" ca="1" si="99"/>
        <v/>
      </c>
      <c r="AC195" s="80" t="str">
        <f t="shared" ca="1" si="100"/>
        <v/>
      </c>
      <c r="AD195" s="80" t="str">
        <f t="shared" ca="1" si="101"/>
        <v/>
      </c>
      <c r="AE195" s="80" t="str">
        <f t="shared" ca="1" si="102"/>
        <v/>
      </c>
      <c r="AF195" s="80" t="str">
        <f t="shared" ca="1" si="103"/>
        <v/>
      </c>
      <c r="AG195" s="81" t="str">
        <f t="shared" ca="1" si="104"/>
        <v/>
      </c>
    </row>
    <row r="196" spans="1:33" ht="14.25">
      <c r="A196" s="61">
        <f t="shared" si="83"/>
        <v>43382</v>
      </c>
      <c r="B196" s="3" t="str">
        <f t="shared" si="84"/>
        <v>火</v>
      </c>
      <c r="C196" s="26">
        <v>281</v>
      </c>
      <c r="D196" s="39"/>
      <c r="E196" s="58"/>
      <c r="F196" s="35" t="str">
        <f t="shared" ca="1" si="105"/>
        <v/>
      </c>
      <c r="G196" s="36" t="str">
        <f t="shared" ca="1" si="106"/>
        <v/>
      </c>
      <c r="H196" s="27" t="str">
        <f t="shared" ca="1" si="85"/>
        <v/>
      </c>
      <c r="I196" s="30" t="str">
        <f t="shared" ca="1" si="86"/>
        <v/>
      </c>
      <c r="J196" s="28" t="str">
        <f t="shared" ca="1" si="87"/>
        <v/>
      </c>
      <c r="K196" s="29" t="str">
        <f t="shared" ca="1" si="88"/>
        <v/>
      </c>
      <c r="L196" s="32">
        <f t="shared" si="109"/>
        <v>0</v>
      </c>
      <c r="M196" s="33">
        <f t="shared" si="110"/>
        <v>0</v>
      </c>
      <c r="N196" s="34">
        <f t="shared" si="89"/>
        <v>0</v>
      </c>
      <c r="O196" s="73" t="str">
        <f t="shared" ca="1" si="90"/>
        <v/>
      </c>
      <c r="P196" s="73" t="str">
        <f t="shared" ca="1" si="91"/>
        <v/>
      </c>
      <c r="Q196" s="74" t="str">
        <f t="shared" ca="1" si="92"/>
        <v/>
      </c>
      <c r="R196" s="75" t="str">
        <f t="shared" ca="1" si="93"/>
        <v/>
      </c>
      <c r="S196" s="76">
        <f t="shared" si="107"/>
        <v>0</v>
      </c>
      <c r="T196" s="76" t="str">
        <f t="shared" ca="1" si="94"/>
        <v/>
      </c>
      <c r="U196" s="76">
        <f t="shared" si="95"/>
        <v>0</v>
      </c>
      <c r="V196" s="76" t="str">
        <f ca="1">IF(OR(E195="0-0",E195="*0-0",G196=""),"",SUM(O$5:P196)-T196)</f>
        <v/>
      </c>
      <c r="W196" s="77" t="str">
        <f t="shared" ca="1" si="96"/>
        <v/>
      </c>
      <c r="X196" s="78">
        <f t="shared" si="108"/>
        <v>0</v>
      </c>
      <c r="Y196" s="78" t="str">
        <f t="shared" ca="1" si="97"/>
        <v/>
      </c>
      <c r="Z196" s="78">
        <f t="shared" si="98"/>
        <v>0</v>
      </c>
      <c r="AA196" s="78" t="str">
        <f ca="1">IF(OR(E195="0-0",E195="*0-0",G196=""),"",Y196-SUM(Q$5:R196))</f>
        <v/>
      </c>
      <c r="AB196" s="79" t="str">
        <f t="shared" ca="1" si="99"/>
        <v/>
      </c>
      <c r="AC196" s="80" t="str">
        <f t="shared" ca="1" si="100"/>
        <v/>
      </c>
      <c r="AD196" s="80" t="str">
        <f t="shared" ca="1" si="101"/>
        <v/>
      </c>
      <c r="AE196" s="80" t="str">
        <f t="shared" ca="1" si="102"/>
        <v/>
      </c>
      <c r="AF196" s="80" t="str">
        <f t="shared" ca="1" si="103"/>
        <v/>
      </c>
      <c r="AG196" s="81" t="str">
        <f t="shared" ca="1" si="104"/>
        <v/>
      </c>
    </row>
    <row r="197" spans="1:33" ht="14.25">
      <c r="A197" s="61">
        <f t="shared" ref="A197:A256" si="111">A$1+C197</f>
        <v>43383</v>
      </c>
      <c r="B197" s="3" t="str">
        <f t="shared" ref="B197:B256" si="112">IF(WEEKDAY(A197)=1,"日",IF(WEEKDAY(A197)=2,"月",IF(WEEKDAY(A197)=3,"火",IF(WEEKDAY(A197)=4,"水",IF(WEEKDAY(A197)=5,"木",IF(WEEKDAY(A197)=6,"金",IF(WEEKDAY(A197)=7,"土","")))))))</f>
        <v>水</v>
      </c>
      <c r="C197" s="26">
        <v>282</v>
      </c>
      <c r="D197" s="39"/>
      <c r="E197" s="58"/>
      <c r="F197" s="35" t="str">
        <f t="shared" ca="1" si="105"/>
        <v/>
      </c>
      <c r="G197" s="36" t="str">
        <f t="shared" ca="1" si="106"/>
        <v/>
      </c>
      <c r="H197" s="27" t="str">
        <f t="shared" ref="H197:H256" ca="1" si="113">IF(OR(E196="0-0",E196="*0-0",G197=""),"",AG197)</f>
        <v/>
      </c>
      <c r="I197" s="30" t="str">
        <f t="shared" ref="I197:I256" ca="1" si="114">IF(OR(E196="0-0",E196="*0-0",G197=""),"",IF(E197="",I196,AC197))</f>
        <v/>
      </c>
      <c r="J197" s="28" t="str">
        <f t="shared" ref="J197:J256" ca="1" si="115">IF(OR(E196="0-0",E196="*0-0",G197=""),"",W197)</f>
        <v/>
      </c>
      <c r="K197" s="29" t="str">
        <f t="shared" ref="K197:K256" ca="1" si="116">IF(OR(E196="0-0",E196="*0-0",G197=""),"",AB197)</f>
        <v/>
      </c>
      <c r="L197" s="32">
        <f t="shared" si="109"/>
        <v>0</v>
      </c>
      <c r="M197" s="33">
        <f t="shared" si="110"/>
        <v>0</v>
      </c>
      <c r="N197" s="34">
        <f t="shared" ref="N197:N256" si="117">L197+M197</f>
        <v>0</v>
      </c>
      <c r="O197" s="73" t="str">
        <f t="shared" ref="O197:O256" ca="1" si="118">IF(OR(E196="0-0",E196="*0-0",G197=""),"",IF(L197-L196&gt;0,L197-L196,0)*IF(AND(LEFT(E197,1)="*",F198&lt;&gt;""),F198,G197))</f>
        <v/>
      </c>
      <c r="P197" s="73" t="str">
        <f t="shared" ref="P197:P256" ca="1" si="119">IF(OR(E196="0-0",E196="*0-0",G197=""),"",IF(L197-L196&lt;0,L197-L196,0)*IF(AND(LEFT(E197,1)="*",F198&lt;&gt;""),F198,G197))</f>
        <v/>
      </c>
      <c r="Q197" s="74" t="str">
        <f t="shared" ref="Q197:Q256" ca="1" si="120">IF(OR(E196="0-0",E196="*0-0",G197=""),"",IF(M197-M196&gt;0,M197-M196,0)*IF(AND(LEFT(E197,1)="*",F198&lt;&gt;""),F198,G197))</f>
        <v/>
      </c>
      <c r="R197" s="75" t="str">
        <f t="shared" ref="R197:R256" ca="1" si="121">IF(OR(E196="0-0",E196="*0-0",G197=""),"",IF(M197-M196&lt;0,M197-M196,0)*IF(AND(LEFT(E197,1)="*",F198&lt;&gt;""),F198,G197))</f>
        <v/>
      </c>
      <c r="S197" s="76">
        <f t="shared" si="107"/>
        <v>0</v>
      </c>
      <c r="T197" s="76" t="str">
        <f t="shared" ref="T197:T256" ca="1" si="122">IF(OR(E196="0-0",E196="*0-0",G197=""),"",L197*IF(AND(LEFT(E197,1)="*",F198&lt;&gt;""),F198,G197))</f>
        <v/>
      </c>
      <c r="U197" s="76">
        <f t="shared" ref="U197:U256" si="123">IF(AND(E197="",OR(E196="0-0",E196="*0-0")),V196,U196)</f>
        <v>0</v>
      </c>
      <c r="V197" s="76" t="str">
        <f ca="1">IF(OR(E196="0-0",E196="*0-0",G197=""),"",SUM(O$5:P197)-T197)</f>
        <v/>
      </c>
      <c r="W197" s="77" t="str">
        <f t="shared" ref="W197:W256" ca="1" si="124">IF(OR(E196="0-0",E196="*0-0",G197=""),"",V197-U197)</f>
        <v/>
      </c>
      <c r="X197" s="78">
        <f t="shared" si="108"/>
        <v>0</v>
      </c>
      <c r="Y197" s="78" t="str">
        <f t="shared" ref="Y197:Y256" ca="1" si="125">IF(OR(E196="0-0",E196="*0-0",G197=""),"",M197*IF(AND(LEFT(E197,1)="*",F198&lt;&gt;""),F198,G197))</f>
        <v/>
      </c>
      <c r="Z197" s="78">
        <f t="shared" ref="Z197:Z256" si="126">IF(AND(E197="",OR(E196="0-0",E196="*0-0")),AA196,Z196)</f>
        <v>0</v>
      </c>
      <c r="AA197" s="78" t="str">
        <f ca="1">IF(OR(E196="0-0",E196="*0-0",G197=""),"",Y197-SUM(Q$5:R197))</f>
        <v/>
      </c>
      <c r="AB197" s="79" t="str">
        <f t="shared" ref="AB197:AB256" ca="1" si="127">IF(OR(E196="0-0",E196="*0-0",G197=""),"",AA197-Z197)</f>
        <v/>
      </c>
      <c r="AC197" s="80" t="str">
        <f t="shared" ref="AC197:AC256" ca="1" si="128">IF(OR(E196="0-0",E196="*0-0",G197=""),"",S197+X197)</f>
        <v/>
      </c>
      <c r="AD197" s="80" t="str">
        <f t="shared" ref="AD197:AD256" ca="1" si="129">IF(OR(E196="0-0",E196="*0-0",G197=""),"",T197+Y197)</f>
        <v/>
      </c>
      <c r="AE197" s="80" t="str">
        <f t="shared" ref="AE197:AE256" ca="1" si="130">IF(OR(E196="0-0",E196="*0-0",G197=""),"",U197+Z197)</f>
        <v/>
      </c>
      <c r="AF197" s="80" t="str">
        <f t="shared" ref="AF197:AF256" ca="1" si="131">IF(OR(E196="0-0",E196="*0-0",G197=""),"",V197+AA197)</f>
        <v/>
      </c>
      <c r="AG197" s="81" t="str">
        <f t="shared" ref="AG197:AG256" ca="1" si="132">IF(OR(E196="0-0",E196="*0-0",G197=""),"",W197+AB197)</f>
        <v/>
      </c>
    </row>
    <row r="198" spans="1:33" ht="14.25">
      <c r="A198" s="61">
        <f t="shared" si="111"/>
        <v>43384</v>
      </c>
      <c r="B198" s="3" t="str">
        <f t="shared" si="112"/>
        <v>木</v>
      </c>
      <c r="C198" s="26">
        <v>283</v>
      </c>
      <c r="D198" s="39"/>
      <c r="E198" s="58"/>
      <c r="F198" s="35" t="str">
        <f t="shared" ca="1" si="105"/>
        <v/>
      </c>
      <c r="G198" s="36" t="str">
        <f t="shared" ca="1" si="106"/>
        <v/>
      </c>
      <c r="H198" s="27" t="str">
        <f t="shared" ca="1" si="113"/>
        <v/>
      </c>
      <c r="I198" s="30" t="str">
        <f t="shared" ca="1" si="114"/>
        <v/>
      </c>
      <c r="J198" s="28" t="str">
        <f t="shared" ca="1" si="115"/>
        <v/>
      </c>
      <c r="K198" s="29" t="str">
        <f t="shared" ca="1" si="116"/>
        <v/>
      </c>
      <c r="L198" s="32">
        <f t="shared" si="109"/>
        <v>0</v>
      </c>
      <c r="M198" s="33">
        <f t="shared" si="110"/>
        <v>0</v>
      </c>
      <c r="N198" s="34">
        <f t="shared" si="117"/>
        <v>0</v>
      </c>
      <c r="O198" s="73" t="str">
        <f t="shared" ca="1" si="118"/>
        <v/>
      </c>
      <c r="P198" s="73" t="str">
        <f t="shared" ca="1" si="119"/>
        <v/>
      </c>
      <c r="Q198" s="74" t="str">
        <f t="shared" ca="1" si="120"/>
        <v/>
      </c>
      <c r="R198" s="75" t="str">
        <f t="shared" ca="1" si="121"/>
        <v/>
      </c>
      <c r="S198" s="76">
        <f t="shared" si="107"/>
        <v>0</v>
      </c>
      <c r="T198" s="76" t="str">
        <f t="shared" ca="1" si="122"/>
        <v/>
      </c>
      <c r="U198" s="76">
        <f t="shared" si="123"/>
        <v>0</v>
      </c>
      <c r="V198" s="76" t="str">
        <f ca="1">IF(OR(E197="0-0",E197="*0-0",G198=""),"",SUM(O$5:P198)-T198)</f>
        <v/>
      </c>
      <c r="W198" s="77" t="str">
        <f t="shared" ca="1" si="124"/>
        <v/>
      </c>
      <c r="X198" s="78">
        <f t="shared" si="108"/>
        <v>0</v>
      </c>
      <c r="Y198" s="78" t="str">
        <f t="shared" ca="1" si="125"/>
        <v/>
      </c>
      <c r="Z198" s="78">
        <f t="shared" si="126"/>
        <v>0</v>
      </c>
      <c r="AA198" s="78" t="str">
        <f ca="1">IF(OR(E197="0-0",E197="*0-0",G198=""),"",Y198-SUM(Q$5:R198))</f>
        <v/>
      </c>
      <c r="AB198" s="79" t="str">
        <f t="shared" ca="1" si="127"/>
        <v/>
      </c>
      <c r="AC198" s="80" t="str">
        <f t="shared" ca="1" si="128"/>
        <v/>
      </c>
      <c r="AD198" s="80" t="str">
        <f t="shared" ca="1" si="129"/>
        <v/>
      </c>
      <c r="AE198" s="80" t="str">
        <f t="shared" ca="1" si="130"/>
        <v/>
      </c>
      <c r="AF198" s="80" t="str">
        <f t="shared" ca="1" si="131"/>
        <v/>
      </c>
      <c r="AG198" s="81" t="str">
        <f t="shared" ca="1" si="132"/>
        <v/>
      </c>
    </row>
    <row r="199" spans="1:33" ht="14.25">
      <c r="A199" s="61">
        <f t="shared" si="111"/>
        <v>43385</v>
      </c>
      <c r="B199" s="3" t="str">
        <f t="shared" si="112"/>
        <v>金</v>
      </c>
      <c r="C199" s="26">
        <v>284</v>
      </c>
      <c r="D199" s="39"/>
      <c r="E199" s="58"/>
      <c r="F199" s="35" t="str">
        <f t="shared" ca="1" si="105"/>
        <v/>
      </c>
      <c r="G199" s="36" t="str">
        <f t="shared" ca="1" si="106"/>
        <v/>
      </c>
      <c r="H199" s="27" t="str">
        <f t="shared" ca="1" si="113"/>
        <v/>
      </c>
      <c r="I199" s="30" t="str">
        <f t="shared" ca="1" si="114"/>
        <v/>
      </c>
      <c r="J199" s="28" t="str">
        <f t="shared" ca="1" si="115"/>
        <v/>
      </c>
      <c r="K199" s="29" t="str">
        <f t="shared" ca="1" si="116"/>
        <v/>
      </c>
      <c r="L199" s="32">
        <f t="shared" si="109"/>
        <v>0</v>
      </c>
      <c r="M199" s="33">
        <f t="shared" si="110"/>
        <v>0</v>
      </c>
      <c r="N199" s="34">
        <f t="shared" si="117"/>
        <v>0</v>
      </c>
      <c r="O199" s="73" t="str">
        <f t="shared" ca="1" si="118"/>
        <v/>
      </c>
      <c r="P199" s="73" t="str">
        <f t="shared" ca="1" si="119"/>
        <v/>
      </c>
      <c r="Q199" s="74" t="str">
        <f t="shared" ca="1" si="120"/>
        <v/>
      </c>
      <c r="R199" s="75" t="str">
        <f t="shared" ca="1" si="121"/>
        <v/>
      </c>
      <c r="S199" s="76">
        <f t="shared" si="107"/>
        <v>0</v>
      </c>
      <c r="T199" s="76" t="str">
        <f t="shared" ca="1" si="122"/>
        <v/>
      </c>
      <c r="U199" s="76">
        <f t="shared" si="123"/>
        <v>0</v>
      </c>
      <c r="V199" s="76" t="str">
        <f ca="1">IF(OR(E198="0-0",E198="*0-0",G199=""),"",SUM(O$5:P199)-T199)</f>
        <v/>
      </c>
      <c r="W199" s="77" t="str">
        <f t="shared" ca="1" si="124"/>
        <v/>
      </c>
      <c r="X199" s="78">
        <f>IF(M199=0,0,IF(M199&gt;M198,X198+Q199,X198*M199/M198))</f>
        <v>0</v>
      </c>
      <c r="Y199" s="78" t="str">
        <f t="shared" ca="1" si="125"/>
        <v/>
      </c>
      <c r="Z199" s="78">
        <f t="shared" si="126"/>
        <v>0</v>
      </c>
      <c r="AA199" s="78" t="str">
        <f ca="1">IF(OR(E198="0-0",E198="*0-0",G199=""),"",Y199-SUM(Q$5:R199))</f>
        <v/>
      </c>
      <c r="AB199" s="79" t="str">
        <f t="shared" ca="1" si="127"/>
        <v/>
      </c>
      <c r="AC199" s="80" t="str">
        <f t="shared" ca="1" si="128"/>
        <v/>
      </c>
      <c r="AD199" s="80" t="str">
        <f t="shared" ca="1" si="129"/>
        <v/>
      </c>
      <c r="AE199" s="80" t="str">
        <f t="shared" ca="1" si="130"/>
        <v/>
      </c>
      <c r="AF199" s="80" t="str">
        <f t="shared" ca="1" si="131"/>
        <v/>
      </c>
      <c r="AG199" s="81" t="str">
        <f t="shared" ca="1" si="132"/>
        <v/>
      </c>
    </row>
    <row r="200" spans="1:33" ht="14.25">
      <c r="A200" s="61">
        <f t="shared" si="111"/>
        <v>43388</v>
      </c>
      <c r="B200" s="3" t="str">
        <f t="shared" si="112"/>
        <v>月</v>
      </c>
      <c r="C200" s="26">
        <v>287</v>
      </c>
      <c r="D200" s="39"/>
      <c r="E200" s="58"/>
      <c r="F200" s="35" t="str">
        <f t="shared" ca="1" si="105"/>
        <v/>
      </c>
      <c r="G200" s="36" t="str">
        <f t="shared" ca="1" si="106"/>
        <v/>
      </c>
      <c r="H200" s="27" t="str">
        <f t="shared" ca="1" si="113"/>
        <v/>
      </c>
      <c r="I200" s="30" t="str">
        <f t="shared" ca="1" si="114"/>
        <v/>
      </c>
      <c r="J200" s="28" t="str">
        <f t="shared" ca="1" si="115"/>
        <v/>
      </c>
      <c r="K200" s="29" t="str">
        <f t="shared" ca="1" si="116"/>
        <v/>
      </c>
      <c r="L200" s="32">
        <f t="shared" si="109"/>
        <v>0</v>
      </c>
      <c r="M200" s="33">
        <f t="shared" si="110"/>
        <v>0</v>
      </c>
      <c r="N200" s="34">
        <f t="shared" si="117"/>
        <v>0</v>
      </c>
      <c r="O200" s="73" t="str">
        <f t="shared" ca="1" si="118"/>
        <v/>
      </c>
      <c r="P200" s="73" t="str">
        <f t="shared" ca="1" si="119"/>
        <v/>
      </c>
      <c r="Q200" s="74" t="str">
        <f t="shared" ca="1" si="120"/>
        <v/>
      </c>
      <c r="R200" s="75" t="str">
        <f t="shared" ca="1" si="121"/>
        <v/>
      </c>
      <c r="S200" s="76">
        <f t="shared" si="107"/>
        <v>0</v>
      </c>
      <c r="T200" s="76" t="str">
        <f t="shared" ca="1" si="122"/>
        <v/>
      </c>
      <c r="U200" s="76">
        <f t="shared" si="123"/>
        <v>0</v>
      </c>
      <c r="V200" s="76" t="str">
        <f ca="1">IF(OR(E199="0-0",E199="*0-0",G200=""),"",SUM(O$5:P200)-T200)</f>
        <v/>
      </c>
      <c r="W200" s="77" t="str">
        <f t="shared" ca="1" si="124"/>
        <v/>
      </c>
      <c r="X200" s="78">
        <f t="shared" si="108"/>
        <v>0</v>
      </c>
      <c r="Y200" s="78" t="str">
        <f t="shared" ca="1" si="125"/>
        <v/>
      </c>
      <c r="Z200" s="78">
        <f t="shared" si="126"/>
        <v>0</v>
      </c>
      <c r="AA200" s="78" t="str">
        <f ca="1">IF(OR(E199="0-0",E199="*0-0",G200=""),"",Y200-SUM(Q$5:R200))</f>
        <v/>
      </c>
      <c r="AB200" s="79" t="str">
        <f t="shared" ca="1" si="127"/>
        <v/>
      </c>
      <c r="AC200" s="80" t="str">
        <f t="shared" ca="1" si="128"/>
        <v/>
      </c>
      <c r="AD200" s="80" t="str">
        <f t="shared" ca="1" si="129"/>
        <v/>
      </c>
      <c r="AE200" s="80" t="str">
        <f t="shared" ca="1" si="130"/>
        <v/>
      </c>
      <c r="AF200" s="80" t="str">
        <f t="shared" ca="1" si="131"/>
        <v/>
      </c>
      <c r="AG200" s="81" t="str">
        <f t="shared" ca="1" si="132"/>
        <v/>
      </c>
    </row>
    <row r="201" spans="1:33" ht="14.25">
      <c r="A201" s="61">
        <f t="shared" si="111"/>
        <v>43389</v>
      </c>
      <c r="B201" s="3" t="str">
        <f t="shared" si="112"/>
        <v>火</v>
      </c>
      <c r="C201" s="26">
        <v>288</v>
      </c>
      <c r="D201" s="39"/>
      <c r="E201" s="58"/>
      <c r="F201" s="35" t="str">
        <f t="shared" ref="F201:F256" ca="1" si="133">IF(E200="","",IFERROR(VLOOKUP($A201,INDIRECT(E$1&amp;"!$A:$E"),2,FALSE),""))</f>
        <v/>
      </c>
      <c r="G201" s="36" t="str">
        <f t="shared" ref="G201:G256" ca="1" si="134">IF(E200="","",IFERROR(VLOOKUP($A201,INDIRECT(E$1&amp;"!$A:$E"),5,FALSE),""))</f>
        <v/>
      </c>
      <c r="H201" s="27" t="str">
        <f t="shared" ca="1" si="113"/>
        <v/>
      </c>
      <c r="I201" s="30" t="str">
        <f t="shared" ca="1" si="114"/>
        <v/>
      </c>
      <c r="J201" s="28" t="str">
        <f t="shared" ca="1" si="115"/>
        <v/>
      </c>
      <c r="K201" s="29" t="str">
        <f t="shared" ca="1" si="116"/>
        <v/>
      </c>
      <c r="L201" s="32">
        <f t="shared" si="109"/>
        <v>0</v>
      </c>
      <c r="M201" s="33">
        <f t="shared" si="110"/>
        <v>0</v>
      </c>
      <c r="N201" s="34">
        <f t="shared" si="117"/>
        <v>0</v>
      </c>
      <c r="O201" s="73" t="str">
        <f t="shared" ca="1" si="118"/>
        <v/>
      </c>
      <c r="P201" s="73" t="str">
        <f t="shared" ca="1" si="119"/>
        <v/>
      </c>
      <c r="Q201" s="74" t="str">
        <f t="shared" ca="1" si="120"/>
        <v/>
      </c>
      <c r="R201" s="75" t="str">
        <f t="shared" ca="1" si="121"/>
        <v/>
      </c>
      <c r="S201" s="76">
        <f t="shared" ref="S201:S256" si="135">IF(L201=0,0,IF(L201&gt;L200,S200+O201,S200*L201/L200))</f>
        <v>0</v>
      </c>
      <c r="T201" s="76" t="str">
        <f t="shared" ca="1" si="122"/>
        <v/>
      </c>
      <c r="U201" s="76">
        <f t="shared" si="123"/>
        <v>0</v>
      </c>
      <c r="V201" s="76" t="str">
        <f ca="1">IF(OR(E200="0-0",E200="*0-0",G201=""),"",SUM(O$5:P201)-T201)</f>
        <v/>
      </c>
      <c r="W201" s="77" t="str">
        <f t="shared" ca="1" si="124"/>
        <v/>
      </c>
      <c r="X201" s="78">
        <f t="shared" ref="X201:X256" si="136">IF(M201=0,0,IF(M201&gt;M200,X200+Q201,X200*M201/M200))</f>
        <v>0</v>
      </c>
      <c r="Y201" s="78" t="str">
        <f t="shared" ca="1" si="125"/>
        <v/>
      </c>
      <c r="Z201" s="78">
        <f t="shared" si="126"/>
        <v>0</v>
      </c>
      <c r="AA201" s="78" t="str">
        <f ca="1">IF(OR(E200="0-0",E200="*0-0",G201=""),"",Y201-SUM(Q$5:R201))</f>
        <v/>
      </c>
      <c r="AB201" s="79" t="str">
        <f t="shared" ca="1" si="127"/>
        <v/>
      </c>
      <c r="AC201" s="80" t="str">
        <f t="shared" ca="1" si="128"/>
        <v/>
      </c>
      <c r="AD201" s="80" t="str">
        <f t="shared" ca="1" si="129"/>
        <v/>
      </c>
      <c r="AE201" s="80" t="str">
        <f t="shared" ca="1" si="130"/>
        <v/>
      </c>
      <c r="AF201" s="80" t="str">
        <f t="shared" ca="1" si="131"/>
        <v/>
      </c>
      <c r="AG201" s="81" t="str">
        <f t="shared" ca="1" si="132"/>
        <v/>
      </c>
    </row>
    <row r="202" spans="1:33" ht="14.25">
      <c r="A202" s="61">
        <f t="shared" si="111"/>
        <v>43390</v>
      </c>
      <c r="B202" s="3" t="str">
        <f t="shared" si="112"/>
        <v>水</v>
      </c>
      <c r="C202" s="26">
        <v>289</v>
      </c>
      <c r="D202" s="39"/>
      <c r="E202" s="58"/>
      <c r="F202" s="35" t="str">
        <f t="shared" ca="1" si="133"/>
        <v/>
      </c>
      <c r="G202" s="36" t="str">
        <f t="shared" ca="1" si="134"/>
        <v/>
      </c>
      <c r="H202" s="27" t="str">
        <f t="shared" ca="1" si="113"/>
        <v/>
      </c>
      <c r="I202" s="30" t="str">
        <f t="shared" ca="1" si="114"/>
        <v/>
      </c>
      <c r="J202" s="28" t="str">
        <f t="shared" ca="1" si="115"/>
        <v/>
      </c>
      <c r="K202" s="29" t="str">
        <f t="shared" ca="1" si="116"/>
        <v/>
      </c>
      <c r="L202" s="32">
        <f t="shared" si="109"/>
        <v>0</v>
      </c>
      <c r="M202" s="33">
        <f t="shared" si="110"/>
        <v>0</v>
      </c>
      <c r="N202" s="34">
        <f t="shared" si="117"/>
        <v>0</v>
      </c>
      <c r="O202" s="73" t="str">
        <f t="shared" ca="1" si="118"/>
        <v/>
      </c>
      <c r="P202" s="73" t="str">
        <f t="shared" ca="1" si="119"/>
        <v/>
      </c>
      <c r="Q202" s="74" t="str">
        <f t="shared" ca="1" si="120"/>
        <v/>
      </c>
      <c r="R202" s="75" t="str">
        <f t="shared" ca="1" si="121"/>
        <v/>
      </c>
      <c r="S202" s="76">
        <f t="shared" si="135"/>
        <v>0</v>
      </c>
      <c r="T202" s="76" t="str">
        <f t="shared" ca="1" si="122"/>
        <v/>
      </c>
      <c r="U202" s="76">
        <f t="shared" si="123"/>
        <v>0</v>
      </c>
      <c r="V202" s="76" t="str">
        <f ca="1">IF(OR(E201="0-0",E201="*0-0",G202=""),"",SUM(O$5:P202)-T202)</f>
        <v/>
      </c>
      <c r="W202" s="77" t="str">
        <f t="shared" ca="1" si="124"/>
        <v/>
      </c>
      <c r="X202" s="78">
        <f t="shared" si="136"/>
        <v>0</v>
      </c>
      <c r="Y202" s="78" t="str">
        <f t="shared" ca="1" si="125"/>
        <v/>
      </c>
      <c r="Z202" s="78">
        <f t="shared" si="126"/>
        <v>0</v>
      </c>
      <c r="AA202" s="78" t="str">
        <f ca="1">IF(OR(E201="0-0",E201="*0-0",G202=""),"",Y202-SUM(Q$5:R202))</f>
        <v/>
      </c>
      <c r="AB202" s="79" t="str">
        <f t="shared" ca="1" si="127"/>
        <v/>
      </c>
      <c r="AC202" s="80" t="str">
        <f t="shared" ca="1" si="128"/>
        <v/>
      </c>
      <c r="AD202" s="80" t="str">
        <f t="shared" ca="1" si="129"/>
        <v/>
      </c>
      <c r="AE202" s="80" t="str">
        <f t="shared" ca="1" si="130"/>
        <v/>
      </c>
      <c r="AF202" s="80" t="str">
        <f t="shared" ca="1" si="131"/>
        <v/>
      </c>
      <c r="AG202" s="81" t="str">
        <f t="shared" ca="1" si="132"/>
        <v/>
      </c>
    </row>
    <row r="203" spans="1:33" ht="14.25">
      <c r="A203" s="61">
        <f t="shared" si="111"/>
        <v>43391</v>
      </c>
      <c r="B203" s="3" t="str">
        <f t="shared" si="112"/>
        <v>木</v>
      </c>
      <c r="C203" s="26">
        <v>290</v>
      </c>
      <c r="D203" s="39"/>
      <c r="E203" s="58"/>
      <c r="F203" s="35" t="str">
        <f t="shared" ca="1" si="133"/>
        <v/>
      </c>
      <c r="G203" s="36" t="str">
        <f t="shared" ca="1" si="134"/>
        <v/>
      </c>
      <c r="H203" s="27" t="str">
        <f t="shared" ca="1" si="113"/>
        <v/>
      </c>
      <c r="I203" s="30" t="str">
        <f t="shared" ca="1" si="114"/>
        <v/>
      </c>
      <c r="J203" s="28" t="str">
        <f t="shared" ca="1" si="115"/>
        <v/>
      </c>
      <c r="K203" s="29" t="str">
        <f t="shared" ca="1" si="116"/>
        <v/>
      </c>
      <c r="L203" s="32">
        <f t="shared" si="109"/>
        <v>0</v>
      </c>
      <c r="M203" s="33">
        <f t="shared" si="110"/>
        <v>0</v>
      </c>
      <c r="N203" s="34">
        <f t="shared" si="117"/>
        <v>0</v>
      </c>
      <c r="O203" s="73" t="str">
        <f t="shared" ca="1" si="118"/>
        <v/>
      </c>
      <c r="P203" s="73" t="str">
        <f t="shared" ca="1" si="119"/>
        <v/>
      </c>
      <c r="Q203" s="74" t="str">
        <f t="shared" ca="1" si="120"/>
        <v/>
      </c>
      <c r="R203" s="75" t="str">
        <f t="shared" ca="1" si="121"/>
        <v/>
      </c>
      <c r="S203" s="76">
        <f t="shared" si="135"/>
        <v>0</v>
      </c>
      <c r="T203" s="76" t="str">
        <f t="shared" ca="1" si="122"/>
        <v/>
      </c>
      <c r="U203" s="76">
        <f t="shared" si="123"/>
        <v>0</v>
      </c>
      <c r="V203" s="76" t="str">
        <f ca="1">IF(OR(E202="0-0",E202="*0-0",G203=""),"",SUM(O$5:P203)-T203)</f>
        <v/>
      </c>
      <c r="W203" s="77" t="str">
        <f t="shared" ca="1" si="124"/>
        <v/>
      </c>
      <c r="X203" s="78">
        <f t="shared" si="136"/>
        <v>0</v>
      </c>
      <c r="Y203" s="78" t="str">
        <f t="shared" ca="1" si="125"/>
        <v/>
      </c>
      <c r="Z203" s="78">
        <f t="shared" si="126"/>
        <v>0</v>
      </c>
      <c r="AA203" s="78" t="str">
        <f ca="1">IF(OR(E202="0-0",E202="*0-0",G203=""),"",Y203-SUM(Q$5:R203))</f>
        <v/>
      </c>
      <c r="AB203" s="79" t="str">
        <f t="shared" ca="1" si="127"/>
        <v/>
      </c>
      <c r="AC203" s="80" t="str">
        <f t="shared" ca="1" si="128"/>
        <v/>
      </c>
      <c r="AD203" s="80" t="str">
        <f t="shared" ca="1" si="129"/>
        <v/>
      </c>
      <c r="AE203" s="80" t="str">
        <f t="shared" ca="1" si="130"/>
        <v/>
      </c>
      <c r="AF203" s="80" t="str">
        <f t="shared" ca="1" si="131"/>
        <v/>
      </c>
      <c r="AG203" s="81" t="str">
        <f t="shared" ca="1" si="132"/>
        <v/>
      </c>
    </row>
    <row r="204" spans="1:33" ht="14.25">
      <c r="A204" s="61">
        <f t="shared" si="111"/>
        <v>43392</v>
      </c>
      <c r="B204" s="3" t="str">
        <f t="shared" si="112"/>
        <v>金</v>
      </c>
      <c r="C204" s="26">
        <v>291</v>
      </c>
      <c r="D204" s="39"/>
      <c r="E204" s="58"/>
      <c r="F204" s="35" t="str">
        <f t="shared" ca="1" si="133"/>
        <v/>
      </c>
      <c r="G204" s="36" t="str">
        <f t="shared" ca="1" si="134"/>
        <v/>
      </c>
      <c r="H204" s="27" t="str">
        <f t="shared" ca="1" si="113"/>
        <v/>
      </c>
      <c r="I204" s="30" t="str">
        <f t="shared" ca="1" si="114"/>
        <v/>
      </c>
      <c r="J204" s="28" t="str">
        <f t="shared" ca="1" si="115"/>
        <v/>
      </c>
      <c r="K204" s="29" t="str">
        <f t="shared" ca="1" si="116"/>
        <v/>
      </c>
      <c r="L204" s="32">
        <f t="shared" si="109"/>
        <v>0</v>
      </c>
      <c r="M204" s="33">
        <f t="shared" si="110"/>
        <v>0</v>
      </c>
      <c r="N204" s="34">
        <f t="shared" si="117"/>
        <v>0</v>
      </c>
      <c r="O204" s="73" t="str">
        <f t="shared" ca="1" si="118"/>
        <v/>
      </c>
      <c r="P204" s="73" t="str">
        <f t="shared" ca="1" si="119"/>
        <v/>
      </c>
      <c r="Q204" s="74" t="str">
        <f t="shared" ca="1" si="120"/>
        <v/>
      </c>
      <c r="R204" s="75" t="str">
        <f t="shared" ca="1" si="121"/>
        <v/>
      </c>
      <c r="S204" s="76">
        <f t="shared" si="135"/>
        <v>0</v>
      </c>
      <c r="T204" s="76" t="str">
        <f t="shared" ca="1" si="122"/>
        <v/>
      </c>
      <c r="U204" s="76">
        <f t="shared" si="123"/>
        <v>0</v>
      </c>
      <c r="V204" s="76" t="str">
        <f ca="1">IF(OR(E203="0-0",E203="*0-0",G204=""),"",SUM(O$5:P204)-T204)</f>
        <v/>
      </c>
      <c r="W204" s="77" t="str">
        <f t="shared" ca="1" si="124"/>
        <v/>
      </c>
      <c r="X204" s="78">
        <f t="shared" si="136"/>
        <v>0</v>
      </c>
      <c r="Y204" s="78" t="str">
        <f t="shared" ca="1" si="125"/>
        <v/>
      </c>
      <c r="Z204" s="78">
        <f t="shared" si="126"/>
        <v>0</v>
      </c>
      <c r="AA204" s="78" t="str">
        <f ca="1">IF(OR(E203="0-0",E203="*0-0",G204=""),"",Y204-SUM(Q$5:R204))</f>
        <v/>
      </c>
      <c r="AB204" s="79" t="str">
        <f t="shared" ca="1" si="127"/>
        <v/>
      </c>
      <c r="AC204" s="80" t="str">
        <f t="shared" ca="1" si="128"/>
        <v/>
      </c>
      <c r="AD204" s="80" t="str">
        <f t="shared" ca="1" si="129"/>
        <v/>
      </c>
      <c r="AE204" s="80" t="str">
        <f t="shared" ca="1" si="130"/>
        <v/>
      </c>
      <c r="AF204" s="80" t="str">
        <f t="shared" ca="1" si="131"/>
        <v/>
      </c>
      <c r="AG204" s="81" t="str">
        <f t="shared" ca="1" si="132"/>
        <v/>
      </c>
    </row>
    <row r="205" spans="1:33" ht="14.25">
      <c r="A205" s="61">
        <f t="shared" si="111"/>
        <v>43395</v>
      </c>
      <c r="B205" s="3" t="str">
        <f t="shared" si="112"/>
        <v>月</v>
      </c>
      <c r="C205" s="26">
        <v>294</v>
      </c>
      <c r="D205" s="39"/>
      <c r="E205" s="58"/>
      <c r="F205" s="35" t="str">
        <f t="shared" ca="1" si="133"/>
        <v/>
      </c>
      <c r="G205" s="36" t="str">
        <f t="shared" ca="1" si="134"/>
        <v/>
      </c>
      <c r="H205" s="27" t="str">
        <f t="shared" ca="1" si="113"/>
        <v/>
      </c>
      <c r="I205" s="30" t="str">
        <f t="shared" ca="1" si="114"/>
        <v/>
      </c>
      <c r="J205" s="28" t="str">
        <f t="shared" ca="1" si="115"/>
        <v/>
      </c>
      <c r="K205" s="29" t="str">
        <f t="shared" ca="1" si="116"/>
        <v/>
      </c>
      <c r="L205" s="32">
        <f t="shared" si="109"/>
        <v>0</v>
      </c>
      <c r="M205" s="33">
        <f t="shared" si="110"/>
        <v>0</v>
      </c>
      <c r="N205" s="34">
        <f t="shared" si="117"/>
        <v>0</v>
      </c>
      <c r="O205" s="73" t="str">
        <f t="shared" ca="1" si="118"/>
        <v/>
      </c>
      <c r="P205" s="73" t="str">
        <f t="shared" ca="1" si="119"/>
        <v/>
      </c>
      <c r="Q205" s="74" t="str">
        <f t="shared" ca="1" si="120"/>
        <v/>
      </c>
      <c r="R205" s="75" t="str">
        <f t="shared" ca="1" si="121"/>
        <v/>
      </c>
      <c r="S205" s="76">
        <f t="shared" si="135"/>
        <v>0</v>
      </c>
      <c r="T205" s="76" t="str">
        <f t="shared" ca="1" si="122"/>
        <v/>
      </c>
      <c r="U205" s="76">
        <f t="shared" si="123"/>
        <v>0</v>
      </c>
      <c r="V205" s="76" t="str">
        <f ca="1">IF(OR(E204="0-0",E204="*0-0",G205=""),"",SUM(O$5:P205)-T205)</f>
        <v/>
      </c>
      <c r="W205" s="77" t="str">
        <f t="shared" ca="1" si="124"/>
        <v/>
      </c>
      <c r="X205" s="78">
        <f t="shared" si="136"/>
        <v>0</v>
      </c>
      <c r="Y205" s="78" t="str">
        <f t="shared" ca="1" si="125"/>
        <v/>
      </c>
      <c r="Z205" s="78">
        <f t="shared" si="126"/>
        <v>0</v>
      </c>
      <c r="AA205" s="78" t="str">
        <f ca="1">IF(OR(E204="0-0",E204="*0-0",G205=""),"",Y205-SUM(Q$5:R205))</f>
        <v/>
      </c>
      <c r="AB205" s="79" t="str">
        <f t="shared" ca="1" si="127"/>
        <v/>
      </c>
      <c r="AC205" s="80" t="str">
        <f t="shared" ca="1" si="128"/>
        <v/>
      </c>
      <c r="AD205" s="80" t="str">
        <f t="shared" ca="1" si="129"/>
        <v/>
      </c>
      <c r="AE205" s="80" t="str">
        <f t="shared" ca="1" si="130"/>
        <v/>
      </c>
      <c r="AF205" s="80" t="str">
        <f t="shared" ca="1" si="131"/>
        <v/>
      </c>
      <c r="AG205" s="81" t="str">
        <f t="shared" ca="1" si="132"/>
        <v/>
      </c>
    </row>
    <row r="206" spans="1:33" ht="14.25">
      <c r="A206" s="61">
        <f t="shared" si="111"/>
        <v>43396</v>
      </c>
      <c r="B206" s="3" t="str">
        <f t="shared" si="112"/>
        <v>火</v>
      </c>
      <c r="C206" s="26">
        <v>295</v>
      </c>
      <c r="D206" s="39"/>
      <c r="E206" s="58"/>
      <c r="F206" s="35" t="str">
        <f t="shared" ca="1" si="133"/>
        <v/>
      </c>
      <c r="G206" s="36" t="str">
        <f t="shared" ca="1" si="134"/>
        <v/>
      </c>
      <c r="H206" s="27" t="str">
        <f t="shared" ca="1" si="113"/>
        <v/>
      </c>
      <c r="I206" s="30" t="str">
        <f t="shared" ca="1" si="114"/>
        <v/>
      </c>
      <c r="J206" s="28" t="str">
        <f t="shared" ca="1" si="115"/>
        <v/>
      </c>
      <c r="K206" s="29" t="str">
        <f t="shared" ca="1" si="116"/>
        <v/>
      </c>
      <c r="L206" s="32">
        <f t="shared" si="109"/>
        <v>0</v>
      </c>
      <c r="M206" s="33">
        <f t="shared" si="110"/>
        <v>0</v>
      </c>
      <c r="N206" s="34">
        <f t="shared" si="117"/>
        <v>0</v>
      </c>
      <c r="O206" s="73" t="str">
        <f t="shared" ca="1" si="118"/>
        <v/>
      </c>
      <c r="P206" s="73" t="str">
        <f t="shared" ca="1" si="119"/>
        <v/>
      </c>
      <c r="Q206" s="74" t="str">
        <f t="shared" ca="1" si="120"/>
        <v/>
      </c>
      <c r="R206" s="75" t="str">
        <f t="shared" ca="1" si="121"/>
        <v/>
      </c>
      <c r="S206" s="76">
        <f t="shared" si="135"/>
        <v>0</v>
      </c>
      <c r="T206" s="76" t="str">
        <f t="shared" ca="1" si="122"/>
        <v/>
      </c>
      <c r="U206" s="76">
        <f t="shared" si="123"/>
        <v>0</v>
      </c>
      <c r="V206" s="76" t="str">
        <f ca="1">IF(OR(E205="0-0",E205="*0-0",G206=""),"",SUM(O$5:P206)-T206)</f>
        <v/>
      </c>
      <c r="W206" s="77" t="str">
        <f t="shared" ca="1" si="124"/>
        <v/>
      </c>
      <c r="X206" s="78">
        <f t="shared" si="136"/>
        <v>0</v>
      </c>
      <c r="Y206" s="78" t="str">
        <f t="shared" ca="1" si="125"/>
        <v/>
      </c>
      <c r="Z206" s="78">
        <f t="shared" si="126"/>
        <v>0</v>
      </c>
      <c r="AA206" s="78" t="str">
        <f ca="1">IF(OR(E205="0-0",E205="*0-0",G206=""),"",Y206-SUM(Q$5:R206))</f>
        <v/>
      </c>
      <c r="AB206" s="79" t="str">
        <f t="shared" ca="1" si="127"/>
        <v/>
      </c>
      <c r="AC206" s="80" t="str">
        <f t="shared" ca="1" si="128"/>
        <v/>
      </c>
      <c r="AD206" s="80" t="str">
        <f t="shared" ca="1" si="129"/>
        <v/>
      </c>
      <c r="AE206" s="80" t="str">
        <f t="shared" ca="1" si="130"/>
        <v/>
      </c>
      <c r="AF206" s="80" t="str">
        <f t="shared" ca="1" si="131"/>
        <v/>
      </c>
      <c r="AG206" s="81" t="str">
        <f t="shared" ca="1" si="132"/>
        <v/>
      </c>
    </row>
    <row r="207" spans="1:33" ht="14.25">
      <c r="A207" s="61">
        <f t="shared" si="111"/>
        <v>43397</v>
      </c>
      <c r="B207" s="3" t="str">
        <f t="shared" si="112"/>
        <v>水</v>
      </c>
      <c r="C207" s="26">
        <v>296</v>
      </c>
      <c r="D207" s="39"/>
      <c r="E207" s="58"/>
      <c r="F207" s="35" t="str">
        <f t="shared" ca="1" si="133"/>
        <v/>
      </c>
      <c r="G207" s="36" t="str">
        <f t="shared" ca="1" si="134"/>
        <v/>
      </c>
      <c r="H207" s="27" t="str">
        <f t="shared" ca="1" si="113"/>
        <v/>
      </c>
      <c r="I207" s="30" t="str">
        <f t="shared" ca="1" si="114"/>
        <v/>
      </c>
      <c r="J207" s="28" t="str">
        <f t="shared" ca="1" si="115"/>
        <v/>
      </c>
      <c r="K207" s="29" t="str">
        <f t="shared" ca="1" si="116"/>
        <v/>
      </c>
      <c r="L207" s="32">
        <f t="shared" si="109"/>
        <v>0</v>
      </c>
      <c r="M207" s="33">
        <f t="shared" si="110"/>
        <v>0</v>
      </c>
      <c r="N207" s="34">
        <f t="shared" si="117"/>
        <v>0</v>
      </c>
      <c r="O207" s="73" t="str">
        <f t="shared" ca="1" si="118"/>
        <v/>
      </c>
      <c r="P207" s="73" t="str">
        <f t="shared" ca="1" si="119"/>
        <v/>
      </c>
      <c r="Q207" s="74" t="str">
        <f t="shared" ca="1" si="120"/>
        <v/>
      </c>
      <c r="R207" s="75" t="str">
        <f t="shared" ca="1" si="121"/>
        <v/>
      </c>
      <c r="S207" s="76">
        <f t="shared" si="135"/>
        <v>0</v>
      </c>
      <c r="T207" s="76" t="str">
        <f t="shared" ca="1" si="122"/>
        <v/>
      </c>
      <c r="U207" s="76">
        <f t="shared" si="123"/>
        <v>0</v>
      </c>
      <c r="V207" s="76" t="str">
        <f ca="1">IF(OR(E206="0-0",E206="*0-0",G207=""),"",SUM(O$5:P207)-T207)</f>
        <v/>
      </c>
      <c r="W207" s="77" t="str">
        <f t="shared" ca="1" si="124"/>
        <v/>
      </c>
      <c r="X207" s="78">
        <f t="shared" si="136"/>
        <v>0</v>
      </c>
      <c r="Y207" s="78" t="str">
        <f t="shared" ca="1" si="125"/>
        <v/>
      </c>
      <c r="Z207" s="78">
        <f t="shared" si="126"/>
        <v>0</v>
      </c>
      <c r="AA207" s="78" t="str">
        <f ca="1">IF(OR(E206="0-0",E206="*0-0",G207=""),"",Y207-SUM(Q$5:R207))</f>
        <v/>
      </c>
      <c r="AB207" s="79" t="str">
        <f t="shared" ca="1" si="127"/>
        <v/>
      </c>
      <c r="AC207" s="80" t="str">
        <f t="shared" ca="1" si="128"/>
        <v/>
      </c>
      <c r="AD207" s="80" t="str">
        <f t="shared" ca="1" si="129"/>
        <v/>
      </c>
      <c r="AE207" s="80" t="str">
        <f t="shared" ca="1" si="130"/>
        <v/>
      </c>
      <c r="AF207" s="80" t="str">
        <f t="shared" ca="1" si="131"/>
        <v/>
      </c>
      <c r="AG207" s="81" t="str">
        <f t="shared" ca="1" si="132"/>
        <v/>
      </c>
    </row>
    <row r="208" spans="1:33" ht="14.25">
      <c r="A208" s="61">
        <f t="shared" si="111"/>
        <v>43398</v>
      </c>
      <c r="B208" s="3" t="str">
        <f t="shared" si="112"/>
        <v>木</v>
      </c>
      <c r="C208" s="26">
        <v>297</v>
      </c>
      <c r="D208" s="39"/>
      <c r="E208" s="58"/>
      <c r="F208" s="35" t="str">
        <f t="shared" ca="1" si="133"/>
        <v/>
      </c>
      <c r="G208" s="36" t="str">
        <f t="shared" ca="1" si="134"/>
        <v/>
      </c>
      <c r="H208" s="27" t="str">
        <f t="shared" ca="1" si="113"/>
        <v/>
      </c>
      <c r="I208" s="30" t="str">
        <f t="shared" ca="1" si="114"/>
        <v/>
      </c>
      <c r="J208" s="28" t="str">
        <f t="shared" ca="1" si="115"/>
        <v/>
      </c>
      <c r="K208" s="29" t="str">
        <f t="shared" ca="1" si="116"/>
        <v/>
      </c>
      <c r="L208" s="32">
        <f t="shared" si="109"/>
        <v>0</v>
      </c>
      <c r="M208" s="33">
        <f t="shared" si="110"/>
        <v>0</v>
      </c>
      <c r="N208" s="34">
        <f t="shared" si="117"/>
        <v>0</v>
      </c>
      <c r="O208" s="73" t="str">
        <f t="shared" ca="1" si="118"/>
        <v/>
      </c>
      <c r="P208" s="73" t="str">
        <f t="shared" ca="1" si="119"/>
        <v/>
      </c>
      <c r="Q208" s="74" t="str">
        <f t="shared" ca="1" si="120"/>
        <v/>
      </c>
      <c r="R208" s="75" t="str">
        <f t="shared" ca="1" si="121"/>
        <v/>
      </c>
      <c r="S208" s="76">
        <f t="shared" si="135"/>
        <v>0</v>
      </c>
      <c r="T208" s="76" t="str">
        <f t="shared" ca="1" si="122"/>
        <v/>
      </c>
      <c r="U208" s="76">
        <f t="shared" si="123"/>
        <v>0</v>
      </c>
      <c r="V208" s="76" t="str">
        <f ca="1">IF(OR(E207="0-0",E207="*0-0",G208=""),"",SUM(O$5:P208)-T208)</f>
        <v/>
      </c>
      <c r="W208" s="77" t="str">
        <f t="shared" ca="1" si="124"/>
        <v/>
      </c>
      <c r="X208" s="78">
        <f t="shared" si="136"/>
        <v>0</v>
      </c>
      <c r="Y208" s="78" t="str">
        <f t="shared" ca="1" si="125"/>
        <v/>
      </c>
      <c r="Z208" s="78">
        <f t="shared" si="126"/>
        <v>0</v>
      </c>
      <c r="AA208" s="78" t="str">
        <f ca="1">IF(OR(E207="0-0",E207="*0-0",G208=""),"",Y208-SUM(Q$5:R208))</f>
        <v/>
      </c>
      <c r="AB208" s="79" t="str">
        <f t="shared" ca="1" si="127"/>
        <v/>
      </c>
      <c r="AC208" s="80" t="str">
        <f t="shared" ca="1" si="128"/>
        <v/>
      </c>
      <c r="AD208" s="80" t="str">
        <f t="shared" ca="1" si="129"/>
        <v/>
      </c>
      <c r="AE208" s="80" t="str">
        <f t="shared" ca="1" si="130"/>
        <v/>
      </c>
      <c r="AF208" s="80" t="str">
        <f t="shared" ca="1" si="131"/>
        <v/>
      </c>
      <c r="AG208" s="81" t="str">
        <f t="shared" ca="1" si="132"/>
        <v/>
      </c>
    </row>
    <row r="209" spans="1:33" ht="14.25">
      <c r="A209" s="61">
        <f t="shared" si="111"/>
        <v>43399</v>
      </c>
      <c r="B209" s="3" t="str">
        <f t="shared" si="112"/>
        <v>金</v>
      </c>
      <c r="C209" s="26">
        <v>298</v>
      </c>
      <c r="D209" s="39"/>
      <c r="E209" s="58"/>
      <c r="F209" s="35" t="str">
        <f t="shared" ca="1" si="133"/>
        <v/>
      </c>
      <c r="G209" s="36" t="str">
        <f t="shared" ca="1" si="134"/>
        <v/>
      </c>
      <c r="H209" s="27" t="str">
        <f t="shared" ca="1" si="113"/>
        <v/>
      </c>
      <c r="I209" s="30" t="str">
        <f t="shared" ca="1" si="114"/>
        <v/>
      </c>
      <c r="J209" s="28" t="str">
        <f t="shared" ca="1" si="115"/>
        <v/>
      </c>
      <c r="K209" s="29" t="str">
        <f t="shared" ca="1" si="116"/>
        <v/>
      </c>
      <c r="L209" s="32">
        <f t="shared" si="109"/>
        <v>0</v>
      </c>
      <c r="M209" s="33">
        <f t="shared" si="110"/>
        <v>0</v>
      </c>
      <c r="N209" s="34">
        <f t="shared" si="117"/>
        <v>0</v>
      </c>
      <c r="O209" s="73" t="str">
        <f t="shared" ca="1" si="118"/>
        <v/>
      </c>
      <c r="P209" s="73" t="str">
        <f t="shared" ca="1" si="119"/>
        <v/>
      </c>
      <c r="Q209" s="74" t="str">
        <f t="shared" ca="1" si="120"/>
        <v/>
      </c>
      <c r="R209" s="75" t="str">
        <f t="shared" ca="1" si="121"/>
        <v/>
      </c>
      <c r="S209" s="76">
        <f t="shared" si="135"/>
        <v>0</v>
      </c>
      <c r="T209" s="76" t="str">
        <f t="shared" ca="1" si="122"/>
        <v/>
      </c>
      <c r="U209" s="76">
        <f t="shared" si="123"/>
        <v>0</v>
      </c>
      <c r="V209" s="76" t="str">
        <f ca="1">IF(OR(E208="0-0",E208="*0-0",G209=""),"",SUM(O$5:P209)-T209)</f>
        <v/>
      </c>
      <c r="W209" s="77" t="str">
        <f t="shared" ca="1" si="124"/>
        <v/>
      </c>
      <c r="X209" s="78">
        <f t="shared" si="136"/>
        <v>0</v>
      </c>
      <c r="Y209" s="78" t="str">
        <f t="shared" ca="1" si="125"/>
        <v/>
      </c>
      <c r="Z209" s="78">
        <f t="shared" si="126"/>
        <v>0</v>
      </c>
      <c r="AA209" s="78" t="str">
        <f ca="1">IF(OR(E208="0-0",E208="*0-0",G209=""),"",Y209-SUM(Q$5:R209))</f>
        <v/>
      </c>
      <c r="AB209" s="79" t="str">
        <f t="shared" ca="1" si="127"/>
        <v/>
      </c>
      <c r="AC209" s="80" t="str">
        <f t="shared" ca="1" si="128"/>
        <v/>
      </c>
      <c r="AD209" s="80" t="str">
        <f t="shared" ca="1" si="129"/>
        <v/>
      </c>
      <c r="AE209" s="80" t="str">
        <f t="shared" ca="1" si="130"/>
        <v/>
      </c>
      <c r="AF209" s="80" t="str">
        <f t="shared" ca="1" si="131"/>
        <v/>
      </c>
      <c r="AG209" s="81" t="str">
        <f t="shared" ca="1" si="132"/>
        <v/>
      </c>
    </row>
    <row r="210" spans="1:33" ht="14.25">
      <c r="A210" s="61">
        <f t="shared" si="111"/>
        <v>43402</v>
      </c>
      <c r="B210" s="3" t="str">
        <f t="shared" si="112"/>
        <v>月</v>
      </c>
      <c r="C210" s="26">
        <v>301</v>
      </c>
      <c r="D210" s="39"/>
      <c r="E210" s="58"/>
      <c r="F210" s="35" t="str">
        <f t="shared" ca="1" si="133"/>
        <v/>
      </c>
      <c r="G210" s="36" t="str">
        <f t="shared" ca="1" si="134"/>
        <v/>
      </c>
      <c r="H210" s="27" t="str">
        <f t="shared" ca="1" si="113"/>
        <v/>
      </c>
      <c r="I210" s="30" t="str">
        <f t="shared" ca="1" si="114"/>
        <v/>
      </c>
      <c r="J210" s="28" t="str">
        <f t="shared" ca="1" si="115"/>
        <v/>
      </c>
      <c r="K210" s="29" t="str">
        <f t="shared" ca="1" si="116"/>
        <v/>
      </c>
      <c r="L210" s="32">
        <f t="shared" si="109"/>
        <v>0</v>
      </c>
      <c r="M210" s="33">
        <f t="shared" si="110"/>
        <v>0</v>
      </c>
      <c r="N210" s="34">
        <f t="shared" si="117"/>
        <v>0</v>
      </c>
      <c r="O210" s="73" t="str">
        <f t="shared" ca="1" si="118"/>
        <v/>
      </c>
      <c r="P210" s="73" t="str">
        <f t="shared" ca="1" si="119"/>
        <v/>
      </c>
      <c r="Q210" s="74" t="str">
        <f t="shared" ca="1" si="120"/>
        <v/>
      </c>
      <c r="R210" s="75" t="str">
        <f t="shared" ca="1" si="121"/>
        <v/>
      </c>
      <c r="S210" s="76">
        <f t="shared" si="135"/>
        <v>0</v>
      </c>
      <c r="T210" s="76" t="str">
        <f t="shared" ca="1" si="122"/>
        <v/>
      </c>
      <c r="U210" s="76">
        <f t="shared" si="123"/>
        <v>0</v>
      </c>
      <c r="V210" s="76" t="str">
        <f ca="1">IF(OR(E209="0-0",E209="*0-0",G210=""),"",SUM(O$5:P210)-T210)</f>
        <v/>
      </c>
      <c r="W210" s="77" t="str">
        <f t="shared" ca="1" si="124"/>
        <v/>
      </c>
      <c r="X210" s="78">
        <f t="shared" si="136"/>
        <v>0</v>
      </c>
      <c r="Y210" s="78" t="str">
        <f t="shared" ca="1" si="125"/>
        <v/>
      </c>
      <c r="Z210" s="78">
        <f t="shared" si="126"/>
        <v>0</v>
      </c>
      <c r="AA210" s="78" t="str">
        <f ca="1">IF(OR(E209="0-0",E209="*0-0",G210=""),"",Y210-SUM(Q$5:R210))</f>
        <v/>
      </c>
      <c r="AB210" s="79" t="str">
        <f t="shared" ca="1" si="127"/>
        <v/>
      </c>
      <c r="AC210" s="80" t="str">
        <f t="shared" ca="1" si="128"/>
        <v/>
      </c>
      <c r="AD210" s="80" t="str">
        <f t="shared" ca="1" si="129"/>
        <v/>
      </c>
      <c r="AE210" s="80" t="str">
        <f t="shared" ca="1" si="130"/>
        <v/>
      </c>
      <c r="AF210" s="80" t="str">
        <f t="shared" ca="1" si="131"/>
        <v/>
      </c>
      <c r="AG210" s="81" t="str">
        <f t="shared" ca="1" si="132"/>
        <v/>
      </c>
    </row>
    <row r="211" spans="1:33" ht="14.25">
      <c r="A211" s="61">
        <f t="shared" si="111"/>
        <v>43403</v>
      </c>
      <c r="B211" s="3" t="str">
        <f t="shared" si="112"/>
        <v>火</v>
      </c>
      <c r="C211" s="26">
        <v>302</v>
      </c>
      <c r="D211" s="39"/>
      <c r="E211" s="58"/>
      <c r="F211" s="35" t="str">
        <f t="shared" ca="1" si="133"/>
        <v/>
      </c>
      <c r="G211" s="36" t="str">
        <f t="shared" ca="1" si="134"/>
        <v/>
      </c>
      <c r="H211" s="27" t="str">
        <f t="shared" ca="1" si="113"/>
        <v/>
      </c>
      <c r="I211" s="30" t="str">
        <f t="shared" ca="1" si="114"/>
        <v/>
      </c>
      <c r="J211" s="28" t="str">
        <f t="shared" ca="1" si="115"/>
        <v/>
      </c>
      <c r="K211" s="29" t="str">
        <f t="shared" ca="1" si="116"/>
        <v/>
      </c>
      <c r="L211" s="32">
        <f t="shared" si="109"/>
        <v>0</v>
      </c>
      <c r="M211" s="33">
        <f t="shared" si="110"/>
        <v>0</v>
      </c>
      <c r="N211" s="34">
        <f t="shared" si="117"/>
        <v>0</v>
      </c>
      <c r="O211" s="73" t="str">
        <f t="shared" ca="1" si="118"/>
        <v/>
      </c>
      <c r="P211" s="73" t="str">
        <f t="shared" ca="1" si="119"/>
        <v/>
      </c>
      <c r="Q211" s="74" t="str">
        <f t="shared" ca="1" si="120"/>
        <v/>
      </c>
      <c r="R211" s="75" t="str">
        <f t="shared" ca="1" si="121"/>
        <v/>
      </c>
      <c r="S211" s="76">
        <f t="shared" si="135"/>
        <v>0</v>
      </c>
      <c r="T211" s="76" t="str">
        <f t="shared" ca="1" si="122"/>
        <v/>
      </c>
      <c r="U211" s="76">
        <f t="shared" si="123"/>
        <v>0</v>
      </c>
      <c r="V211" s="76" t="str">
        <f ca="1">IF(OR(E210="0-0",E210="*0-0",G211=""),"",SUM(O$5:P211)-T211)</f>
        <v/>
      </c>
      <c r="W211" s="77" t="str">
        <f t="shared" ca="1" si="124"/>
        <v/>
      </c>
      <c r="X211" s="78">
        <f t="shared" si="136"/>
        <v>0</v>
      </c>
      <c r="Y211" s="78" t="str">
        <f t="shared" ca="1" si="125"/>
        <v/>
      </c>
      <c r="Z211" s="78">
        <f t="shared" si="126"/>
        <v>0</v>
      </c>
      <c r="AA211" s="78" t="str">
        <f ca="1">IF(OR(E210="0-0",E210="*0-0",G211=""),"",Y211-SUM(Q$5:R211))</f>
        <v/>
      </c>
      <c r="AB211" s="79" t="str">
        <f t="shared" ca="1" si="127"/>
        <v/>
      </c>
      <c r="AC211" s="80" t="str">
        <f t="shared" ca="1" si="128"/>
        <v/>
      </c>
      <c r="AD211" s="80" t="str">
        <f t="shared" ca="1" si="129"/>
        <v/>
      </c>
      <c r="AE211" s="80" t="str">
        <f t="shared" ca="1" si="130"/>
        <v/>
      </c>
      <c r="AF211" s="80" t="str">
        <f t="shared" ca="1" si="131"/>
        <v/>
      </c>
      <c r="AG211" s="81" t="str">
        <f t="shared" ca="1" si="132"/>
        <v/>
      </c>
    </row>
    <row r="212" spans="1:33" ht="14.25">
      <c r="A212" s="61">
        <f t="shared" si="111"/>
        <v>43404</v>
      </c>
      <c r="B212" s="3" t="str">
        <f t="shared" si="112"/>
        <v>水</v>
      </c>
      <c r="C212" s="26">
        <v>303</v>
      </c>
      <c r="D212" s="39"/>
      <c r="E212" s="58"/>
      <c r="F212" s="35" t="str">
        <f t="shared" ca="1" si="133"/>
        <v/>
      </c>
      <c r="G212" s="36" t="str">
        <f t="shared" ca="1" si="134"/>
        <v/>
      </c>
      <c r="H212" s="27" t="str">
        <f t="shared" ca="1" si="113"/>
        <v/>
      </c>
      <c r="I212" s="30" t="str">
        <f t="shared" ca="1" si="114"/>
        <v/>
      </c>
      <c r="J212" s="28" t="str">
        <f t="shared" ca="1" si="115"/>
        <v/>
      </c>
      <c r="K212" s="29" t="str">
        <f t="shared" ca="1" si="116"/>
        <v/>
      </c>
      <c r="L212" s="32">
        <f t="shared" si="109"/>
        <v>0</v>
      </c>
      <c r="M212" s="33">
        <f t="shared" si="110"/>
        <v>0</v>
      </c>
      <c r="N212" s="34">
        <f t="shared" si="117"/>
        <v>0</v>
      </c>
      <c r="O212" s="73" t="str">
        <f t="shared" ca="1" si="118"/>
        <v/>
      </c>
      <c r="P212" s="73" t="str">
        <f t="shared" ca="1" si="119"/>
        <v/>
      </c>
      <c r="Q212" s="74" t="str">
        <f t="shared" ca="1" si="120"/>
        <v/>
      </c>
      <c r="R212" s="75" t="str">
        <f t="shared" ca="1" si="121"/>
        <v/>
      </c>
      <c r="S212" s="76">
        <f t="shared" si="135"/>
        <v>0</v>
      </c>
      <c r="T212" s="76" t="str">
        <f t="shared" ca="1" si="122"/>
        <v/>
      </c>
      <c r="U212" s="76">
        <f t="shared" si="123"/>
        <v>0</v>
      </c>
      <c r="V212" s="76" t="str">
        <f ca="1">IF(OR(E211="0-0",E211="*0-0",G212=""),"",SUM(O$5:P212)-T212)</f>
        <v/>
      </c>
      <c r="W212" s="77" t="str">
        <f t="shared" ca="1" si="124"/>
        <v/>
      </c>
      <c r="X212" s="78">
        <f t="shared" si="136"/>
        <v>0</v>
      </c>
      <c r="Y212" s="78" t="str">
        <f t="shared" ca="1" si="125"/>
        <v/>
      </c>
      <c r="Z212" s="78">
        <f t="shared" si="126"/>
        <v>0</v>
      </c>
      <c r="AA212" s="78" t="str">
        <f ca="1">IF(OR(E211="0-0",E211="*0-0",G212=""),"",Y212-SUM(Q$5:R212))</f>
        <v/>
      </c>
      <c r="AB212" s="79" t="str">
        <f t="shared" ca="1" si="127"/>
        <v/>
      </c>
      <c r="AC212" s="80" t="str">
        <f t="shared" ca="1" si="128"/>
        <v/>
      </c>
      <c r="AD212" s="80" t="str">
        <f t="shared" ca="1" si="129"/>
        <v/>
      </c>
      <c r="AE212" s="80" t="str">
        <f t="shared" ca="1" si="130"/>
        <v/>
      </c>
      <c r="AF212" s="80" t="str">
        <f t="shared" ca="1" si="131"/>
        <v/>
      </c>
      <c r="AG212" s="81" t="str">
        <f t="shared" ca="1" si="132"/>
        <v/>
      </c>
    </row>
    <row r="213" spans="1:33" ht="14.25">
      <c r="A213" s="61">
        <f t="shared" si="111"/>
        <v>43405</v>
      </c>
      <c r="B213" s="3" t="str">
        <f t="shared" si="112"/>
        <v>木</v>
      </c>
      <c r="C213" s="26">
        <v>304</v>
      </c>
      <c r="D213" s="39"/>
      <c r="E213" s="58"/>
      <c r="F213" s="35" t="str">
        <f t="shared" ca="1" si="133"/>
        <v/>
      </c>
      <c r="G213" s="36" t="str">
        <f t="shared" ca="1" si="134"/>
        <v/>
      </c>
      <c r="H213" s="27" t="str">
        <f t="shared" ca="1" si="113"/>
        <v/>
      </c>
      <c r="I213" s="30" t="str">
        <f t="shared" ca="1" si="114"/>
        <v/>
      </c>
      <c r="J213" s="28" t="str">
        <f t="shared" ca="1" si="115"/>
        <v/>
      </c>
      <c r="K213" s="29" t="str">
        <f t="shared" ca="1" si="116"/>
        <v/>
      </c>
      <c r="L213" s="32">
        <f t="shared" si="109"/>
        <v>0</v>
      </c>
      <c r="M213" s="33">
        <f t="shared" si="110"/>
        <v>0</v>
      </c>
      <c r="N213" s="34">
        <f t="shared" si="117"/>
        <v>0</v>
      </c>
      <c r="O213" s="73" t="str">
        <f t="shared" ca="1" si="118"/>
        <v/>
      </c>
      <c r="P213" s="73" t="str">
        <f t="shared" ca="1" si="119"/>
        <v/>
      </c>
      <c r="Q213" s="74" t="str">
        <f t="shared" ca="1" si="120"/>
        <v/>
      </c>
      <c r="R213" s="75" t="str">
        <f t="shared" ca="1" si="121"/>
        <v/>
      </c>
      <c r="S213" s="76">
        <f t="shared" si="135"/>
        <v>0</v>
      </c>
      <c r="T213" s="76" t="str">
        <f t="shared" ca="1" si="122"/>
        <v/>
      </c>
      <c r="U213" s="76">
        <f t="shared" si="123"/>
        <v>0</v>
      </c>
      <c r="V213" s="76" t="str">
        <f ca="1">IF(OR(E212="0-0",E212="*0-0",G213=""),"",SUM(O$5:P213)-T213)</f>
        <v/>
      </c>
      <c r="W213" s="77" t="str">
        <f t="shared" ca="1" si="124"/>
        <v/>
      </c>
      <c r="X213" s="78">
        <f t="shared" si="136"/>
        <v>0</v>
      </c>
      <c r="Y213" s="78" t="str">
        <f t="shared" ca="1" si="125"/>
        <v/>
      </c>
      <c r="Z213" s="78">
        <f t="shared" si="126"/>
        <v>0</v>
      </c>
      <c r="AA213" s="78" t="str">
        <f ca="1">IF(OR(E212="0-0",E212="*0-0",G213=""),"",Y213-SUM(Q$5:R213))</f>
        <v/>
      </c>
      <c r="AB213" s="79" t="str">
        <f t="shared" ca="1" si="127"/>
        <v/>
      </c>
      <c r="AC213" s="80" t="str">
        <f t="shared" ca="1" si="128"/>
        <v/>
      </c>
      <c r="AD213" s="80" t="str">
        <f t="shared" ca="1" si="129"/>
        <v/>
      </c>
      <c r="AE213" s="80" t="str">
        <f t="shared" ca="1" si="130"/>
        <v/>
      </c>
      <c r="AF213" s="80" t="str">
        <f t="shared" ca="1" si="131"/>
        <v/>
      </c>
      <c r="AG213" s="81" t="str">
        <f t="shared" ca="1" si="132"/>
        <v/>
      </c>
    </row>
    <row r="214" spans="1:33" ht="14.25">
      <c r="A214" s="61">
        <f t="shared" si="111"/>
        <v>43406</v>
      </c>
      <c r="B214" s="3" t="str">
        <f t="shared" si="112"/>
        <v>金</v>
      </c>
      <c r="C214" s="26">
        <v>305</v>
      </c>
      <c r="D214" s="39"/>
      <c r="E214" s="58"/>
      <c r="F214" s="35" t="str">
        <f t="shared" ca="1" si="133"/>
        <v/>
      </c>
      <c r="G214" s="36" t="str">
        <f t="shared" ca="1" si="134"/>
        <v/>
      </c>
      <c r="H214" s="27" t="str">
        <f t="shared" ca="1" si="113"/>
        <v/>
      </c>
      <c r="I214" s="30" t="str">
        <f t="shared" ca="1" si="114"/>
        <v/>
      </c>
      <c r="J214" s="28" t="str">
        <f t="shared" ca="1" si="115"/>
        <v/>
      </c>
      <c r="K214" s="29" t="str">
        <f t="shared" ca="1" si="116"/>
        <v/>
      </c>
      <c r="L214" s="32">
        <f t="shared" si="109"/>
        <v>0</v>
      </c>
      <c r="M214" s="33">
        <f t="shared" si="110"/>
        <v>0</v>
      </c>
      <c r="N214" s="34">
        <f t="shared" si="117"/>
        <v>0</v>
      </c>
      <c r="O214" s="73" t="str">
        <f t="shared" ca="1" si="118"/>
        <v/>
      </c>
      <c r="P214" s="73" t="str">
        <f t="shared" ca="1" si="119"/>
        <v/>
      </c>
      <c r="Q214" s="74" t="str">
        <f t="shared" ca="1" si="120"/>
        <v/>
      </c>
      <c r="R214" s="75" t="str">
        <f t="shared" ca="1" si="121"/>
        <v/>
      </c>
      <c r="S214" s="76">
        <f t="shared" si="135"/>
        <v>0</v>
      </c>
      <c r="T214" s="76" t="str">
        <f t="shared" ca="1" si="122"/>
        <v/>
      </c>
      <c r="U214" s="76">
        <f t="shared" si="123"/>
        <v>0</v>
      </c>
      <c r="V214" s="76" t="str">
        <f ca="1">IF(OR(E213="0-0",E213="*0-0",G214=""),"",SUM(O$5:P214)-T214)</f>
        <v/>
      </c>
      <c r="W214" s="77" t="str">
        <f t="shared" ca="1" si="124"/>
        <v/>
      </c>
      <c r="X214" s="78">
        <f t="shared" si="136"/>
        <v>0</v>
      </c>
      <c r="Y214" s="78" t="str">
        <f t="shared" ca="1" si="125"/>
        <v/>
      </c>
      <c r="Z214" s="78">
        <f t="shared" si="126"/>
        <v>0</v>
      </c>
      <c r="AA214" s="78" t="str">
        <f ca="1">IF(OR(E213="0-0",E213="*0-0",G214=""),"",Y214-SUM(Q$5:R214))</f>
        <v/>
      </c>
      <c r="AB214" s="79" t="str">
        <f t="shared" ca="1" si="127"/>
        <v/>
      </c>
      <c r="AC214" s="80" t="str">
        <f t="shared" ca="1" si="128"/>
        <v/>
      </c>
      <c r="AD214" s="80" t="str">
        <f t="shared" ca="1" si="129"/>
        <v/>
      </c>
      <c r="AE214" s="80" t="str">
        <f t="shared" ca="1" si="130"/>
        <v/>
      </c>
      <c r="AF214" s="80" t="str">
        <f t="shared" ca="1" si="131"/>
        <v/>
      </c>
      <c r="AG214" s="81" t="str">
        <f t="shared" ca="1" si="132"/>
        <v/>
      </c>
    </row>
    <row r="215" spans="1:33" ht="14.25">
      <c r="A215" s="61">
        <f t="shared" si="111"/>
        <v>43409</v>
      </c>
      <c r="B215" s="3" t="str">
        <f t="shared" si="112"/>
        <v>月</v>
      </c>
      <c r="C215" s="26">
        <v>308</v>
      </c>
      <c r="D215" s="39"/>
      <c r="E215" s="58"/>
      <c r="F215" s="35" t="str">
        <f t="shared" ca="1" si="133"/>
        <v/>
      </c>
      <c r="G215" s="36" t="str">
        <f t="shared" ca="1" si="134"/>
        <v/>
      </c>
      <c r="H215" s="27" t="str">
        <f t="shared" ca="1" si="113"/>
        <v/>
      </c>
      <c r="I215" s="30" t="str">
        <f t="shared" ca="1" si="114"/>
        <v/>
      </c>
      <c r="J215" s="28" t="str">
        <f t="shared" ca="1" si="115"/>
        <v/>
      </c>
      <c r="K215" s="29" t="str">
        <f t="shared" ca="1" si="116"/>
        <v/>
      </c>
      <c r="L215" s="32">
        <f t="shared" si="109"/>
        <v>0</v>
      </c>
      <c r="M215" s="33">
        <f t="shared" si="110"/>
        <v>0</v>
      </c>
      <c r="N215" s="34">
        <f t="shared" si="117"/>
        <v>0</v>
      </c>
      <c r="O215" s="73" t="str">
        <f t="shared" ca="1" si="118"/>
        <v/>
      </c>
      <c r="P215" s="73" t="str">
        <f t="shared" ca="1" si="119"/>
        <v/>
      </c>
      <c r="Q215" s="74" t="str">
        <f t="shared" ca="1" si="120"/>
        <v/>
      </c>
      <c r="R215" s="75" t="str">
        <f t="shared" ca="1" si="121"/>
        <v/>
      </c>
      <c r="S215" s="76">
        <f t="shared" si="135"/>
        <v>0</v>
      </c>
      <c r="T215" s="76" t="str">
        <f t="shared" ca="1" si="122"/>
        <v/>
      </c>
      <c r="U215" s="76">
        <f t="shared" si="123"/>
        <v>0</v>
      </c>
      <c r="V215" s="76" t="str">
        <f ca="1">IF(OR(E214="0-0",E214="*0-0",G215=""),"",SUM(O$5:P215)-T215)</f>
        <v/>
      </c>
      <c r="W215" s="77" t="str">
        <f t="shared" ca="1" si="124"/>
        <v/>
      </c>
      <c r="X215" s="78">
        <f t="shared" si="136"/>
        <v>0</v>
      </c>
      <c r="Y215" s="78" t="str">
        <f t="shared" ca="1" si="125"/>
        <v/>
      </c>
      <c r="Z215" s="78">
        <f t="shared" si="126"/>
        <v>0</v>
      </c>
      <c r="AA215" s="78" t="str">
        <f ca="1">IF(OR(E214="0-0",E214="*0-0",G215=""),"",Y215-SUM(Q$5:R215))</f>
        <v/>
      </c>
      <c r="AB215" s="79" t="str">
        <f t="shared" ca="1" si="127"/>
        <v/>
      </c>
      <c r="AC215" s="80" t="str">
        <f t="shared" ca="1" si="128"/>
        <v/>
      </c>
      <c r="AD215" s="80" t="str">
        <f t="shared" ca="1" si="129"/>
        <v/>
      </c>
      <c r="AE215" s="80" t="str">
        <f t="shared" ca="1" si="130"/>
        <v/>
      </c>
      <c r="AF215" s="80" t="str">
        <f t="shared" ca="1" si="131"/>
        <v/>
      </c>
      <c r="AG215" s="81" t="str">
        <f t="shared" ca="1" si="132"/>
        <v/>
      </c>
    </row>
    <row r="216" spans="1:33" ht="14.25">
      <c r="A216" s="61">
        <f t="shared" si="111"/>
        <v>43410</v>
      </c>
      <c r="B216" s="3" t="str">
        <f t="shared" si="112"/>
        <v>火</v>
      </c>
      <c r="C216" s="26">
        <v>309</v>
      </c>
      <c r="D216" s="39"/>
      <c r="E216" s="58"/>
      <c r="F216" s="35" t="str">
        <f t="shared" ca="1" si="133"/>
        <v/>
      </c>
      <c r="G216" s="36" t="str">
        <f t="shared" ca="1" si="134"/>
        <v/>
      </c>
      <c r="H216" s="27" t="str">
        <f t="shared" ca="1" si="113"/>
        <v/>
      </c>
      <c r="I216" s="30" t="str">
        <f t="shared" ca="1" si="114"/>
        <v/>
      </c>
      <c r="J216" s="28" t="str">
        <f t="shared" ca="1" si="115"/>
        <v/>
      </c>
      <c r="K216" s="29" t="str">
        <f t="shared" ca="1" si="116"/>
        <v/>
      </c>
      <c r="L216" s="32">
        <f t="shared" si="109"/>
        <v>0</v>
      </c>
      <c r="M216" s="33">
        <f t="shared" si="110"/>
        <v>0</v>
      </c>
      <c r="N216" s="34">
        <f t="shared" si="117"/>
        <v>0</v>
      </c>
      <c r="O216" s="73" t="str">
        <f t="shared" ca="1" si="118"/>
        <v/>
      </c>
      <c r="P216" s="73" t="str">
        <f t="shared" ca="1" si="119"/>
        <v/>
      </c>
      <c r="Q216" s="74" t="str">
        <f t="shared" ca="1" si="120"/>
        <v/>
      </c>
      <c r="R216" s="75" t="str">
        <f t="shared" ca="1" si="121"/>
        <v/>
      </c>
      <c r="S216" s="76">
        <f t="shared" si="135"/>
        <v>0</v>
      </c>
      <c r="T216" s="76" t="str">
        <f t="shared" ca="1" si="122"/>
        <v/>
      </c>
      <c r="U216" s="76">
        <f t="shared" si="123"/>
        <v>0</v>
      </c>
      <c r="V216" s="76" t="str">
        <f ca="1">IF(OR(E215="0-0",E215="*0-0",G216=""),"",SUM(O$5:P216)-T216)</f>
        <v/>
      </c>
      <c r="W216" s="77" t="str">
        <f t="shared" ca="1" si="124"/>
        <v/>
      </c>
      <c r="X216" s="78">
        <f t="shared" si="136"/>
        <v>0</v>
      </c>
      <c r="Y216" s="78" t="str">
        <f t="shared" ca="1" si="125"/>
        <v/>
      </c>
      <c r="Z216" s="78">
        <f t="shared" si="126"/>
        <v>0</v>
      </c>
      <c r="AA216" s="78" t="str">
        <f ca="1">IF(OR(E215="0-0",E215="*0-0",G216=""),"",Y216-SUM(Q$5:R216))</f>
        <v/>
      </c>
      <c r="AB216" s="79" t="str">
        <f t="shared" ca="1" si="127"/>
        <v/>
      </c>
      <c r="AC216" s="80" t="str">
        <f t="shared" ca="1" si="128"/>
        <v/>
      </c>
      <c r="AD216" s="80" t="str">
        <f t="shared" ca="1" si="129"/>
        <v/>
      </c>
      <c r="AE216" s="80" t="str">
        <f t="shared" ca="1" si="130"/>
        <v/>
      </c>
      <c r="AF216" s="80" t="str">
        <f t="shared" ca="1" si="131"/>
        <v/>
      </c>
      <c r="AG216" s="81" t="str">
        <f t="shared" ca="1" si="132"/>
        <v/>
      </c>
    </row>
    <row r="217" spans="1:33" ht="14.25">
      <c r="A217" s="61">
        <f t="shared" si="111"/>
        <v>43411</v>
      </c>
      <c r="B217" s="3" t="str">
        <f t="shared" si="112"/>
        <v>水</v>
      </c>
      <c r="C217" s="26">
        <v>310</v>
      </c>
      <c r="D217" s="39"/>
      <c r="E217" s="58"/>
      <c r="F217" s="35" t="str">
        <f t="shared" ca="1" si="133"/>
        <v/>
      </c>
      <c r="G217" s="36" t="str">
        <f t="shared" ca="1" si="134"/>
        <v/>
      </c>
      <c r="H217" s="27" t="str">
        <f t="shared" ca="1" si="113"/>
        <v/>
      </c>
      <c r="I217" s="30" t="str">
        <f t="shared" ca="1" si="114"/>
        <v/>
      </c>
      <c r="J217" s="28" t="str">
        <f t="shared" ca="1" si="115"/>
        <v/>
      </c>
      <c r="K217" s="29" t="str">
        <f t="shared" ca="1" si="116"/>
        <v/>
      </c>
      <c r="L217" s="32">
        <f t="shared" si="109"/>
        <v>0</v>
      </c>
      <c r="M217" s="33">
        <f t="shared" si="110"/>
        <v>0</v>
      </c>
      <c r="N217" s="34">
        <f t="shared" si="117"/>
        <v>0</v>
      </c>
      <c r="O217" s="73" t="str">
        <f t="shared" ca="1" si="118"/>
        <v/>
      </c>
      <c r="P217" s="73" t="str">
        <f t="shared" ca="1" si="119"/>
        <v/>
      </c>
      <c r="Q217" s="74" t="str">
        <f t="shared" ca="1" si="120"/>
        <v/>
      </c>
      <c r="R217" s="75" t="str">
        <f t="shared" ca="1" si="121"/>
        <v/>
      </c>
      <c r="S217" s="76">
        <f t="shared" si="135"/>
        <v>0</v>
      </c>
      <c r="T217" s="76" t="str">
        <f t="shared" ca="1" si="122"/>
        <v/>
      </c>
      <c r="U217" s="76">
        <f t="shared" si="123"/>
        <v>0</v>
      </c>
      <c r="V217" s="76" t="str">
        <f ca="1">IF(OR(E216="0-0",E216="*0-0",G217=""),"",SUM(O$5:P217)-T217)</f>
        <v/>
      </c>
      <c r="W217" s="77" t="str">
        <f t="shared" ca="1" si="124"/>
        <v/>
      </c>
      <c r="X217" s="78">
        <f t="shared" si="136"/>
        <v>0</v>
      </c>
      <c r="Y217" s="78" t="str">
        <f t="shared" ca="1" si="125"/>
        <v/>
      </c>
      <c r="Z217" s="78">
        <f t="shared" si="126"/>
        <v>0</v>
      </c>
      <c r="AA217" s="78" t="str">
        <f ca="1">IF(OR(E216="0-0",E216="*0-0",G217=""),"",Y217-SUM(Q$5:R217))</f>
        <v/>
      </c>
      <c r="AB217" s="79" t="str">
        <f t="shared" ca="1" si="127"/>
        <v/>
      </c>
      <c r="AC217" s="80" t="str">
        <f t="shared" ca="1" si="128"/>
        <v/>
      </c>
      <c r="AD217" s="80" t="str">
        <f t="shared" ca="1" si="129"/>
        <v/>
      </c>
      <c r="AE217" s="80" t="str">
        <f t="shared" ca="1" si="130"/>
        <v/>
      </c>
      <c r="AF217" s="80" t="str">
        <f t="shared" ca="1" si="131"/>
        <v/>
      </c>
      <c r="AG217" s="81" t="str">
        <f t="shared" ca="1" si="132"/>
        <v/>
      </c>
    </row>
    <row r="218" spans="1:33" ht="14.25">
      <c r="A218" s="61">
        <f t="shared" si="111"/>
        <v>43412</v>
      </c>
      <c r="B218" s="3" t="str">
        <f t="shared" si="112"/>
        <v>木</v>
      </c>
      <c r="C218" s="26">
        <v>311</v>
      </c>
      <c r="D218" s="39"/>
      <c r="E218" s="58"/>
      <c r="F218" s="35" t="str">
        <f t="shared" ca="1" si="133"/>
        <v/>
      </c>
      <c r="G218" s="36" t="str">
        <f t="shared" ca="1" si="134"/>
        <v/>
      </c>
      <c r="H218" s="27" t="str">
        <f t="shared" ca="1" si="113"/>
        <v/>
      </c>
      <c r="I218" s="30" t="str">
        <f t="shared" ca="1" si="114"/>
        <v/>
      </c>
      <c r="J218" s="28" t="str">
        <f t="shared" ca="1" si="115"/>
        <v/>
      </c>
      <c r="K218" s="29" t="str">
        <f t="shared" ca="1" si="116"/>
        <v/>
      </c>
      <c r="L218" s="32">
        <f t="shared" si="109"/>
        <v>0</v>
      </c>
      <c r="M218" s="33">
        <f t="shared" si="110"/>
        <v>0</v>
      </c>
      <c r="N218" s="34">
        <f t="shared" si="117"/>
        <v>0</v>
      </c>
      <c r="O218" s="73" t="str">
        <f t="shared" ca="1" si="118"/>
        <v/>
      </c>
      <c r="P218" s="73" t="str">
        <f t="shared" ca="1" si="119"/>
        <v/>
      </c>
      <c r="Q218" s="74" t="str">
        <f t="shared" ca="1" si="120"/>
        <v/>
      </c>
      <c r="R218" s="75" t="str">
        <f t="shared" ca="1" si="121"/>
        <v/>
      </c>
      <c r="S218" s="76">
        <f t="shared" si="135"/>
        <v>0</v>
      </c>
      <c r="T218" s="76" t="str">
        <f t="shared" ca="1" si="122"/>
        <v/>
      </c>
      <c r="U218" s="76">
        <f t="shared" si="123"/>
        <v>0</v>
      </c>
      <c r="V218" s="76" t="str">
        <f ca="1">IF(OR(E217="0-0",E217="*0-0",G218=""),"",SUM(O$5:P218)-T218)</f>
        <v/>
      </c>
      <c r="W218" s="77" t="str">
        <f t="shared" ca="1" si="124"/>
        <v/>
      </c>
      <c r="X218" s="78">
        <f t="shared" si="136"/>
        <v>0</v>
      </c>
      <c r="Y218" s="78" t="str">
        <f t="shared" ca="1" si="125"/>
        <v/>
      </c>
      <c r="Z218" s="78">
        <f t="shared" si="126"/>
        <v>0</v>
      </c>
      <c r="AA218" s="78" t="str">
        <f ca="1">IF(OR(E217="0-0",E217="*0-0",G218=""),"",Y218-SUM(Q$5:R218))</f>
        <v/>
      </c>
      <c r="AB218" s="79" t="str">
        <f t="shared" ca="1" si="127"/>
        <v/>
      </c>
      <c r="AC218" s="80" t="str">
        <f t="shared" ca="1" si="128"/>
        <v/>
      </c>
      <c r="AD218" s="80" t="str">
        <f t="shared" ca="1" si="129"/>
        <v/>
      </c>
      <c r="AE218" s="80" t="str">
        <f t="shared" ca="1" si="130"/>
        <v/>
      </c>
      <c r="AF218" s="80" t="str">
        <f t="shared" ca="1" si="131"/>
        <v/>
      </c>
      <c r="AG218" s="81" t="str">
        <f t="shared" ca="1" si="132"/>
        <v/>
      </c>
    </row>
    <row r="219" spans="1:33" ht="14.25">
      <c r="A219" s="61">
        <f t="shared" si="111"/>
        <v>43413</v>
      </c>
      <c r="B219" s="3" t="str">
        <f t="shared" si="112"/>
        <v>金</v>
      </c>
      <c r="C219" s="26">
        <v>312</v>
      </c>
      <c r="D219" s="39"/>
      <c r="E219" s="58"/>
      <c r="F219" s="35" t="str">
        <f t="shared" ca="1" si="133"/>
        <v/>
      </c>
      <c r="G219" s="36" t="str">
        <f t="shared" ca="1" si="134"/>
        <v/>
      </c>
      <c r="H219" s="27" t="str">
        <f t="shared" ca="1" si="113"/>
        <v/>
      </c>
      <c r="I219" s="30" t="str">
        <f t="shared" ca="1" si="114"/>
        <v/>
      </c>
      <c r="J219" s="28" t="str">
        <f t="shared" ca="1" si="115"/>
        <v/>
      </c>
      <c r="K219" s="29" t="str">
        <f t="shared" ca="1" si="116"/>
        <v/>
      </c>
      <c r="L219" s="32">
        <f t="shared" si="109"/>
        <v>0</v>
      </c>
      <c r="M219" s="33">
        <f t="shared" si="110"/>
        <v>0</v>
      </c>
      <c r="N219" s="34">
        <f t="shared" si="117"/>
        <v>0</v>
      </c>
      <c r="O219" s="73" t="str">
        <f t="shared" ca="1" si="118"/>
        <v/>
      </c>
      <c r="P219" s="73" t="str">
        <f t="shared" ca="1" si="119"/>
        <v/>
      </c>
      <c r="Q219" s="74" t="str">
        <f t="shared" ca="1" si="120"/>
        <v/>
      </c>
      <c r="R219" s="75" t="str">
        <f t="shared" ca="1" si="121"/>
        <v/>
      </c>
      <c r="S219" s="76">
        <f t="shared" si="135"/>
        <v>0</v>
      </c>
      <c r="T219" s="76" t="str">
        <f t="shared" ca="1" si="122"/>
        <v/>
      </c>
      <c r="U219" s="76">
        <f t="shared" si="123"/>
        <v>0</v>
      </c>
      <c r="V219" s="76" t="str">
        <f ca="1">IF(OR(E218="0-0",E218="*0-0",G219=""),"",SUM(O$5:P219)-T219)</f>
        <v/>
      </c>
      <c r="W219" s="77" t="str">
        <f t="shared" ca="1" si="124"/>
        <v/>
      </c>
      <c r="X219" s="78">
        <f t="shared" si="136"/>
        <v>0</v>
      </c>
      <c r="Y219" s="78" t="str">
        <f t="shared" ca="1" si="125"/>
        <v/>
      </c>
      <c r="Z219" s="78">
        <f t="shared" si="126"/>
        <v>0</v>
      </c>
      <c r="AA219" s="78" t="str">
        <f ca="1">IF(OR(E218="0-0",E218="*0-0",G219=""),"",Y219-SUM(Q$5:R219))</f>
        <v/>
      </c>
      <c r="AB219" s="79" t="str">
        <f t="shared" ca="1" si="127"/>
        <v/>
      </c>
      <c r="AC219" s="80" t="str">
        <f t="shared" ca="1" si="128"/>
        <v/>
      </c>
      <c r="AD219" s="80" t="str">
        <f t="shared" ca="1" si="129"/>
        <v/>
      </c>
      <c r="AE219" s="80" t="str">
        <f t="shared" ca="1" si="130"/>
        <v/>
      </c>
      <c r="AF219" s="80" t="str">
        <f t="shared" ca="1" si="131"/>
        <v/>
      </c>
      <c r="AG219" s="81" t="str">
        <f t="shared" ca="1" si="132"/>
        <v/>
      </c>
    </row>
    <row r="220" spans="1:33" ht="14.25">
      <c r="A220" s="61">
        <f t="shared" si="111"/>
        <v>43416</v>
      </c>
      <c r="B220" s="3" t="str">
        <f t="shared" si="112"/>
        <v>月</v>
      </c>
      <c r="C220" s="26">
        <v>315</v>
      </c>
      <c r="D220" s="39"/>
      <c r="E220" s="58"/>
      <c r="F220" s="35" t="str">
        <f t="shared" ca="1" si="133"/>
        <v/>
      </c>
      <c r="G220" s="36" t="str">
        <f t="shared" ca="1" si="134"/>
        <v/>
      </c>
      <c r="H220" s="27" t="str">
        <f t="shared" ca="1" si="113"/>
        <v/>
      </c>
      <c r="I220" s="30" t="str">
        <f t="shared" ca="1" si="114"/>
        <v/>
      </c>
      <c r="J220" s="28" t="str">
        <f t="shared" ca="1" si="115"/>
        <v/>
      </c>
      <c r="K220" s="29" t="str">
        <f t="shared" ca="1" si="116"/>
        <v/>
      </c>
      <c r="L220" s="32">
        <f t="shared" si="109"/>
        <v>0</v>
      </c>
      <c r="M220" s="33">
        <f t="shared" si="110"/>
        <v>0</v>
      </c>
      <c r="N220" s="34">
        <f t="shared" si="117"/>
        <v>0</v>
      </c>
      <c r="O220" s="73" t="str">
        <f t="shared" ca="1" si="118"/>
        <v/>
      </c>
      <c r="P220" s="73" t="str">
        <f t="shared" ca="1" si="119"/>
        <v/>
      </c>
      <c r="Q220" s="74" t="str">
        <f t="shared" ca="1" si="120"/>
        <v/>
      </c>
      <c r="R220" s="75" t="str">
        <f t="shared" ca="1" si="121"/>
        <v/>
      </c>
      <c r="S220" s="76">
        <f t="shared" si="135"/>
        <v>0</v>
      </c>
      <c r="T220" s="76" t="str">
        <f t="shared" ca="1" si="122"/>
        <v/>
      </c>
      <c r="U220" s="76">
        <f t="shared" si="123"/>
        <v>0</v>
      </c>
      <c r="V220" s="76" t="str">
        <f ca="1">IF(OR(E219="0-0",E219="*0-0",G220=""),"",SUM(O$5:P220)-T220)</f>
        <v/>
      </c>
      <c r="W220" s="77" t="str">
        <f t="shared" ca="1" si="124"/>
        <v/>
      </c>
      <c r="X220" s="78">
        <f t="shared" si="136"/>
        <v>0</v>
      </c>
      <c r="Y220" s="78" t="str">
        <f t="shared" ca="1" si="125"/>
        <v/>
      </c>
      <c r="Z220" s="78">
        <f t="shared" si="126"/>
        <v>0</v>
      </c>
      <c r="AA220" s="78" t="str">
        <f ca="1">IF(OR(E219="0-0",E219="*0-0",G220=""),"",Y220-SUM(Q$5:R220))</f>
        <v/>
      </c>
      <c r="AB220" s="79" t="str">
        <f t="shared" ca="1" si="127"/>
        <v/>
      </c>
      <c r="AC220" s="80" t="str">
        <f t="shared" ca="1" si="128"/>
        <v/>
      </c>
      <c r="AD220" s="80" t="str">
        <f t="shared" ca="1" si="129"/>
        <v/>
      </c>
      <c r="AE220" s="80" t="str">
        <f t="shared" ca="1" si="130"/>
        <v/>
      </c>
      <c r="AF220" s="80" t="str">
        <f t="shared" ca="1" si="131"/>
        <v/>
      </c>
      <c r="AG220" s="81" t="str">
        <f t="shared" ca="1" si="132"/>
        <v/>
      </c>
    </row>
    <row r="221" spans="1:33" ht="14.25">
      <c r="A221" s="61">
        <f t="shared" si="111"/>
        <v>43417</v>
      </c>
      <c r="B221" s="3" t="str">
        <f t="shared" si="112"/>
        <v>火</v>
      </c>
      <c r="C221" s="26">
        <v>316</v>
      </c>
      <c r="D221" s="39"/>
      <c r="E221" s="58"/>
      <c r="F221" s="35" t="str">
        <f t="shared" ca="1" si="133"/>
        <v/>
      </c>
      <c r="G221" s="36" t="str">
        <f t="shared" ca="1" si="134"/>
        <v/>
      </c>
      <c r="H221" s="27" t="str">
        <f t="shared" ca="1" si="113"/>
        <v/>
      </c>
      <c r="I221" s="30" t="str">
        <f t="shared" ca="1" si="114"/>
        <v/>
      </c>
      <c r="J221" s="28" t="str">
        <f t="shared" ca="1" si="115"/>
        <v/>
      </c>
      <c r="K221" s="29" t="str">
        <f t="shared" ca="1" si="116"/>
        <v/>
      </c>
      <c r="L221" s="32">
        <f t="shared" si="109"/>
        <v>0</v>
      </c>
      <c r="M221" s="33">
        <f t="shared" si="110"/>
        <v>0</v>
      </c>
      <c r="N221" s="34">
        <f t="shared" si="117"/>
        <v>0</v>
      </c>
      <c r="O221" s="73" t="str">
        <f t="shared" ca="1" si="118"/>
        <v/>
      </c>
      <c r="P221" s="73" t="str">
        <f t="shared" ca="1" si="119"/>
        <v/>
      </c>
      <c r="Q221" s="74" t="str">
        <f t="shared" ca="1" si="120"/>
        <v/>
      </c>
      <c r="R221" s="75" t="str">
        <f t="shared" ca="1" si="121"/>
        <v/>
      </c>
      <c r="S221" s="76">
        <f t="shared" si="135"/>
        <v>0</v>
      </c>
      <c r="T221" s="76" t="str">
        <f t="shared" ca="1" si="122"/>
        <v/>
      </c>
      <c r="U221" s="76">
        <f t="shared" si="123"/>
        <v>0</v>
      </c>
      <c r="V221" s="76" t="str">
        <f ca="1">IF(OR(E220="0-0",E220="*0-0",G221=""),"",SUM(O$5:P221)-T221)</f>
        <v/>
      </c>
      <c r="W221" s="77" t="str">
        <f t="shared" ca="1" si="124"/>
        <v/>
      </c>
      <c r="X221" s="78">
        <f t="shared" si="136"/>
        <v>0</v>
      </c>
      <c r="Y221" s="78" t="str">
        <f t="shared" ca="1" si="125"/>
        <v/>
      </c>
      <c r="Z221" s="78">
        <f t="shared" si="126"/>
        <v>0</v>
      </c>
      <c r="AA221" s="78" t="str">
        <f ca="1">IF(OR(E220="0-0",E220="*0-0",G221=""),"",Y221-SUM(Q$5:R221))</f>
        <v/>
      </c>
      <c r="AB221" s="79" t="str">
        <f t="shared" ca="1" si="127"/>
        <v/>
      </c>
      <c r="AC221" s="80" t="str">
        <f t="shared" ca="1" si="128"/>
        <v/>
      </c>
      <c r="AD221" s="80" t="str">
        <f t="shared" ca="1" si="129"/>
        <v/>
      </c>
      <c r="AE221" s="80" t="str">
        <f t="shared" ca="1" si="130"/>
        <v/>
      </c>
      <c r="AF221" s="80" t="str">
        <f t="shared" ca="1" si="131"/>
        <v/>
      </c>
      <c r="AG221" s="81" t="str">
        <f t="shared" ca="1" si="132"/>
        <v/>
      </c>
    </row>
    <row r="222" spans="1:33" ht="14.25">
      <c r="A222" s="61">
        <f t="shared" si="111"/>
        <v>43418</v>
      </c>
      <c r="B222" s="3" t="str">
        <f t="shared" si="112"/>
        <v>水</v>
      </c>
      <c r="C222" s="26">
        <v>317</v>
      </c>
      <c r="D222" s="39"/>
      <c r="E222" s="58"/>
      <c r="F222" s="35" t="str">
        <f t="shared" ca="1" si="133"/>
        <v/>
      </c>
      <c r="G222" s="36" t="str">
        <f t="shared" ca="1" si="134"/>
        <v/>
      </c>
      <c r="H222" s="27" t="str">
        <f t="shared" ca="1" si="113"/>
        <v/>
      </c>
      <c r="I222" s="30" t="str">
        <f t="shared" ca="1" si="114"/>
        <v/>
      </c>
      <c r="J222" s="28" t="str">
        <f t="shared" ca="1" si="115"/>
        <v/>
      </c>
      <c r="K222" s="29" t="str">
        <f t="shared" ca="1" si="116"/>
        <v/>
      </c>
      <c r="L222" s="32">
        <f t="shared" si="109"/>
        <v>0</v>
      </c>
      <c r="M222" s="33">
        <f t="shared" si="110"/>
        <v>0</v>
      </c>
      <c r="N222" s="34">
        <f t="shared" si="117"/>
        <v>0</v>
      </c>
      <c r="O222" s="73" t="str">
        <f t="shared" ca="1" si="118"/>
        <v/>
      </c>
      <c r="P222" s="73" t="str">
        <f t="shared" ca="1" si="119"/>
        <v/>
      </c>
      <c r="Q222" s="74" t="str">
        <f t="shared" ca="1" si="120"/>
        <v/>
      </c>
      <c r="R222" s="75" t="str">
        <f t="shared" ca="1" si="121"/>
        <v/>
      </c>
      <c r="S222" s="76">
        <f t="shared" si="135"/>
        <v>0</v>
      </c>
      <c r="T222" s="76" t="str">
        <f t="shared" ca="1" si="122"/>
        <v/>
      </c>
      <c r="U222" s="76">
        <f t="shared" si="123"/>
        <v>0</v>
      </c>
      <c r="V222" s="76" t="str">
        <f ca="1">IF(OR(E221="0-0",E221="*0-0",G222=""),"",SUM(O$5:P222)-T222)</f>
        <v/>
      </c>
      <c r="W222" s="77" t="str">
        <f t="shared" ca="1" si="124"/>
        <v/>
      </c>
      <c r="X222" s="78">
        <f t="shared" si="136"/>
        <v>0</v>
      </c>
      <c r="Y222" s="78" t="str">
        <f t="shared" ca="1" si="125"/>
        <v/>
      </c>
      <c r="Z222" s="78">
        <f t="shared" si="126"/>
        <v>0</v>
      </c>
      <c r="AA222" s="78" t="str">
        <f ca="1">IF(OR(E221="0-0",E221="*0-0",G222=""),"",Y222-SUM(Q$5:R222))</f>
        <v/>
      </c>
      <c r="AB222" s="79" t="str">
        <f t="shared" ca="1" si="127"/>
        <v/>
      </c>
      <c r="AC222" s="80" t="str">
        <f t="shared" ca="1" si="128"/>
        <v/>
      </c>
      <c r="AD222" s="80" t="str">
        <f t="shared" ca="1" si="129"/>
        <v/>
      </c>
      <c r="AE222" s="80" t="str">
        <f t="shared" ca="1" si="130"/>
        <v/>
      </c>
      <c r="AF222" s="80" t="str">
        <f t="shared" ca="1" si="131"/>
        <v/>
      </c>
      <c r="AG222" s="81" t="str">
        <f t="shared" ca="1" si="132"/>
        <v/>
      </c>
    </row>
    <row r="223" spans="1:33" ht="14.25">
      <c r="A223" s="61">
        <f t="shared" si="111"/>
        <v>43419</v>
      </c>
      <c r="B223" s="3" t="str">
        <f t="shared" si="112"/>
        <v>木</v>
      </c>
      <c r="C223" s="26">
        <v>318</v>
      </c>
      <c r="D223" s="39"/>
      <c r="E223" s="58"/>
      <c r="F223" s="35" t="str">
        <f t="shared" ca="1" si="133"/>
        <v/>
      </c>
      <c r="G223" s="36" t="str">
        <f t="shared" ca="1" si="134"/>
        <v/>
      </c>
      <c r="H223" s="27" t="str">
        <f t="shared" ca="1" si="113"/>
        <v/>
      </c>
      <c r="I223" s="30" t="str">
        <f t="shared" ca="1" si="114"/>
        <v/>
      </c>
      <c r="J223" s="28" t="str">
        <f t="shared" ca="1" si="115"/>
        <v/>
      </c>
      <c r="K223" s="29" t="str">
        <f t="shared" ca="1" si="116"/>
        <v/>
      </c>
      <c r="L223" s="32">
        <f t="shared" si="109"/>
        <v>0</v>
      </c>
      <c r="M223" s="33">
        <f t="shared" si="110"/>
        <v>0</v>
      </c>
      <c r="N223" s="34">
        <f t="shared" si="117"/>
        <v>0</v>
      </c>
      <c r="O223" s="73" t="str">
        <f t="shared" ca="1" si="118"/>
        <v/>
      </c>
      <c r="P223" s="73" t="str">
        <f t="shared" ca="1" si="119"/>
        <v/>
      </c>
      <c r="Q223" s="74" t="str">
        <f t="shared" ca="1" si="120"/>
        <v/>
      </c>
      <c r="R223" s="75" t="str">
        <f t="shared" ca="1" si="121"/>
        <v/>
      </c>
      <c r="S223" s="76">
        <f t="shared" si="135"/>
        <v>0</v>
      </c>
      <c r="T223" s="76" t="str">
        <f t="shared" ca="1" si="122"/>
        <v/>
      </c>
      <c r="U223" s="76">
        <f t="shared" si="123"/>
        <v>0</v>
      </c>
      <c r="V223" s="76" t="str">
        <f ca="1">IF(OR(E222="0-0",E222="*0-0",G223=""),"",SUM(O$5:P223)-T223)</f>
        <v/>
      </c>
      <c r="W223" s="77" t="str">
        <f t="shared" ca="1" si="124"/>
        <v/>
      </c>
      <c r="X223" s="78">
        <f t="shared" si="136"/>
        <v>0</v>
      </c>
      <c r="Y223" s="78" t="str">
        <f t="shared" ca="1" si="125"/>
        <v/>
      </c>
      <c r="Z223" s="78">
        <f t="shared" si="126"/>
        <v>0</v>
      </c>
      <c r="AA223" s="78" t="str">
        <f ca="1">IF(OR(E222="0-0",E222="*0-0",G223=""),"",Y223-SUM(Q$5:R223))</f>
        <v/>
      </c>
      <c r="AB223" s="79" t="str">
        <f t="shared" ca="1" si="127"/>
        <v/>
      </c>
      <c r="AC223" s="80" t="str">
        <f t="shared" ca="1" si="128"/>
        <v/>
      </c>
      <c r="AD223" s="80" t="str">
        <f t="shared" ca="1" si="129"/>
        <v/>
      </c>
      <c r="AE223" s="80" t="str">
        <f t="shared" ca="1" si="130"/>
        <v/>
      </c>
      <c r="AF223" s="80" t="str">
        <f t="shared" ca="1" si="131"/>
        <v/>
      </c>
      <c r="AG223" s="81" t="str">
        <f t="shared" ca="1" si="132"/>
        <v/>
      </c>
    </row>
    <row r="224" spans="1:33" ht="14.25">
      <c r="A224" s="61">
        <f t="shared" si="111"/>
        <v>43420</v>
      </c>
      <c r="B224" s="3" t="str">
        <f t="shared" si="112"/>
        <v>金</v>
      </c>
      <c r="C224" s="26">
        <v>319</v>
      </c>
      <c r="D224" s="39"/>
      <c r="E224" s="58"/>
      <c r="F224" s="35" t="str">
        <f t="shared" ca="1" si="133"/>
        <v/>
      </c>
      <c r="G224" s="36" t="str">
        <f t="shared" ca="1" si="134"/>
        <v/>
      </c>
      <c r="H224" s="27" t="str">
        <f t="shared" ca="1" si="113"/>
        <v/>
      </c>
      <c r="I224" s="30" t="str">
        <f t="shared" ca="1" si="114"/>
        <v/>
      </c>
      <c r="J224" s="28" t="str">
        <f t="shared" ca="1" si="115"/>
        <v/>
      </c>
      <c r="K224" s="29" t="str">
        <f t="shared" ca="1" si="116"/>
        <v/>
      </c>
      <c r="L224" s="32">
        <f t="shared" si="109"/>
        <v>0</v>
      </c>
      <c r="M224" s="33">
        <f t="shared" si="110"/>
        <v>0</v>
      </c>
      <c r="N224" s="34">
        <f t="shared" si="117"/>
        <v>0</v>
      </c>
      <c r="O224" s="73" t="str">
        <f t="shared" ca="1" si="118"/>
        <v/>
      </c>
      <c r="P224" s="73" t="str">
        <f t="shared" ca="1" si="119"/>
        <v/>
      </c>
      <c r="Q224" s="74" t="str">
        <f t="shared" ca="1" si="120"/>
        <v/>
      </c>
      <c r="R224" s="75" t="str">
        <f t="shared" ca="1" si="121"/>
        <v/>
      </c>
      <c r="S224" s="76">
        <f t="shared" si="135"/>
        <v>0</v>
      </c>
      <c r="T224" s="76" t="str">
        <f t="shared" ca="1" si="122"/>
        <v/>
      </c>
      <c r="U224" s="76">
        <f t="shared" si="123"/>
        <v>0</v>
      </c>
      <c r="V224" s="76" t="str">
        <f ca="1">IF(OR(E223="0-0",E223="*0-0",G224=""),"",SUM(O$5:P224)-T224)</f>
        <v/>
      </c>
      <c r="W224" s="77" t="str">
        <f t="shared" ca="1" si="124"/>
        <v/>
      </c>
      <c r="X224" s="78">
        <f t="shared" si="136"/>
        <v>0</v>
      </c>
      <c r="Y224" s="78" t="str">
        <f t="shared" ca="1" si="125"/>
        <v/>
      </c>
      <c r="Z224" s="78">
        <f t="shared" si="126"/>
        <v>0</v>
      </c>
      <c r="AA224" s="78" t="str">
        <f ca="1">IF(OR(E223="0-0",E223="*0-0",G224=""),"",Y224-SUM(Q$5:R224))</f>
        <v/>
      </c>
      <c r="AB224" s="79" t="str">
        <f t="shared" ca="1" si="127"/>
        <v/>
      </c>
      <c r="AC224" s="80" t="str">
        <f t="shared" ca="1" si="128"/>
        <v/>
      </c>
      <c r="AD224" s="80" t="str">
        <f t="shared" ca="1" si="129"/>
        <v/>
      </c>
      <c r="AE224" s="80" t="str">
        <f t="shared" ca="1" si="130"/>
        <v/>
      </c>
      <c r="AF224" s="80" t="str">
        <f t="shared" ca="1" si="131"/>
        <v/>
      </c>
      <c r="AG224" s="81" t="str">
        <f t="shared" ca="1" si="132"/>
        <v/>
      </c>
    </row>
    <row r="225" spans="1:33" ht="14.25">
      <c r="A225" s="61">
        <f t="shared" si="111"/>
        <v>43423</v>
      </c>
      <c r="B225" s="3" t="str">
        <f t="shared" si="112"/>
        <v>月</v>
      </c>
      <c r="C225" s="26">
        <v>322</v>
      </c>
      <c r="D225" s="39"/>
      <c r="E225" s="58"/>
      <c r="F225" s="35" t="str">
        <f t="shared" ca="1" si="133"/>
        <v/>
      </c>
      <c r="G225" s="36" t="str">
        <f t="shared" ca="1" si="134"/>
        <v/>
      </c>
      <c r="H225" s="27" t="str">
        <f t="shared" ca="1" si="113"/>
        <v/>
      </c>
      <c r="I225" s="30" t="str">
        <f t="shared" ca="1" si="114"/>
        <v/>
      </c>
      <c r="J225" s="28" t="str">
        <f t="shared" ca="1" si="115"/>
        <v/>
      </c>
      <c r="K225" s="29" t="str">
        <f t="shared" ca="1" si="116"/>
        <v/>
      </c>
      <c r="L225" s="32">
        <f t="shared" si="109"/>
        <v>0</v>
      </c>
      <c r="M225" s="33">
        <f t="shared" si="110"/>
        <v>0</v>
      </c>
      <c r="N225" s="34">
        <f t="shared" si="117"/>
        <v>0</v>
      </c>
      <c r="O225" s="73" t="str">
        <f t="shared" ca="1" si="118"/>
        <v/>
      </c>
      <c r="P225" s="73" t="str">
        <f t="shared" ca="1" si="119"/>
        <v/>
      </c>
      <c r="Q225" s="74" t="str">
        <f t="shared" ca="1" si="120"/>
        <v/>
      </c>
      <c r="R225" s="75" t="str">
        <f t="shared" ca="1" si="121"/>
        <v/>
      </c>
      <c r="S225" s="76">
        <f t="shared" si="135"/>
        <v>0</v>
      </c>
      <c r="T225" s="76" t="str">
        <f t="shared" ca="1" si="122"/>
        <v/>
      </c>
      <c r="U225" s="76">
        <f t="shared" si="123"/>
        <v>0</v>
      </c>
      <c r="V225" s="76" t="str">
        <f ca="1">IF(OR(E224="0-0",E224="*0-0",G225=""),"",SUM(O$5:P225)-T225)</f>
        <v/>
      </c>
      <c r="W225" s="77" t="str">
        <f t="shared" ca="1" si="124"/>
        <v/>
      </c>
      <c r="X225" s="78">
        <f t="shared" si="136"/>
        <v>0</v>
      </c>
      <c r="Y225" s="78" t="str">
        <f t="shared" ca="1" si="125"/>
        <v/>
      </c>
      <c r="Z225" s="78">
        <f t="shared" si="126"/>
        <v>0</v>
      </c>
      <c r="AA225" s="78" t="str">
        <f ca="1">IF(OR(E224="0-0",E224="*0-0",G225=""),"",Y225-SUM(Q$5:R225))</f>
        <v/>
      </c>
      <c r="AB225" s="79" t="str">
        <f t="shared" ca="1" si="127"/>
        <v/>
      </c>
      <c r="AC225" s="80" t="str">
        <f t="shared" ca="1" si="128"/>
        <v/>
      </c>
      <c r="AD225" s="80" t="str">
        <f t="shared" ca="1" si="129"/>
        <v/>
      </c>
      <c r="AE225" s="80" t="str">
        <f t="shared" ca="1" si="130"/>
        <v/>
      </c>
      <c r="AF225" s="80" t="str">
        <f t="shared" ca="1" si="131"/>
        <v/>
      </c>
      <c r="AG225" s="81" t="str">
        <f t="shared" ca="1" si="132"/>
        <v/>
      </c>
    </row>
    <row r="226" spans="1:33" ht="14.25">
      <c r="A226" s="61">
        <f t="shared" si="111"/>
        <v>43424</v>
      </c>
      <c r="B226" s="3" t="str">
        <f t="shared" si="112"/>
        <v>火</v>
      </c>
      <c r="C226" s="26">
        <v>323</v>
      </c>
      <c r="D226" s="39"/>
      <c r="E226" s="58"/>
      <c r="F226" s="35" t="str">
        <f t="shared" ca="1" si="133"/>
        <v/>
      </c>
      <c r="G226" s="36" t="str">
        <f t="shared" ca="1" si="134"/>
        <v/>
      </c>
      <c r="H226" s="27" t="str">
        <f t="shared" ca="1" si="113"/>
        <v/>
      </c>
      <c r="I226" s="30" t="str">
        <f t="shared" ca="1" si="114"/>
        <v/>
      </c>
      <c r="J226" s="28" t="str">
        <f t="shared" ca="1" si="115"/>
        <v/>
      </c>
      <c r="K226" s="29" t="str">
        <f t="shared" ca="1" si="116"/>
        <v/>
      </c>
      <c r="L226" s="32">
        <f t="shared" si="109"/>
        <v>0</v>
      </c>
      <c r="M226" s="33">
        <f t="shared" si="110"/>
        <v>0</v>
      </c>
      <c r="N226" s="34">
        <f t="shared" si="117"/>
        <v>0</v>
      </c>
      <c r="O226" s="73" t="str">
        <f t="shared" ca="1" si="118"/>
        <v/>
      </c>
      <c r="P226" s="73" t="str">
        <f t="shared" ca="1" si="119"/>
        <v/>
      </c>
      <c r="Q226" s="74" t="str">
        <f t="shared" ca="1" si="120"/>
        <v/>
      </c>
      <c r="R226" s="75" t="str">
        <f t="shared" ca="1" si="121"/>
        <v/>
      </c>
      <c r="S226" s="76">
        <f t="shared" si="135"/>
        <v>0</v>
      </c>
      <c r="T226" s="76" t="str">
        <f t="shared" ca="1" si="122"/>
        <v/>
      </c>
      <c r="U226" s="76">
        <f t="shared" si="123"/>
        <v>0</v>
      </c>
      <c r="V226" s="76" t="str">
        <f ca="1">IF(OR(E225="0-0",E225="*0-0",G226=""),"",SUM(O$5:P226)-T226)</f>
        <v/>
      </c>
      <c r="W226" s="77" t="str">
        <f t="shared" ca="1" si="124"/>
        <v/>
      </c>
      <c r="X226" s="78">
        <f t="shared" si="136"/>
        <v>0</v>
      </c>
      <c r="Y226" s="78" t="str">
        <f t="shared" ca="1" si="125"/>
        <v/>
      </c>
      <c r="Z226" s="78">
        <f t="shared" si="126"/>
        <v>0</v>
      </c>
      <c r="AA226" s="78" t="str">
        <f ca="1">IF(OR(E225="0-0",E225="*0-0",G226=""),"",Y226-SUM(Q$5:R226))</f>
        <v/>
      </c>
      <c r="AB226" s="79" t="str">
        <f t="shared" ca="1" si="127"/>
        <v/>
      </c>
      <c r="AC226" s="80" t="str">
        <f t="shared" ca="1" si="128"/>
        <v/>
      </c>
      <c r="AD226" s="80" t="str">
        <f t="shared" ca="1" si="129"/>
        <v/>
      </c>
      <c r="AE226" s="80" t="str">
        <f t="shared" ca="1" si="130"/>
        <v/>
      </c>
      <c r="AF226" s="80" t="str">
        <f t="shared" ca="1" si="131"/>
        <v/>
      </c>
      <c r="AG226" s="81" t="str">
        <f t="shared" ca="1" si="132"/>
        <v/>
      </c>
    </row>
    <row r="227" spans="1:33" ht="14.25">
      <c r="A227" s="61">
        <f t="shared" si="111"/>
        <v>43425</v>
      </c>
      <c r="B227" s="3" t="str">
        <f t="shared" si="112"/>
        <v>水</v>
      </c>
      <c r="C227" s="26">
        <v>324</v>
      </c>
      <c r="D227" s="39"/>
      <c r="E227" s="58"/>
      <c r="F227" s="35" t="str">
        <f t="shared" ca="1" si="133"/>
        <v/>
      </c>
      <c r="G227" s="36" t="str">
        <f t="shared" ca="1" si="134"/>
        <v/>
      </c>
      <c r="H227" s="27" t="str">
        <f t="shared" ca="1" si="113"/>
        <v/>
      </c>
      <c r="I227" s="30" t="str">
        <f t="shared" ca="1" si="114"/>
        <v/>
      </c>
      <c r="J227" s="28" t="str">
        <f t="shared" ca="1" si="115"/>
        <v/>
      </c>
      <c r="K227" s="29" t="str">
        <f t="shared" ca="1" si="116"/>
        <v/>
      </c>
      <c r="L227" s="32">
        <f t="shared" ref="L227:L256" si="137">IF(E227="",0,IF(OR(E227=".",E227=".."),L226,IF(LEFT(E227,1)="*",MID(E227,2,FIND("-",E227,2)-2),LEFT(E227,FIND("-",E227,1)-1))*F$1))</f>
        <v>0</v>
      </c>
      <c r="M227" s="33">
        <f t="shared" ref="M227:M256" si="138">IF(E227="",0,IF(OR(E227=".",E227=".."),M226,F$1*RIGHT(E227,LEN(E227)-FIND("-",E227,1))))</f>
        <v>0</v>
      </c>
      <c r="N227" s="34">
        <f t="shared" si="117"/>
        <v>0</v>
      </c>
      <c r="O227" s="73" t="str">
        <f t="shared" ca="1" si="118"/>
        <v/>
      </c>
      <c r="P227" s="73" t="str">
        <f t="shared" ca="1" si="119"/>
        <v/>
      </c>
      <c r="Q227" s="74" t="str">
        <f t="shared" ca="1" si="120"/>
        <v/>
      </c>
      <c r="R227" s="75" t="str">
        <f t="shared" ca="1" si="121"/>
        <v/>
      </c>
      <c r="S227" s="76">
        <f t="shared" si="135"/>
        <v>0</v>
      </c>
      <c r="T227" s="76" t="str">
        <f t="shared" ca="1" si="122"/>
        <v/>
      </c>
      <c r="U227" s="76">
        <f t="shared" si="123"/>
        <v>0</v>
      </c>
      <c r="V227" s="76" t="str">
        <f ca="1">IF(OR(E226="0-0",E226="*0-0",G227=""),"",SUM(O$5:P227)-T227)</f>
        <v/>
      </c>
      <c r="W227" s="77" t="str">
        <f t="shared" ca="1" si="124"/>
        <v/>
      </c>
      <c r="X227" s="78">
        <f t="shared" si="136"/>
        <v>0</v>
      </c>
      <c r="Y227" s="78" t="str">
        <f t="shared" ca="1" si="125"/>
        <v/>
      </c>
      <c r="Z227" s="78">
        <f t="shared" si="126"/>
        <v>0</v>
      </c>
      <c r="AA227" s="78" t="str">
        <f ca="1">IF(OR(E226="0-0",E226="*0-0",G227=""),"",Y227-SUM(Q$5:R227))</f>
        <v/>
      </c>
      <c r="AB227" s="79" t="str">
        <f t="shared" ca="1" si="127"/>
        <v/>
      </c>
      <c r="AC227" s="80" t="str">
        <f t="shared" ca="1" si="128"/>
        <v/>
      </c>
      <c r="AD227" s="80" t="str">
        <f t="shared" ca="1" si="129"/>
        <v/>
      </c>
      <c r="AE227" s="80" t="str">
        <f t="shared" ca="1" si="130"/>
        <v/>
      </c>
      <c r="AF227" s="80" t="str">
        <f t="shared" ca="1" si="131"/>
        <v/>
      </c>
      <c r="AG227" s="81" t="str">
        <f t="shared" ca="1" si="132"/>
        <v/>
      </c>
    </row>
    <row r="228" spans="1:33" ht="14.25">
      <c r="A228" s="61">
        <f t="shared" si="111"/>
        <v>43426</v>
      </c>
      <c r="B228" s="3" t="str">
        <f t="shared" si="112"/>
        <v>木</v>
      </c>
      <c r="C228" s="26">
        <v>325</v>
      </c>
      <c r="D228" s="39"/>
      <c r="E228" s="58"/>
      <c r="F228" s="35" t="str">
        <f t="shared" ca="1" si="133"/>
        <v/>
      </c>
      <c r="G228" s="36" t="str">
        <f t="shared" ca="1" si="134"/>
        <v/>
      </c>
      <c r="H228" s="27" t="str">
        <f t="shared" ca="1" si="113"/>
        <v/>
      </c>
      <c r="I228" s="30" t="str">
        <f t="shared" ca="1" si="114"/>
        <v/>
      </c>
      <c r="J228" s="28" t="str">
        <f t="shared" ca="1" si="115"/>
        <v/>
      </c>
      <c r="K228" s="29" t="str">
        <f t="shared" ca="1" si="116"/>
        <v/>
      </c>
      <c r="L228" s="32">
        <f t="shared" si="137"/>
        <v>0</v>
      </c>
      <c r="M228" s="33">
        <f t="shared" si="138"/>
        <v>0</v>
      </c>
      <c r="N228" s="34">
        <f t="shared" si="117"/>
        <v>0</v>
      </c>
      <c r="O228" s="73" t="str">
        <f t="shared" ca="1" si="118"/>
        <v/>
      </c>
      <c r="P228" s="73" t="str">
        <f t="shared" ca="1" si="119"/>
        <v/>
      </c>
      <c r="Q228" s="74" t="str">
        <f t="shared" ca="1" si="120"/>
        <v/>
      </c>
      <c r="R228" s="75" t="str">
        <f t="shared" ca="1" si="121"/>
        <v/>
      </c>
      <c r="S228" s="76">
        <f t="shared" si="135"/>
        <v>0</v>
      </c>
      <c r="T228" s="76" t="str">
        <f t="shared" ca="1" si="122"/>
        <v/>
      </c>
      <c r="U228" s="76">
        <f t="shared" si="123"/>
        <v>0</v>
      </c>
      <c r="V228" s="76" t="str">
        <f ca="1">IF(OR(E227="0-0",E227="*0-0",G228=""),"",SUM(O$5:P228)-T228)</f>
        <v/>
      </c>
      <c r="W228" s="77" t="str">
        <f t="shared" ca="1" si="124"/>
        <v/>
      </c>
      <c r="X228" s="78">
        <f t="shared" si="136"/>
        <v>0</v>
      </c>
      <c r="Y228" s="78" t="str">
        <f t="shared" ca="1" si="125"/>
        <v/>
      </c>
      <c r="Z228" s="78">
        <f t="shared" si="126"/>
        <v>0</v>
      </c>
      <c r="AA228" s="78" t="str">
        <f ca="1">IF(OR(E227="0-0",E227="*0-0",G228=""),"",Y228-SUM(Q$5:R228))</f>
        <v/>
      </c>
      <c r="AB228" s="79" t="str">
        <f t="shared" ca="1" si="127"/>
        <v/>
      </c>
      <c r="AC228" s="80" t="str">
        <f t="shared" ca="1" si="128"/>
        <v/>
      </c>
      <c r="AD228" s="80" t="str">
        <f t="shared" ca="1" si="129"/>
        <v/>
      </c>
      <c r="AE228" s="80" t="str">
        <f t="shared" ca="1" si="130"/>
        <v/>
      </c>
      <c r="AF228" s="80" t="str">
        <f t="shared" ca="1" si="131"/>
        <v/>
      </c>
      <c r="AG228" s="81" t="str">
        <f t="shared" ca="1" si="132"/>
        <v/>
      </c>
    </row>
    <row r="229" spans="1:33" ht="14.25">
      <c r="A229" s="61">
        <f t="shared" si="111"/>
        <v>43430</v>
      </c>
      <c r="B229" s="3" t="str">
        <f t="shared" si="112"/>
        <v>月</v>
      </c>
      <c r="C229" s="26">
        <v>329</v>
      </c>
      <c r="D229" s="39"/>
      <c r="E229" s="58"/>
      <c r="F229" s="35" t="str">
        <f t="shared" ca="1" si="133"/>
        <v/>
      </c>
      <c r="G229" s="36" t="str">
        <f t="shared" ca="1" si="134"/>
        <v/>
      </c>
      <c r="H229" s="27" t="str">
        <f t="shared" ca="1" si="113"/>
        <v/>
      </c>
      <c r="I229" s="30" t="str">
        <f t="shared" ca="1" si="114"/>
        <v/>
      </c>
      <c r="J229" s="28" t="str">
        <f t="shared" ca="1" si="115"/>
        <v/>
      </c>
      <c r="K229" s="29" t="str">
        <f t="shared" ca="1" si="116"/>
        <v/>
      </c>
      <c r="L229" s="32">
        <f t="shared" si="137"/>
        <v>0</v>
      </c>
      <c r="M229" s="33">
        <f t="shared" si="138"/>
        <v>0</v>
      </c>
      <c r="N229" s="34">
        <f t="shared" si="117"/>
        <v>0</v>
      </c>
      <c r="O229" s="73" t="str">
        <f t="shared" ca="1" si="118"/>
        <v/>
      </c>
      <c r="P229" s="73" t="str">
        <f t="shared" ca="1" si="119"/>
        <v/>
      </c>
      <c r="Q229" s="74" t="str">
        <f t="shared" ca="1" si="120"/>
        <v/>
      </c>
      <c r="R229" s="75" t="str">
        <f t="shared" ca="1" si="121"/>
        <v/>
      </c>
      <c r="S229" s="76">
        <f t="shared" si="135"/>
        <v>0</v>
      </c>
      <c r="T229" s="76" t="str">
        <f t="shared" ca="1" si="122"/>
        <v/>
      </c>
      <c r="U229" s="76">
        <f t="shared" si="123"/>
        <v>0</v>
      </c>
      <c r="V229" s="76" t="str">
        <f ca="1">IF(OR(E228="0-0",E228="*0-0",G229=""),"",SUM(O$5:P229)-T229)</f>
        <v/>
      </c>
      <c r="W229" s="77" t="str">
        <f t="shared" ca="1" si="124"/>
        <v/>
      </c>
      <c r="X229" s="78">
        <f t="shared" si="136"/>
        <v>0</v>
      </c>
      <c r="Y229" s="78" t="str">
        <f t="shared" ca="1" si="125"/>
        <v/>
      </c>
      <c r="Z229" s="78">
        <f t="shared" si="126"/>
        <v>0</v>
      </c>
      <c r="AA229" s="78" t="str">
        <f ca="1">IF(OR(E228="0-0",E228="*0-0",G229=""),"",Y229-SUM(Q$5:R229))</f>
        <v/>
      </c>
      <c r="AB229" s="79" t="str">
        <f t="shared" ca="1" si="127"/>
        <v/>
      </c>
      <c r="AC229" s="80" t="str">
        <f t="shared" ca="1" si="128"/>
        <v/>
      </c>
      <c r="AD229" s="80" t="str">
        <f t="shared" ca="1" si="129"/>
        <v/>
      </c>
      <c r="AE229" s="80" t="str">
        <f t="shared" ca="1" si="130"/>
        <v/>
      </c>
      <c r="AF229" s="80" t="str">
        <f t="shared" ca="1" si="131"/>
        <v/>
      </c>
      <c r="AG229" s="81" t="str">
        <f t="shared" ca="1" si="132"/>
        <v/>
      </c>
    </row>
    <row r="230" spans="1:33" ht="14.25">
      <c r="A230" s="61">
        <f t="shared" si="111"/>
        <v>43431</v>
      </c>
      <c r="B230" s="3" t="str">
        <f t="shared" si="112"/>
        <v>火</v>
      </c>
      <c r="C230" s="26">
        <v>330</v>
      </c>
      <c r="D230" s="39"/>
      <c r="E230" s="58"/>
      <c r="F230" s="35" t="str">
        <f t="shared" ca="1" si="133"/>
        <v/>
      </c>
      <c r="G230" s="36" t="str">
        <f t="shared" ca="1" si="134"/>
        <v/>
      </c>
      <c r="H230" s="27" t="str">
        <f t="shared" ca="1" si="113"/>
        <v/>
      </c>
      <c r="I230" s="30" t="str">
        <f t="shared" ca="1" si="114"/>
        <v/>
      </c>
      <c r="J230" s="28" t="str">
        <f t="shared" ca="1" si="115"/>
        <v/>
      </c>
      <c r="K230" s="29" t="str">
        <f t="shared" ca="1" si="116"/>
        <v/>
      </c>
      <c r="L230" s="32">
        <f t="shared" si="137"/>
        <v>0</v>
      </c>
      <c r="M230" s="33">
        <f t="shared" si="138"/>
        <v>0</v>
      </c>
      <c r="N230" s="34">
        <f t="shared" si="117"/>
        <v>0</v>
      </c>
      <c r="O230" s="73" t="str">
        <f t="shared" ca="1" si="118"/>
        <v/>
      </c>
      <c r="P230" s="73" t="str">
        <f t="shared" ca="1" si="119"/>
        <v/>
      </c>
      <c r="Q230" s="74" t="str">
        <f t="shared" ca="1" si="120"/>
        <v/>
      </c>
      <c r="R230" s="75" t="str">
        <f t="shared" ca="1" si="121"/>
        <v/>
      </c>
      <c r="S230" s="76">
        <f t="shared" si="135"/>
        <v>0</v>
      </c>
      <c r="T230" s="76" t="str">
        <f t="shared" ca="1" si="122"/>
        <v/>
      </c>
      <c r="U230" s="76">
        <f t="shared" si="123"/>
        <v>0</v>
      </c>
      <c r="V230" s="76" t="str">
        <f ca="1">IF(OR(E229="0-0",E229="*0-0",G230=""),"",SUM(O$5:P230)-T230)</f>
        <v/>
      </c>
      <c r="W230" s="77" t="str">
        <f t="shared" ca="1" si="124"/>
        <v/>
      </c>
      <c r="X230" s="78">
        <f t="shared" si="136"/>
        <v>0</v>
      </c>
      <c r="Y230" s="78" t="str">
        <f t="shared" ca="1" si="125"/>
        <v/>
      </c>
      <c r="Z230" s="78">
        <f t="shared" si="126"/>
        <v>0</v>
      </c>
      <c r="AA230" s="78" t="str">
        <f ca="1">IF(OR(E229="0-0",E229="*0-0",G230=""),"",Y230-SUM(Q$5:R230))</f>
        <v/>
      </c>
      <c r="AB230" s="79" t="str">
        <f t="shared" ca="1" si="127"/>
        <v/>
      </c>
      <c r="AC230" s="80" t="str">
        <f t="shared" ca="1" si="128"/>
        <v/>
      </c>
      <c r="AD230" s="80" t="str">
        <f t="shared" ca="1" si="129"/>
        <v/>
      </c>
      <c r="AE230" s="80" t="str">
        <f t="shared" ca="1" si="130"/>
        <v/>
      </c>
      <c r="AF230" s="80" t="str">
        <f t="shared" ca="1" si="131"/>
        <v/>
      </c>
      <c r="AG230" s="81" t="str">
        <f t="shared" ca="1" si="132"/>
        <v/>
      </c>
    </row>
    <row r="231" spans="1:33" ht="14.25">
      <c r="A231" s="61">
        <f t="shared" si="111"/>
        <v>43432</v>
      </c>
      <c r="B231" s="3" t="str">
        <f t="shared" si="112"/>
        <v>水</v>
      </c>
      <c r="C231" s="26">
        <v>331</v>
      </c>
      <c r="D231" s="39"/>
      <c r="E231" s="58"/>
      <c r="F231" s="35" t="str">
        <f t="shared" ca="1" si="133"/>
        <v/>
      </c>
      <c r="G231" s="36" t="str">
        <f t="shared" ca="1" si="134"/>
        <v/>
      </c>
      <c r="H231" s="27" t="str">
        <f t="shared" ca="1" si="113"/>
        <v/>
      </c>
      <c r="I231" s="30" t="str">
        <f t="shared" ca="1" si="114"/>
        <v/>
      </c>
      <c r="J231" s="28" t="str">
        <f t="shared" ca="1" si="115"/>
        <v/>
      </c>
      <c r="K231" s="29" t="str">
        <f t="shared" ca="1" si="116"/>
        <v/>
      </c>
      <c r="L231" s="32">
        <f t="shared" si="137"/>
        <v>0</v>
      </c>
      <c r="M231" s="33">
        <f t="shared" si="138"/>
        <v>0</v>
      </c>
      <c r="N231" s="34">
        <f t="shared" si="117"/>
        <v>0</v>
      </c>
      <c r="O231" s="73" t="str">
        <f t="shared" ca="1" si="118"/>
        <v/>
      </c>
      <c r="P231" s="73" t="str">
        <f t="shared" ca="1" si="119"/>
        <v/>
      </c>
      <c r="Q231" s="74" t="str">
        <f t="shared" ca="1" si="120"/>
        <v/>
      </c>
      <c r="R231" s="75" t="str">
        <f t="shared" ca="1" si="121"/>
        <v/>
      </c>
      <c r="S231" s="76">
        <f t="shared" si="135"/>
        <v>0</v>
      </c>
      <c r="T231" s="76" t="str">
        <f t="shared" ca="1" si="122"/>
        <v/>
      </c>
      <c r="U231" s="76">
        <f t="shared" si="123"/>
        <v>0</v>
      </c>
      <c r="V231" s="76" t="str">
        <f ca="1">IF(OR(E230="0-0",E230="*0-0",G231=""),"",SUM(O$5:P231)-T231)</f>
        <v/>
      </c>
      <c r="W231" s="77" t="str">
        <f t="shared" ca="1" si="124"/>
        <v/>
      </c>
      <c r="X231" s="78">
        <f t="shared" si="136"/>
        <v>0</v>
      </c>
      <c r="Y231" s="78" t="str">
        <f t="shared" ca="1" si="125"/>
        <v/>
      </c>
      <c r="Z231" s="78">
        <f t="shared" si="126"/>
        <v>0</v>
      </c>
      <c r="AA231" s="78" t="str">
        <f ca="1">IF(OR(E230="0-0",E230="*0-0",G231=""),"",Y231-SUM(Q$5:R231))</f>
        <v/>
      </c>
      <c r="AB231" s="79" t="str">
        <f t="shared" ca="1" si="127"/>
        <v/>
      </c>
      <c r="AC231" s="80" t="str">
        <f t="shared" ca="1" si="128"/>
        <v/>
      </c>
      <c r="AD231" s="80" t="str">
        <f t="shared" ca="1" si="129"/>
        <v/>
      </c>
      <c r="AE231" s="80" t="str">
        <f t="shared" ca="1" si="130"/>
        <v/>
      </c>
      <c r="AF231" s="80" t="str">
        <f t="shared" ca="1" si="131"/>
        <v/>
      </c>
      <c r="AG231" s="81" t="str">
        <f t="shared" ca="1" si="132"/>
        <v/>
      </c>
    </row>
    <row r="232" spans="1:33" ht="14.25">
      <c r="A232" s="61">
        <f t="shared" si="111"/>
        <v>43433</v>
      </c>
      <c r="B232" s="3" t="str">
        <f t="shared" si="112"/>
        <v>木</v>
      </c>
      <c r="C232" s="26">
        <v>332</v>
      </c>
      <c r="D232" s="39"/>
      <c r="E232" s="58"/>
      <c r="F232" s="35" t="str">
        <f t="shared" ca="1" si="133"/>
        <v/>
      </c>
      <c r="G232" s="36" t="str">
        <f t="shared" ca="1" si="134"/>
        <v/>
      </c>
      <c r="H232" s="27" t="str">
        <f t="shared" ca="1" si="113"/>
        <v/>
      </c>
      <c r="I232" s="30" t="str">
        <f t="shared" ca="1" si="114"/>
        <v/>
      </c>
      <c r="J232" s="28" t="str">
        <f t="shared" ca="1" si="115"/>
        <v/>
      </c>
      <c r="K232" s="29" t="str">
        <f t="shared" ca="1" si="116"/>
        <v/>
      </c>
      <c r="L232" s="32">
        <f t="shared" si="137"/>
        <v>0</v>
      </c>
      <c r="M232" s="33">
        <f t="shared" si="138"/>
        <v>0</v>
      </c>
      <c r="N232" s="34">
        <f t="shared" si="117"/>
        <v>0</v>
      </c>
      <c r="O232" s="73" t="str">
        <f t="shared" ca="1" si="118"/>
        <v/>
      </c>
      <c r="P232" s="73" t="str">
        <f t="shared" ca="1" si="119"/>
        <v/>
      </c>
      <c r="Q232" s="74" t="str">
        <f t="shared" ca="1" si="120"/>
        <v/>
      </c>
      <c r="R232" s="75" t="str">
        <f t="shared" ca="1" si="121"/>
        <v/>
      </c>
      <c r="S232" s="76">
        <f t="shared" si="135"/>
        <v>0</v>
      </c>
      <c r="T232" s="76" t="str">
        <f t="shared" ca="1" si="122"/>
        <v/>
      </c>
      <c r="U232" s="76">
        <f t="shared" si="123"/>
        <v>0</v>
      </c>
      <c r="V232" s="76" t="str">
        <f ca="1">IF(OR(E231="0-0",E231="*0-0",G232=""),"",SUM(O$5:P232)-T232)</f>
        <v/>
      </c>
      <c r="W232" s="77" t="str">
        <f t="shared" ca="1" si="124"/>
        <v/>
      </c>
      <c r="X232" s="78">
        <f t="shared" si="136"/>
        <v>0</v>
      </c>
      <c r="Y232" s="78" t="str">
        <f t="shared" ca="1" si="125"/>
        <v/>
      </c>
      <c r="Z232" s="78">
        <f t="shared" si="126"/>
        <v>0</v>
      </c>
      <c r="AA232" s="78" t="str">
        <f ca="1">IF(OR(E231="0-0",E231="*0-0",G232=""),"",Y232-SUM(Q$5:R232))</f>
        <v/>
      </c>
      <c r="AB232" s="79" t="str">
        <f t="shared" ca="1" si="127"/>
        <v/>
      </c>
      <c r="AC232" s="80" t="str">
        <f t="shared" ca="1" si="128"/>
        <v/>
      </c>
      <c r="AD232" s="80" t="str">
        <f t="shared" ca="1" si="129"/>
        <v/>
      </c>
      <c r="AE232" s="80" t="str">
        <f t="shared" ca="1" si="130"/>
        <v/>
      </c>
      <c r="AF232" s="80" t="str">
        <f t="shared" ca="1" si="131"/>
        <v/>
      </c>
      <c r="AG232" s="81" t="str">
        <f t="shared" ca="1" si="132"/>
        <v/>
      </c>
    </row>
    <row r="233" spans="1:33" ht="14.25">
      <c r="A233" s="61">
        <f t="shared" si="111"/>
        <v>43434</v>
      </c>
      <c r="B233" s="3" t="str">
        <f t="shared" si="112"/>
        <v>金</v>
      </c>
      <c r="C233" s="26">
        <v>333</v>
      </c>
      <c r="D233" s="39"/>
      <c r="E233" s="58"/>
      <c r="F233" s="35" t="str">
        <f t="shared" ca="1" si="133"/>
        <v/>
      </c>
      <c r="G233" s="36" t="str">
        <f t="shared" ca="1" si="134"/>
        <v/>
      </c>
      <c r="H233" s="27" t="str">
        <f t="shared" ca="1" si="113"/>
        <v/>
      </c>
      <c r="I233" s="30" t="str">
        <f t="shared" ca="1" si="114"/>
        <v/>
      </c>
      <c r="J233" s="28" t="str">
        <f t="shared" ca="1" si="115"/>
        <v/>
      </c>
      <c r="K233" s="29" t="str">
        <f t="shared" ca="1" si="116"/>
        <v/>
      </c>
      <c r="L233" s="32">
        <f t="shared" si="137"/>
        <v>0</v>
      </c>
      <c r="M233" s="33">
        <f t="shared" si="138"/>
        <v>0</v>
      </c>
      <c r="N233" s="34">
        <f t="shared" si="117"/>
        <v>0</v>
      </c>
      <c r="O233" s="73" t="str">
        <f t="shared" ca="1" si="118"/>
        <v/>
      </c>
      <c r="P233" s="73" t="str">
        <f t="shared" ca="1" si="119"/>
        <v/>
      </c>
      <c r="Q233" s="74" t="str">
        <f t="shared" ca="1" si="120"/>
        <v/>
      </c>
      <c r="R233" s="75" t="str">
        <f t="shared" ca="1" si="121"/>
        <v/>
      </c>
      <c r="S233" s="76">
        <f t="shared" si="135"/>
        <v>0</v>
      </c>
      <c r="T233" s="76" t="str">
        <f t="shared" ca="1" si="122"/>
        <v/>
      </c>
      <c r="U233" s="76">
        <f t="shared" si="123"/>
        <v>0</v>
      </c>
      <c r="V233" s="76" t="str">
        <f ca="1">IF(OR(E232="0-0",E232="*0-0",G233=""),"",SUM(O$5:P233)-T233)</f>
        <v/>
      </c>
      <c r="W233" s="77" t="str">
        <f t="shared" ca="1" si="124"/>
        <v/>
      </c>
      <c r="X233" s="78">
        <f t="shared" si="136"/>
        <v>0</v>
      </c>
      <c r="Y233" s="78" t="str">
        <f t="shared" ca="1" si="125"/>
        <v/>
      </c>
      <c r="Z233" s="78">
        <f t="shared" si="126"/>
        <v>0</v>
      </c>
      <c r="AA233" s="78" t="str">
        <f ca="1">IF(OR(E232="0-0",E232="*0-0",G233=""),"",Y233-SUM(Q$5:R233))</f>
        <v/>
      </c>
      <c r="AB233" s="79" t="str">
        <f t="shared" ca="1" si="127"/>
        <v/>
      </c>
      <c r="AC233" s="80" t="str">
        <f t="shared" ca="1" si="128"/>
        <v/>
      </c>
      <c r="AD233" s="80" t="str">
        <f t="shared" ca="1" si="129"/>
        <v/>
      </c>
      <c r="AE233" s="80" t="str">
        <f t="shared" ca="1" si="130"/>
        <v/>
      </c>
      <c r="AF233" s="80" t="str">
        <f t="shared" ca="1" si="131"/>
        <v/>
      </c>
      <c r="AG233" s="81" t="str">
        <f t="shared" ca="1" si="132"/>
        <v/>
      </c>
    </row>
    <row r="234" spans="1:33" ht="14.25">
      <c r="A234" s="61">
        <f t="shared" si="111"/>
        <v>43437</v>
      </c>
      <c r="B234" s="3" t="str">
        <f t="shared" si="112"/>
        <v>月</v>
      </c>
      <c r="C234" s="26">
        <v>336</v>
      </c>
      <c r="D234" s="39"/>
      <c r="E234" s="58"/>
      <c r="F234" s="35" t="str">
        <f t="shared" ca="1" si="133"/>
        <v/>
      </c>
      <c r="G234" s="36" t="str">
        <f t="shared" ca="1" si="134"/>
        <v/>
      </c>
      <c r="H234" s="27" t="str">
        <f t="shared" ca="1" si="113"/>
        <v/>
      </c>
      <c r="I234" s="30" t="str">
        <f t="shared" ca="1" si="114"/>
        <v/>
      </c>
      <c r="J234" s="28" t="str">
        <f t="shared" ca="1" si="115"/>
        <v/>
      </c>
      <c r="K234" s="29" t="str">
        <f t="shared" ca="1" si="116"/>
        <v/>
      </c>
      <c r="L234" s="32">
        <f t="shared" si="137"/>
        <v>0</v>
      </c>
      <c r="M234" s="33">
        <f t="shared" si="138"/>
        <v>0</v>
      </c>
      <c r="N234" s="34">
        <f t="shared" si="117"/>
        <v>0</v>
      </c>
      <c r="O234" s="73" t="str">
        <f t="shared" ca="1" si="118"/>
        <v/>
      </c>
      <c r="P234" s="73" t="str">
        <f t="shared" ca="1" si="119"/>
        <v/>
      </c>
      <c r="Q234" s="74" t="str">
        <f t="shared" ca="1" si="120"/>
        <v/>
      </c>
      <c r="R234" s="75" t="str">
        <f t="shared" ca="1" si="121"/>
        <v/>
      </c>
      <c r="S234" s="76">
        <f t="shared" si="135"/>
        <v>0</v>
      </c>
      <c r="T234" s="76" t="str">
        <f t="shared" ca="1" si="122"/>
        <v/>
      </c>
      <c r="U234" s="76">
        <f t="shared" si="123"/>
        <v>0</v>
      </c>
      <c r="V234" s="76" t="str">
        <f ca="1">IF(OR(E233="0-0",E233="*0-0",G234=""),"",SUM(O$5:P234)-T234)</f>
        <v/>
      </c>
      <c r="W234" s="77" t="str">
        <f t="shared" ca="1" si="124"/>
        <v/>
      </c>
      <c r="X234" s="78">
        <f t="shared" si="136"/>
        <v>0</v>
      </c>
      <c r="Y234" s="78" t="str">
        <f t="shared" ca="1" si="125"/>
        <v/>
      </c>
      <c r="Z234" s="78">
        <f t="shared" si="126"/>
        <v>0</v>
      </c>
      <c r="AA234" s="78" t="str">
        <f ca="1">IF(OR(E233="0-0",E233="*0-0",G234=""),"",Y234-SUM(Q$5:R234))</f>
        <v/>
      </c>
      <c r="AB234" s="79" t="str">
        <f t="shared" ca="1" si="127"/>
        <v/>
      </c>
      <c r="AC234" s="80" t="str">
        <f t="shared" ca="1" si="128"/>
        <v/>
      </c>
      <c r="AD234" s="80" t="str">
        <f t="shared" ca="1" si="129"/>
        <v/>
      </c>
      <c r="AE234" s="80" t="str">
        <f t="shared" ca="1" si="130"/>
        <v/>
      </c>
      <c r="AF234" s="80" t="str">
        <f t="shared" ca="1" si="131"/>
        <v/>
      </c>
      <c r="AG234" s="81" t="str">
        <f t="shared" ca="1" si="132"/>
        <v/>
      </c>
    </row>
    <row r="235" spans="1:33" ht="14.25">
      <c r="A235" s="61">
        <f t="shared" si="111"/>
        <v>43438</v>
      </c>
      <c r="B235" s="3" t="str">
        <f t="shared" si="112"/>
        <v>火</v>
      </c>
      <c r="C235" s="26">
        <v>337</v>
      </c>
      <c r="D235" s="39"/>
      <c r="E235" s="58"/>
      <c r="F235" s="35" t="str">
        <f t="shared" ca="1" si="133"/>
        <v/>
      </c>
      <c r="G235" s="36" t="str">
        <f t="shared" ca="1" si="134"/>
        <v/>
      </c>
      <c r="H235" s="27" t="str">
        <f t="shared" ca="1" si="113"/>
        <v/>
      </c>
      <c r="I235" s="30" t="str">
        <f t="shared" ca="1" si="114"/>
        <v/>
      </c>
      <c r="J235" s="28" t="str">
        <f t="shared" ca="1" si="115"/>
        <v/>
      </c>
      <c r="K235" s="29" t="str">
        <f t="shared" ca="1" si="116"/>
        <v/>
      </c>
      <c r="L235" s="32">
        <f t="shared" si="137"/>
        <v>0</v>
      </c>
      <c r="M235" s="33">
        <f t="shared" si="138"/>
        <v>0</v>
      </c>
      <c r="N235" s="34">
        <f t="shared" si="117"/>
        <v>0</v>
      </c>
      <c r="O235" s="73" t="str">
        <f t="shared" ca="1" si="118"/>
        <v/>
      </c>
      <c r="P235" s="73" t="str">
        <f t="shared" ca="1" si="119"/>
        <v/>
      </c>
      <c r="Q235" s="74" t="str">
        <f t="shared" ca="1" si="120"/>
        <v/>
      </c>
      <c r="R235" s="75" t="str">
        <f t="shared" ca="1" si="121"/>
        <v/>
      </c>
      <c r="S235" s="76">
        <f t="shared" si="135"/>
        <v>0</v>
      </c>
      <c r="T235" s="76" t="str">
        <f t="shared" ca="1" si="122"/>
        <v/>
      </c>
      <c r="U235" s="76">
        <f t="shared" si="123"/>
        <v>0</v>
      </c>
      <c r="V235" s="76" t="str">
        <f ca="1">IF(OR(E234="0-0",E234="*0-0",G235=""),"",SUM(O$5:P235)-T235)</f>
        <v/>
      </c>
      <c r="W235" s="77" t="str">
        <f t="shared" ca="1" si="124"/>
        <v/>
      </c>
      <c r="X235" s="78">
        <f t="shared" si="136"/>
        <v>0</v>
      </c>
      <c r="Y235" s="78" t="str">
        <f t="shared" ca="1" si="125"/>
        <v/>
      </c>
      <c r="Z235" s="78">
        <f t="shared" si="126"/>
        <v>0</v>
      </c>
      <c r="AA235" s="78" t="str">
        <f ca="1">IF(OR(E234="0-0",E234="*0-0",G235=""),"",Y235-SUM(Q$5:R235))</f>
        <v/>
      </c>
      <c r="AB235" s="79" t="str">
        <f t="shared" ca="1" si="127"/>
        <v/>
      </c>
      <c r="AC235" s="80" t="str">
        <f t="shared" ca="1" si="128"/>
        <v/>
      </c>
      <c r="AD235" s="80" t="str">
        <f t="shared" ca="1" si="129"/>
        <v/>
      </c>
      <c r="AE235" s="80" t="str">
        <f t="shared" ca="1" si="130"/>
        <v/>
      </c>
      <c r="AF235" s="80" t="str">
        <f t="shared" ca="1" si="131"/>
        <v/>
      </c>
      <c r="AG235" s="81" t="str">
        <f t="shared" ca="1" si="132"/>
        <v/>
      </c>
    </row>
    <row r="236" spans="1:33" ht="14.25">
      <c r="A236" s="61">
        <f t="shared" si="111"/>
        <v>43439</v>
      </c>
      <c r="B236" s="3" t="str">
        <f t="shared" si="112"/>
        <v>水</v>
      </c>
      <c r="C236" s="26">
        <v>338</v>
      </c>
      <c r="D236" s="39"/>
      <c r="E236" s="58"/>
      <c r="F236" s="35" t="str">
        <f t="shared" ca="1" si="133"/>
        <v/>
      </c>
      <c r="G236" s="36" t="str">
        <f t="shared" ca="1" si="134"/>
        <v/>
      </c>
      <c r="H236" s="27" t="str">
        <f t="shared" ca="1" si="113"/>
        <v/>
      </c>
      <c r="I236" s="30" t="str">
        <f t="shared" ca="1" si="114"/>
        <v/>
      </c>
      <c r="J236" s="28" t="str">
        <f t="shared" ca="1" si="115"/>
        <v/>
      </c>
      <c r="K236" s="29" t="str">
        <f t="shared" ca="1" si="116"/>
        <v/>
      </c>
      <c r="L236" s="32">
        <f t="shared" si="137"/>
        <v>0</v>
      </c>
      <c r="M236" s="33">
        <f t="shared" si="138"/>
        <v>0</v>
      </c>
      <c r="N236" s="34">
        <f t="shared" si="117"/>
        <v>0</v>
      </c>
      <c r="O236" s="73" t="str">
        <f t="shared" ca="1" si="118"/>
        <v/>
      </c>
      <c r="P236" s="73" t="str">
        <f t="shared" ca="1" si="119"/>
        <v/>
      </c>
      <c r="Q236" s="74" t="str">
        <f t="shared" ca="1" si="120"/>
        <v/>
      </c>
      <c r="R236" s="75" t="str">
        <f t="shared" ca="1" si="121"/>
        <v/>
      </c>
      <c r="S236" s="76">
        <f t="shared" si="135"/>
        <v>0</v>
      </c>
      <c r="T236" s="76" t="str">
        <f t="shared" ca="1" si="122"/>
        <v/>
      </c>
      <c r="U236" s="76">
        <f t="shared" si="123"/>
        <v>0</v>
      </c>
      <c r="V236" s="76" t="str">
        <f ca="1">IF(OR(E235="0-0",E235="*0-0",G236=""),"",SUM(O$5:P236)-T236)</f>
        <v/>
      </c>
      <c r="W236" s="77" t="str">
        <f t="shared" ca="1" si="124"/>
        <v/>
      </c>
      <c r="X236" s="78">
        <f t="shared" si="136"/>
        <v>0</v>
      </c>
      <c r="Y236" s="78" t="str">
        <f t="shared" ca="1" si="125"/>
        <v/>
      </c>
      <c r="Z236" s="78">
        <f t="shared" si="126"/>
        <v>0</v>
      </c>
      <c r="AA236" s="78" t="str">
        <f ca="1">IF(OR(E235="0-0",E235="*0-0",G236=""),"",Y236-SUM(Q$5:R236))</f>
        <v/>
      </c>
      <c r="AB236" s="79" t="str">
        <f t="shared" ca="1" si="127"/>
        <v/>
      </c>
      <c r="AC236" s="80" t="str">
        <f t="shared" ca="1" si="128"/>
        <v/>
      </c>
      <c r="AD236" s="80" t="str">
        <f t="shared" ca="1" si="129"/>
        <v/>
      </c>
      <c r="AE236" s="80" t="str">
        <f t="shared" ca="1" si="130"/>
        <v/>
      </c>
      <c r="AF236" s="80" t="str">
        <f t="shared" ca="1" si="131"/>
        <v/>
      </c>
      <c r="AG236" s="81" t="str">
        <f t="shared" ca="1" si="132"/>
        <v/>
      </c>
    </row>
    <row r="237" spans="1:33" ht="14.25">
      <c r="A237" s="61">
        <f t="shared" si="111"/>
        <v>43440</v>
      </c>
      <c r="B237" s="3" t="str">
        <f t="shared" si="112"/>
        <v>木</v>
      </c>
      <c r="C237" s="26">
        <v>339</v>
      </c>
      <c r="D237" s="39"/>
      <c r="E237" s="58"/>
      <c r="F237" s="35" t="str">
        <f t="shared" ca="1" si="133"/>
        <v/>
      </c>
      <c r="G237" s="36" t="str">
        <f t="shared" ca="1" si="134"/>
        <v/>
      </c>
      <c r="H237" s="27" t="str">
        <f t="shared" ca="1" si="113"/>
        <v/>
      </c>
      <c r="I237" s="30" t="str">
        <f t="shared" ca="1" si="114"/>
        <v/>
      </c>
      <c r="J237" s="28" t="str">
        <f t="shared" ca="1" si="115"/>
        <v/>
      </c>
      <c r="K237" s="29" t="str">
        <f t="shared" ca="1" si="116"/>
        <v/>
      </c>
      <c r="L237" s="32">
        <f t="shared" si="137"/>
        <v>0</v>
      </c>
      <c r="M237" s="33">
        <f t="shared" si="138"/>
        <v>0</v>
      </c>
      <c r="N237" s="34">
        <f t="shared" si="117"/>
        <v>0</v>
      </c>
      <c r="O237" s="73" t="str">
        <f t="shared" ca="1" si="118"/>
        <v/>
      </c>
      <c r="P237" s="73" t="str">
        <f t="shared" ca="1" si="119"/>
        <v/>
      </c>
      <c r="Q237" s="74" t="str">
        <f t="shared" ca="1" si="120"/>
        <v/>
      </c>
      <c r="R237" s="75" t="str">
        <f t="shared" ca="1" si="121"/>
        <v/>
      </c>
      <c r="S237" s="76">
        <f t="shared" si="135"/>
        <v>0</v>
      </c>
      <c r="T237" s="76" t="str">
        <f t="shared" ca="1" si="122"/>
        <v/>
      </c>
      <c r="U237" s="76">
        <f t="shared" si="123"/>
        <v>0</v>
      </c>
      <c r="V237" s="76" t="str">
        <f ca="1">IF(OR(E236="0-0",E236="*0-0",G237=""),"",SUM(O$5:P237)-T237)</f>
        <v/>
      </c>
      <c r="W237" s="77" t="str">
        <f t="shared" ca="1" si="124"/>
        <v/>
      </c>
      <c r="X237" s="78">
        <f t="shared" si="136"/>
        <v>0</v>
      </c>
      <c r="Y237" s="78" t="str">
        <f t="shared" ca="1" si="125"/>
        <v/>
      </c>
      <c r="Z237" s="78">
        <f t="shared" si="126"/>
        <v>0</v>
      </c>
      <c r="AA237" s="78" t="str">
        <f ca="1">IF(OR(E236="0-0",E236="*0-0",G237=""),"",Y237-SUM(Q$5:R237))</f>
        <v/>
      </c>
      <c r="AB237" s="79" t="str">
        <f t="shared" ca="1" si="127"/>
        <v/>
      </c>
      <c r="AC237" s="80" t="str">
        <f t="shared" ca="1" si="128"/>
        <v/>
      </c>
      <c r="AD237" s="80" t="str">
        <f t="shared" ca="1" si="129"/>
        <v/>
      </c>
      <c r="AE237" s="80" t="str">
        <f t="shared" ca="1" si="130"/>
        <v/>
      </c>
      <c r="AF237" s="80" t="str">
        <f t="shared" ca="1" si="131"/>
        <v/>
      </c>
      <c r="AG237" s="81" t="str">
        <f t="shared" ca="1" si="132"/>
        <v/>
      </c>
    </row>
    <row r="238" spans="1:33" ht="14.25">
      <c r="A238" s="61">
        <f t="shared" si="111"/>
        <v>43441</v>
      </c>
      <c r="B238" s="3" t="str">
        <f t="shared" si="112"/>
        <v>金</v>
      </c>
      <c r="C238" s="26">
        <v>340</v>
      </c>
      <c r="D238" s="39"/>
      <c r="E238" s="58"/>
      <c r="F238" s="35" t="str">
        <f t="shared" ca="1" si="133"/>
        <v/>
      </c>
      <c r="G238" s="36" t="str">
        <f t="shared" ca="1" si="134"/>
        <v/>
      </c>
      <c r="H238" s="27" t="str">
        <f t="shared" ca="1" si="113"/>
        <v/>
      </c>
      <c r="I238" s="30" t="str">
        <f t="shared" ca="1" si="114"/>
        <v/>
      </c>
      <c r="J238" s="28" t="str">
        <f t="shared" ca="1" si="115"/>
        <v/>
      </c>
      <c r="K238" s="29" t="str">
        <f t="shared" ca="1" si="116"/>
        <v/>
      </c>
      <c r="L238" s="32">
        <f t="shared" si="137"/>
        <v>0</v>
      </c>
      <c r="M238" s="33">
        <f t="shared" si="138"/>
        <v>0</v>
      </c>
      <c r="N238" s="34">
        <f t="shared" si="117"/>
        <v>0</v>
      </c>
      <c r="O238" s="73" t="str">
        <f t="shared" ca="1" si="118"/>
        <v/>
      </c>
      <c r="P238" s="73" t="str">
        <f t="shared" ca="1" si="119"/>
        <v/>
      </c>
      <c r="Q238" s="74" t="str">
        <f t="shared" ca="1" si="120"/>
        <v/>
      </c>
      <c r="R238" s="75" t="str">
        <f t="shared" ca="1" si="121"/>
        <v/>
      </c>
      <c r="S238" s="76">
        <f t="shared" si="135"/>
        <v>0</v>
      </c>
      <c r="T238" s="76" t="str">
        <f t="shared" ca="1" si="122"/>
        <v/>
      </c>
      <c r="U238" s="76">
        <f t="shared" si="123"/>
        <v>0</v>
      </c>
      <c r="V238" s="76" t="str">
        <f ca="1">IF(OR(E237="0-0",E237="*0-0",G238=""),"",SUM(O$5:P238)-T238)</f>
        <v/>
      </c>
      <c r="W238" s="77" t="str">
        <f t="shared" ca="1" si="124"/>
        <v/>
      </c>
      <c r="X238" s="78">
        <f t="shared" si="136"/>
        <v>0</v>
      </c>
      <c r="Y238" s="78" t="str">
        <f t="shared" ca="1" si="125"/>
        <v/>
      </c>
      <c r="Z238" s="78">
        <f t="shared" si="126"/>
        <v>0</v>
      </c>
      <c r="AA238" s="78" t="str">
        <f ca="1">IF(OR(E237="0-0",E237="*0-0",G238=""),"",Y238-SUM(Q$5:R238))</f>
        <v/>
      </c>
      <c r="AB238" s="79" t="str">
        <f t="shared" ca="1" si="127"/>
        <v/>
      </c>
      <c r="AC238" s="80" t="str">
        <f t="shared" ca="1" si="128"/>
        <v/>
      </c>
      <c r="AD238" s="80" t="str">
        <f t="shared" ca="1" si="129"/>
        <v/>
      </c>
      <c r="AE238" s="80" t="str">
        <f t="shared" ca="1" si="130"/>
        <v/>
      </c>
      <c r="AF238" s="80" t="str">
        <f t="shared" ca="1" si="131"/>
        <v/>
      </c>
      <c r="AG238" s="81" t="str">
        <f t="shared" ca="1" si="132"/>
        <v/>
      </c>
    </row>
    <row r="239" spans="1:33" ht="14.25">
      <c r="A239" s="61">
        <f t="shared" si="111"/>
        <v>43444</v>
      </c>
      <c r="B239" s="3" t="str">
        <f t="shared" si="112"/>
        <v>月</v>
      </c>
      <c r="C239" s="26">
        <v>343</v>
      </c>
      <c r="D239" s="39"/>
      <c r="E239" s="58"/>
      <c r="F239" s="35" t="str">
        <f t="shared" ca="1" si="133"/>
        <v/>
      </c>
      <c r="G239" s="36" t="str">
        <f t="shared" ca="1" si="134"/>
        <v/>
      </c>
      <c r="H239" s="27" t="str">
        <f t="shared" ca="1" si="113"/>
        <v/>
      </c>
      <c r="I239" s="30" t="str">
        <f t="shared" ca="1" si="114"/>
        <v/>
      </c>
      <c r="J239" s="28" t="str">
        <f t="shared" ca="1" si="115"/>
        <v/>
      </c>
      <c r="K239" s="29" t="str">
        <f t="shared" ca="1" si="116"/>
        <v/>
      </c>
      <c r="L239" s="32">
        <f t="shared" si="137"/>
        <v>0</v>
      </c>
      <c r="M239" s="33">
        <f t="shared" si="138"/>
        <v>0</v>
      </c>
      <c r="N239" s="34">
        <f t="shared" si="117"/>
        <v>0</v>
      </c>
      <c r="O239" s="73" t="str">
        <f t="shared" ca="1" si="118"/>
        <v/>
      </c>
      <c r="P239" s="73" t="str">
        <f t="shared" ca="1" si="119"/>
        <v/>
      </c>
      <c r="Q239" s="74" t="str">
        <f t="shared" ca="1" si="120"/>
        <v/>
      </c>
      <c r="R239" s="75" t="str">
        <f t="shared" ca="1" si="121"/>
        <v/>
      </c>
      <c r="S239" s="76">
        <f t="shared" si="135"/>
        <v>0</v>
      </c>
      <c r="T239" s="76" t="str">
        <f t="shared" ca="1" si="122"/>
        <v/>
      </c>
      <c r="U239" s="76">
        <f t="shared" si="123"/>
        <v>0</v>
      </c>
      <c r="V239" s="76" t="str">
        <f ca="1">IF(OR(E238="0-0",E238="*0-0",G239=""),"",SUM(O$5:P239)-T239)</f>
        <v/>
      </c>
      <c r="W239" s="77" t="str">
        <f t="shared" ca="1" si="124"/>
        <v/>
      </c>
      <c r="X239" s="78">
        <f t="shared" si="136"/>
        <v>0</v>
      </c>
      <c r="Y239" s="78" t="str">
        <f t="shared" ca="1" si="125"/>
        <v/>
      </c>
      <c r="Z239" s="78">
        <f t="shared" si="126"/>
        <v>0</v>
      </c>
      <c r="AA239" s="78" t="str">
        <f ca="1">IF(OR(E238="0-0",E238="*0-0",G239=""),"",Y239-SUM(Q$5:R239))</f>
        <v/>
      </c>
      <c r="AB239" s="79" t="str">
        <f t="shared" ca="1" si="127"/>
        <v/>
      </c>
      <c r="AC239" s="80" t="str">
        <f t="shared" ca="1" si="128"/>
        <v/>
      </c>
      <c r="AD239" s="80" t="str">
        <f t="shared" ca="1" si="129"/>
        <v/>
      </c>
      <c r="AE239" s="80" t="str">
        <f t="shared" ca="1" si="130"/>
        <v/>
      </c>
      <c r="AF239" s="80" t="str">
        <f t="shared" ca="1" si="131"/>
        <v/>
      </c>
      <c r="AG239" s="81" t="str">
        <f t="shared" ca="1" si="132"/>
        <v/>
      </c>
    </row>
    <row r="240" spans="1:33" ht="14.25">
      <c r="A240" s="61">
        <f t="shared" si="111"/>
        <v>43445</v>
      </c>
      <c r="B240" s="3" t="str">
        <f t="shared" si="112"/>
        <v>火</v>
      </c>
      <c r="C240" s="26">
        <v>344</v>
      </c>
      <c r="D240" s="39"/>
      <c r="E240" s="58"/>
      <c r="F240" s="35" t="str">
        <f t="shared" ca="1" si="133"/>
        <v/>
      </c>
      <c r="G240" s="36" t="str">
        <f t="shared" ca="1" si="134"/>
        <v/>
      </c>
      <c r="H240" s="27" t="str">
        <f t="shared" ca="1" si="113"/>
        <v/>
      </c>
      <c r="I240" s="30" t="str">
        <f t="shared" ca="1" si="114"/>
        <v/>
      </c>
      <c r="J240" s="28" t="str">
        <f t="shared" ca="1" si="115"/>
        <v/>
      </c>
      <c r="K240" s="29" t="str">
        <f t="shared" ca="1" si="116"/>
        <v/>
      </c>
      <c r="L240" s="32">
        <f t="shared" si="137"/>
        <v>0</v>
      </c>
      <c r="M240" s="33">
        <f t="shared" si="138"/>
        <v>0</v>
      </c>
      <c r="N240" s="34">
        <f t="shared" si="117"/>
        <v>0</v>
      </c>
      <c r="O240" s="73" t="str">
        <f t="shared" ca="1" si="118"/>
        <v/>
      </c>
      <c r="P240" s="73" t="str">
        <f t="shared" ca="1" si="119"/>
        <v/>
      </c>
      <c r="Q240" s="74" t="str">
        <f t="shared" ca="1" si="120"/>
        <v/>
      </c>
      <c r="R240" s="75" t="str">
        <f t="shared" ca="1" si="121"/>
        <v/>
      </c>
      <c r="S240" s="76">
        <f t="shared" si="135"/>
        <v>0</v>
      </c>
      <c r="T240" s="76" t="str">
        <f t="shared" ca="1" si="122"/>
        <v/>
      </c>
      <c r="U240" s="76">
        <f t="shared" si="123"/>
        <v>0</v>
      </c>
      <c r="V240" s="76" t="str">
        <f ca="1">IF(OR(E239="0-0",E239="*0-0",G240=""),"",SUM(O$5:P240)-T240)</f>
        <v/>
      </c>
      <c r="W240" s="77" t="str">
        <f t="shared" ca="1" si="124"/>
        <v/>
      </c>
      <c r="X240" s="78">
        <f t="shared" si="136"/>
        <v>0</v>
      </c>
      <c r="Y240" s="78" t="str">
        <f t="shared" ca="1" si="125"/>
        <v/>
      </c>
      <c r="Z240" s="78">
        <f t="shared" si="126"/>
        <v>0</v>
      </c>
      <c r="AA240" s="78" t="str">
        <f ca="1">IF(OR(E239="0-0",E239="*0-0",G240=""),"",Y240-SUM(Q$5:R240))</f>
        <v/>
      </c>
      <c r="AB240" s="79" t="str">
        <f t="shared" ca="1" si="127"/>
        <v/>
      </c>
      <c r="AC240" s="80" t="str">
        <f t="shared" ca="1" si="128"/>
        <v/>
      </c>
      <c r="AD240" s="80" t="str">
        <f t="shared" ca="1" si="129"/>
        <v/>
      </c>
      <c r="AE240" s="80" t="str">
        <f t="shared" ca="1" si="130"/>
        <v/>
      </c>
      <c r="AF240" s="80" t="str">
        <f t="shared" ca="1" si="131"/>
        <v/>
      </c>
      <c r="AG240" s="81" t="str">
        <f t="shared" ca="1" si="132"/>
        <v/>
      </c>
    </row>
    <row r="241" spans="1:33" ht="14.25">
      <c r="A241" s="61">
        <f t="shared" si="111"/>
        <v>43446</v>
      </c>
      <c r="B241" s="3" t="str">
        <f t="shared" si="112"/>
        <v>水</v>
      </c>
      <c r="C241" s="26">
        <v>345</v>
      </c>
      <c r="D241" s="39"/>
      <c r="E241" s="58"/>
      <c r="F241" s="35" t="str">
        <f t="shared" ca="1" si="133"/>
        <v/>
      </c>
      <c r="G241" s="36" t="str">
        <f t="shared" ca="1" si="134"/>
        <v/>
      </c>
      <c r="H241" s="27" t="str">
        <f t="shared" ca="1" si="113"/>
        <v/>
      </c>
      <c r="I241" s="30" t="str">
        <f t="shared" ca="1" si="114"/>
        <v/>
      </c>
      <c r="J241" s="28" t="str">
        <f t="shared" ca="1" si="115"/>
        <v/>
      </c>
      <c r="K241" s="29" t="str">
        <f t="shared" ca="1" si="116"/>
        <v/>
      </c>
      <c r="L241" s="32">
        <f t="shared" si="137"/>
        <v>0</v>
      </c>
      <c r="M241" s="33">
        <f t="shared" si="138"/>
        <v>0</v>
      </c>
      <c r="N241" s="34">
        <f t="shared" si="117"/>
        <v>0</v>
      </c>
      <c r="O241" s="73" t="str">
        <f t="shared" ca="1" si="118"/>
        <v/>
      </c>
      <c r="P241" s="73" t="str">
        <f t="shared" ca="1" si="119"/>
        <v/>
      </c>
      <c r="Q241" s="74" t="str">
        <f t="shared" ca="1" si="120"/>
        <v/>
      </c>
      <c r="R241" s="75" t="str">
        <f t="shared" ca="1" si="121"/>
        <v/>
      </c>
      <c r="S241" s="76">
        <f t="shared" si="135"/>
        <v>0</v>
      </c>
      <c r="T241" s="76" t="str">
        <f t="shared" ca="1" si="122"/>
        <v/>
      </c>
      <c r="U241" s="76">
        <f t="shared" si="123"/>
        <v>0</v>
      </c>
      <c r="V241" s="76" t="str">
        <f ca="1">IF(OR(E240="0-0",E240="*0-0",G241=""),"",SUM(O$5:P241)-T241)</f>
        <v/>
      </c>
      <c r="W241" s="77" t="str">
        <f t="shared" ca="1" si="124"/>
        <v/>
      </c>
      <c r="X241" s="78">
        <f t="shared" si="136"/>
        <v>0</v>
      </c>
      <c r="Y241" s="78" t="str">
        <f t="shared" ca="1" si="125"/>
        <v/>
      </c>
      <c r="Z241" s="78">
        <f t="shared" si="126"/>
        <v>0</v>
      </c>
      <c r="AA241" s="78" t="str">
        <f ca="1">IF(OR(E240="0-0",E240="*0-0",G241=""),"",Y241-SUM(Q$5:R241))</f>
        <v/>
      </c>
      <c r="AB241" s="79" t="str">
        <f t="shared" ca="1" si="127"/>
        <v/>
      </c>
      <c r="AC241" s="80" t="str">
        <f t="shared" ca="1" si="128"/>
        <v/>
      </c>
      <c r="AD241" s="80" t="str">
        <f t="shared" ca="1" si="129"/>
        <v/>
      </c>
      <c r="AE241" s="80" t="str">
        <f t="shared" ca="1" si="130"/>
        <v/>
      </c>
      <c r="AF241" s="80" t="str">
        <f t="shared" ca="1" si="131"/>
        <v/>
      </c>
      <c r="AG241" s="81" t="str">
        <f t="shared" ca="1" si="132"/>
        <v/>
      </c>
    </row>
    <row r="242" spans="1:33" ht="14.25">
      <c r="A242" s="61">
        <f t="shared" si="111"/>
        <v>43447</v>
      </c>
      <c r="B242" s="3" t="str">
        <f t="shared" si="112"/>
        <v>木</v>
      </c>
      <c r="C242" s="26">
        <v>346</v>
      </c>
      <c r="D242" s="39"/>
      <c r="E242" s="58"/>
      <c r="F242" s="35" t="str">
        <f t="shared" ca="1" si="133"/>
        <v/>
      </c>
      <c r="G242" s="36" t="str">
        <f t="shared" ca="1" si="134"/>
        <v/>
      </c>
      <c r="H242" s="27" t="str">
        <f t="shared" ca="1" si="113"/>
        <v/>
      </c>
      <c r="I242" s="30" t="str">
        <f t="shared" ca="1" si="114"/>
        <v/>
      </c>
      <c r="J242" s="28" t="str">
        <f t="shared" ca="1" si="115"/>
        <v/>
      </c>
      <c r="K242" s="29" t="str">
        <f t="shared" ca="1" si="116"/>
        <v/>
      </c>
      <c r="L242" s="32">
        <f t="shared" si="137"/>
        <v>0</v>
      </c>
      <c r="M242" s="33">
        <f t="shared" si="138"/>
        <v>0</v>
      </c>
      <c r="N242" s="34">
        <f t="shared" si="117"/>
        <v>0</v>
      </c>
      <c r="O242" s="73" t="str">
        <f t="shared" ca="1" si="118"/>
        <v/>
      </c>
      <c r="P242" s="73" t="str">
        <f t="shared" ca="1" si="119"/>
        <v/>
      </c>
      <c r="Q242" s="74" t="str">
        <f t="shared" ca="1" si="120"/>
        <v/>
      </c>
      <c r="R242" s="75" t="str">
        <f t="shared" ca="1" si="121"/>
        <v/>
      </c>
      <c r="S242" s="76">
        <f t="shared" si="135"/>
        <v>0</v>
      </c>
      <c r="T242" s="76" t="str">
        <f t="shared" ca="1" si="122"/>
        <v/>
      </c>
      <c r="U242" s="76">
        <f t="shared" si="123"/>
        <v>0</v>
      </c>
      <c r="V242" s="76" t="str">
        <f ca="1">IF(OR(E241="0-0",E241="*0-0",G242=""),"",SUM(O$5:P242)-T242)</f>
        <v/>
      </c>
      <c r="W242" s="77" t="str">
        <f t="shared" ca="1" si="124"/>
        <v/>
      </c>
      <c r="X242" s="78">
        <f t="shared" si="136"/>
        <v>0</v>
      </c>
      <c r="Y242" s="78" t="str">
        <f t="shared" ca="1" si="125"/>
        <v/>
      </c>
      <c r="Z242" s="78">
        <f t="shared" si="126"/>
        <v>0</v>
      </c>
      <c r="AA242" s="78" t="str">
        <f ca="1">IF(OR(E241="0-0",E241="*0-0",G242=""),"",Y242-SUM(Q$5:R242))</f>
        <v/>
      </c>
      <c r="AB242" s="79" t="str">
        <f t="shared" ca="1" si="127"/>
        <v/>
      </c>
      <c r="AC242" s="80" t="str">
        <f t="shared" ca="1" si="128"/>
        <v/>
      </c>
      <c r="AD242" s="80" t="str">
        <f t="shared" ca="1" si="129"/>
        <v/>
      </c>
      <c r="AE242" s="80" t="str">
        <f t="shared" ca="1" si="130"/>
        <v/>
      </c>
      <c r="AF242" s="80" t="str">
        <f t="shared" ca="1" si="131"/>
        <v/>
      </c>
      <c r="AG242" s="81" t="str">
        <f t="shared" ca="1" si="132"/>
        <v/>
      </c>
    </row>
    <row r="243" spans="1:33" ht="14.25">
      <c r="A243" s="61">
        <f t="shared" si="111"/>
        <v>43448</v>
      </c>
      <c r="B243" s="3" t="str">
        <f t="shared" si="112"/>
        <v>金</v>
      </c>
      <c r="C243" s="26">
        <v>347</v>
      </c>
      <c r="D243" s="39"/>
      <c r="E243" s="58"/>
      <c r="F243" s="35" t="str">
        <f t="shared" ca="1" si="133"/>
        <v/>
      </c>
      <c r="G243" s="36" t="str">
        <f t="shared" ca="1" si="134"/>
        <v/>
      </c>
      <c r="H243" s="27" t="str">
        <f t="shared" ca="1" si="113"/>
        <v/>
      </c>
      <c r="I243" s="30" t="str">
        <f t="shared" ca="1" si="114"/>
        <v/>
      </c>
      <c r="J243" s="28" t="str">
        <f t="shared" ca="1" si="115"/>
        <v/>
      </c>
      <c r="K243" s="29" t="str">
        <f t="shared" ca="1" si="116"/>
        <v/>
      </c>
      <c r="L243" s="32">
        <f t="shared" si="137"/>
        <v>0</v>
      </c>
      <c r="M243" s="33">
        <f t="shared" si="138"/>
        <v>0</v>
      </c>
      <c r="N243" s="34">
        <f t="shared" si="117"/>
        <v>0</v>
      </c>
      <c r="O243" s="73" t="str">
        <f t="shared" ca="1" si="118"/>
        <v/>
      </c>
      <c r="P243" s="73" t="str">
        <f t="shared" ca="1" si="119"/>
        <v/>
      </c>
      <c r="Q243" s="74" t="str">
        <f t="shared" ca="1" si="120"/>
        <v/>
      </c>
      <c r="R243" s="75" t="str">
        <f t="shared" ca="1" si="121"/>
        <v/>
      </c>
      <c r="S243" s="76">
        <f t="shared" si="135"/>
        <v>0</v>
      </c>
      <c r="T243" s="76" t="str">
        <f t="shared" ca="1" si="122"/>
        <v/>
      </c>
      <c r="U243" s="76">
        <f t="shared" si="123"/>
        <v>0</v>
      </c>
      <c r="V243" s="76" t="str">
        <f ca="1">IF(OR(E242="0-0",E242="*0-0",G243=""),"",SUM(O$5:P243)-T243)</f>
        <v/>
      </c>
      <c r="W243" s="77" t="str">
        <f t="shared" ca="1" si="124"/>
        <v/>
      </c>
      <c r="X243" s="78">
        <f t="shared" si="136"/>
        <v>0</v>
      </c>
      <c r="Y243" s="78" t="str">
        <f t="shared" ca="1" si="125"/>
        <v/>
      </c>
      <c r="Z243" s="78">
        <f t="shared" si="126"/>
        <v>0</v>
      </c>
      <c r="AA243" s="78" t="str">
        <f ca="1">IF(OR(E242="0-0",E242="*0-0",G243=""),"",Y243-SUM(Q$5:R243))</f>
        <v/>
      </c>
      <c r="AB243" s="79" t="str">
        <f t="shared" ca="1" si="127"/>
        <v/>
      </c>
      <c r="AC243" s="80" t="str">
        <f t="shared" ca="1" si="128"/>
        <v/>
      </c>
      <c r="AD243" s="80" t="str">
        <f t="shared" ca="1" si="129"/>
        <v/>
      </c>
      <c r="AE243" s="80" t="str">
        <f t="shared" ca="1" si="130"/>
        <v/>
      </c>
      <c r="AF243" s="80" t="str">
        <f t="shared" ca="1" si="131"/>
        <v/>
      </c>
      <c r="AG243" s="81" t="str">
        <f t="shared" ca="1" si="132"/>
        <v/>
      </c>
    </row>
    <row r="244" spans="1:33" ht="14.25">
      <c r="A244" s="61">
        <f t="shared" si="111"/>
        <v>43451</v>
      </c>
      <c r="B244" s="3" t="str">
        <f t="shared" si="112"/>
        <v>月</v>
      </c>
      <c r="C244" s="26">
        <v>350</v>
      </c>
      <c r="D244" s="39"/>
      <c r="E244" s="58"/>
      <c r="F244" s="35" t="str">
        <f t="shared" ca="1" si="133"/>
        <v/>
      </c>
      <c r="G244" s="36" t="str">
        <f t="shared" ca="1" si="134"/>
        <v/>
      </c>
      <c r="H244" s="27" t="str">
        <f t="shared" ca="1" si="113"/>
        <v/>
      </c>
      <c r="I244" s="30" t="str">
        <f t="shared" ca="1" si="114"/>
        <v/>
      </c>
      <c r="J244" s="28" t="str">
        <f t="shared" ca="1" si="115"/>
        <v/>
      </c>
      <c r="K244" s="29" t="str">
        <f t="shared" ca="1" si="116"/>
        <v/>
      </c>
      <c r="L244" s="32">
        <f t="shared" si="137"/>
        <v>0</v>
      </c>
      <c r="M244" s="33">
        <f t="shared" si="138"/>
        <v>0</v>
      </c>
      <c r="N244" s="34">
        <f t="shared" si="117"/>
        <v>0</v>
      </c>
      <c r="O244" s="73" t="str">
        <f t="shared" ca="1" si="118"/>
        <v/>
      </c>
      <c r="P244" s="73" t="str">
        <f t="shared" ca="1" si="119"/>
        <v/>
      </c>
      <c r="Q244" s="74" t="str">
        <f t="shared" ca="1" si="120"/>
        <v/>
      </c>
      <c r="R244" s="75" t="str">
        <f t="shared" ca="1" si="121"/>
        <v/>
      </c>
      <c r="S244" s="76">
        <f t="shared" si="135"/>
        <v>0</v>
      </c>
      <c r="T244" s="76" t="str">
        <f t="shared" ca="1" si="122"/>
        <v/>
      </c>
      <c r="U244" s="76">
        <f t="shared" si="123"/>
        <v>0</v>
      </c>
      <c r="V244" s="76" t="str">
        <f ca="1">IF(OR(E243="0-0",E243="*0-0",G244=""),"",SUM(O$5:P244)-T244)</f>
        <v/>
      </c>
      <c r="W244" s="77" t="str">
        <f t="shared" ca="1" si="124"/>
        <v/>
      </c>
      <c r="X244" s="78">
        <f t="shared" si="136"/>
        <v>0</v>
      </c>
      <c r="Y244" s="78" t="str">
        <f t="shared" ca="1" si="125"/>
        <v/>
      </c>
      <c r="Z244" s="78">
        <f t="shared" si="126"/>
        <v>0</v>
      </c>
      <c r="AA244" s="78" t="str">
        <f ca="1">IF(OR(E243="0-0",E243="*0-0",G244=""),"",Y244-SUM(Q$5:R244))</f>
        <v/>
      </c>
      <c r="AB244" s="79" t="str">
        <f t="shared" ca="1" si="127"/>
        <v/>
      </c>
      <c r="AC244" s="80" t="str">
        <f t="shared" ca="1" si="128"/>
        <v/>
      </c>
      <c r="AD244" s="80" t="str">
        <f t="shared" ca="1" si="129"/>
        <v/>
      </c>
      <c r="AE244" s="80" t="str">
        <f t="shared" ca="1" si="130"/>
        <v/>
      </c>
      <c r="AF244" s="80" t="str">
        <f t="shared" ca="1" si="131"/>
        <v/>
      </c>
      <c r="AG244" s="81" t="str">
        <f t="shared" ca="1" si="132"/>
        <v/>
      </c>
    </row>
    <row r="245" spans="1:33" ht="14.25">
      <c r="A245" s="61">
        <f t="shared" si="111"/>
        <v>43452</v>
      </c>
      <c r="B245" s="3" t="str">
        <f t="shared" si="112"/>
        <v>火</v>
      </c>
      <c r="C245" s="26">
        <v>351</v>
      </c>
      <c r="D245" s="39"/>
      <c r="E245" s="58"/>
      <c r="F245" s="35" t="str">
        <f t="shared" ca="1" si="133"/>
        <v/>
      </c>
      <c r="G245" s="36" t="str">
        <f t="shared" ca="1" si="134"/>
        <v/>
      </c>
      <c r="H245" s="27" t="str">
        <f t="shared" ca="1" si="113"/>
        <v/>
      </c>
      <c r="I245" s="30" t="str">
        <f t="shared" ca="1" si="114"/>
        <v/>
      </c>
      <c r="J245" s="28" t="str">
        <f t="shared" ca="1" si="115"/>
        <v/>
      </c>
      <c r="K245" s="29" t="str">
        <f t="shared" ca="1" si="116"/>
        <v/>
      </c>
      <c r="L245" s="32">
        <f t="shared" si="137"/>
        <v>0</v>
      </c>
      <c r="M245" s="33">
        <f t="shared" si="138"/>
        <v>0</v>
      </c>
      <c r="N245" s="34">
        <f t="shared" si="117"/>
        <v>0</v>
      </c>
      <c r="O245" s="73" t="str">
        <f t="shared" ca="1" si="118"/>
        <v/>
      </c>
      <c r="P245" s="73" t="str">
        <f t="shared" ca="1" si="119"/>
        <v/>
      </c>
      <c r="Q245" s="74" t="str">
        <f t="shared" ca="1" si="120"/>
        <v/>
      </c>
      <c r="R245" s="75" t="str">
        <f t="shared" ca="1" si="121"/>
        <v/>
      </c>
      <c r="S245" s="76">
        <f t="shared" si="135"/>
        <v>0</v>
      </c>
      <c r="T245" s="76" t="str">
        <f t="shared" ca="1" si="122"/>
        <v/>
      </c>
      <c r="U245" s="76">
        <f t="shared" si="123"/>
        <v>0</v>
      </c>
      <c r="V245" s="76" t="str">
        <f ca="1">IF(OR(E244="0-0",E244="*0-0",G245=""),"",SUM(O$5:P245)-T245)</f>
        <v/>
      </c>
      <c r="W245" s="77" t="str">
        <f t="shared" ca="1" si="124"/>
        <v/>
      </c>
      <c r="X245" s="78">
        <f t="shared" si="136"/>
        <v>0</v>
      </c>
      <c r="Y245" s="78" t="str">
        <f t="shared" ca="1" si="125"/>
        <v/>
      </c>
      <c r="Z245" s="78">
        <f t="shared" si="126"/>
        <v>0</v>
      </c>
      <c r="AA245" s="78" t="str">
        <f ca="1">IF(OR(E244="0-0",E244="*0-0",G245=""),"",Y245-SUM(Q$5:R245))</f>
        <v/>
      </c>
      <c r="AB245" s="79" t="str">
        <f t="shared" ca="1" si="127"/>
        <v/>
      </c>
      <c r="AC245" s="80" t="str">
        <f t="shared" ca="1" si="128"/>
        <v/>
      </c>
      <c r="AD245" s="80" t="str">
        <f t="shared" ca="1" si="129"/>
        <v/>
      </c>
      <c r="AE245" s="80" t="str">
        <f t="shared" ca="1" si="130"/>
        <v/>
      </c>
      <c r="AF245" s="80" t="str">
        <f t="shared" ca="1" si="131"/>
        <v/>
      </c>
      <c r="AG245" s="81" t="str">
        <f t="shared" ca="1" si="132"/>
        <v/>
      </c>
    </row>
    <row r="246" spans="1:33" ht="14.25">
      <c r="A246" s="61">
        <f t="shared" si="111"/>
        <v>43453</v>
      </c>
      <c r="B246" s="3" t="str">
        <f t="shared" si="112"/>
        <v>水</v>
      </c>
      <c r="C246" s="26">
        <v>352</v>
      </c>
      <c r="D246" s="39"/>
      <c r="E246" s="58"/>
      <c r="F246" s="35" t="str">
        <f t="shared" ca="1" si="133"/>
        <v/>
      </c>
      <c r="G246" s="36" t="str">
        <f t="shared" ca="1" si="134"/>
        <v/>
      </c>
      <c r="H246" s="27" t="str">
        <f t="shared" ca="1" si="113"/>
        <v/>
      </c>
      <c r="I246" s="30" t="str">
        <f t="shared" ca="1" si="114"/>
        <v/>
      </c>
      <c r="J246" s="28" t="str">
        <f t="shared" ca="1" si="115"/>
        <v/>
      </c>
      <c r="K246" s="29" t="str">
        <f t="shared" ca="1" si="116"/>
        <v/>
      </c>
      <c r="L246" s="32">
        <f t="shared" si="137"/>
        <v>0</v>
      </c>
      <c r="M246" s="33">
        <f t="shared" si="138"/>
        <v>0</v>
      </c>
      <c r="N246" s="34">
        <f t="shared" si="117"/>
        <v>0</v>
      </c>
      <c r="O246" s="73" t="str">
        <f t="shared" ca="1" si="118"/>
        <v/>
      </c>
      <c r="P246" s="73" t="str">
        <f t="shared" ca="1" si="119"/>
        <v/>
      </c>
      <c r="Q246" s="74" t="str">
        <f t="shared" ca="1" si="120"/>
        <v/>
      </c>
      <c r="R246" s="75" t="str">
        <f t="shared" ca="1" si="121"/>
        <v/>
      </c>
      <c r="S246" s="76">
        <f t="shared" si="135"/>
        <v>0</v>
      </c>
      <c r="T246" s="76" t="str">
        <f t="shared" ca="1" si="122"/>
        <v/>
      </c>
      <c r="U246" s="76">
        <f t="shared" si="123"/>
        <v>0</v>
      </c>
      <c r="V246" s="76" t="str">
        <f ca="1">IF(OR(E245="0-0",E245="*0-0",G246=""),"",SUM(O$5:P246)-T246)</f>
        <v/>
      </c>
      <c r="W246" s="77" t="str">
        <f t="shared" ca="1" si="124"/>
        <v/>
      </c>
      <c r="X246" s="78">
        <f t="shared" si="136"/>
        <v>0</v>
      </c>
      <c r="Y246" s="78" t="str">
        <f t="shared" ca="1" si="125"/>
        <v/>
      </c>
      <c r="Z246" s="78">
        <f t="shared" si="126"/>
        <v>0</v>
      </c>
      <c r="AA246" s="78" t="str">
        <f ca="1">IF(OR(E245="0-0",E245="*0-0",G246=""),"",Y246-SUM(Q$5:R246))</f>
        <v/>
      </c>
      <c r="AB246" s="79" t="str">
        <f t="shared" ca="1" si="127"/>
        <v/>
      </c>
      <c r="AC246" s="80" t="str">
        <f t="shared" ca="1" si="128"/>
        <v/>
      </c>
      <c r="AD246" s="80" t="str">
        <f t="shared" ca="1" si="129"/>
        <v/>
      </c>
      <c r="AE246" s="80" t="str">
        <f t="shared" ca="1" si="130"/>
        <v/>
      </c>
      <c r="AF246" s="80" t="str">
        <f t="shared" ca="1" si="131"/>
        <v/>
      </c>
      <c r="AG246" s="81" t="str">
        <f t="shared" ca="1" si="132"/>
        <v/>
      </c>
    </row>
    <row r="247" spans="1:33" ht="14.25">
      <c r="A247" s="61">
        <f t="shared" si="111"/>
        <v>43454</v>
      </c>
      <c r="B247" s="3" t="str">
        <f t="shared" si="112"/>
        <v>木</v>
      </c>
      <c r="C247" s="26">
        <v>353</v>
      </c>
      <c r="D247" s="39"/>
      <c r="E247" s="58"/>
      <c r="F247" s="35" t="str">
        <f t="shared" ca="1" si="133"/>
        <v/>
      </c>
      <c r="G247" s="36" t="str">
        <f t="shared" ca="1" si="134"/>
        <v/>
      </c>
      <c r="H247" s="27" t="str">
        <f t="shared" ca="1" si="113"/>
        <v/>
      </c>
      <c r="I247" s="30" t="str">
        <f t="shared" ca="1" si="114"/>
        <v/>
      </c>
      <c r="J247" s="28" t="str">
        <f t="shared" ca="1" si="115"/>
        <v/>
      </c>
      <c r="K247" s="29" t="str">
        <f t="shared" ca="1" si="116"/>
        <v/>
      </c>
      <c r="L247" s="32">
        <f t="shared" si="137"/>
        <v>0</v>
      </c>
      <c r="M247" s="33">
        <f t="shared" si="138"/>
        <v>0</v>
      </c>
      <c r="N247" s="34">
        <f t="shared" si="117"/>
        <v>0</v>
      </c>
      <c r="O247" s="73" t="str">
        <f t="shared" ca="1" si="118"/>
        <v/>
      </c>
      <c r="P247" s="73" t="str">
        <f t="shared" ca="1" si="119"/>
        <v/>
      </c>
      <c r="Q247" s="74" t="str">
        <f t="shared" ca="1" si="120"/>
        <v/>
      </c>
      <c r="R247" s="75" t="str">
        <f t="shared" ca="1" si="121"/>
        <v/>
      </c>
      <c r="S247" s="76">
        <f t="shared" si="135"/>
        <v>0</v>
      </c>
      <c r="T247" s="76" t="str">
        <f t="shared" ca="1" si="122"/>
        <v/>
      </c>
      <c r="U247" s="76">
        <f t="shared" si="123"/>
        <v>0</v>
      </c>
      <c r="V247" s="76" t="str">
        <f ca="1">IF(OR(E246="0-0",E246="*0-0",G247=""),"",SUM(O$5:P247)-T247)</f>
        <v/>
      </c>
      <c r="W247" s="77" t="str">
        <f t="shared" ca="1" si="124"/>
        <v/>
      </c>
      <c r="X247" s="78">
        <f t="shared" si="136"/>
        <v>0</v>
      </c>
      <c r="Y247" s="78" t="str">
        <f t="shared" ca="1" si="125"/>
        <v/>
      </c>
      <c r="Z247" s="78">
        <f t="shared" si="126"/>
        <v>0</v>
      </c>
      <c r="AA247" s="78" t="str">
        <f ca="1">IF(OR(E246="0-0",E246="*0-0",G247=""),"",Y247-SUM(Q$5:R247))</f>
        <v/>
      </c>
      <c r="AB247" s="79" t="str">
        <f t="shared" ca="1" si="127"/>
        <v/>
      </c>
      <c r="AC247" s="80" t="str">
        <f t="shared" ca="1" si="128"/>
        <v/>
      </c>
      <c r="AD247" s="80" t="str">
        <f t="shared" ca="1" si="129"/>
        <v/>
      </c>
      <c r="AE247" s="80" t="str">
        <f t="shared" ca="1" si="130"/>
        <v/>
      </c>
      <c r="AF247" s="80" t="str">
        <f t="shared" ca="1" si="131"/>
        <v/>
      </c>
      <c r="AG247" s="81" t="str">
        <f t="shared" ca="1" si="132"/>
        <v/>
      </c>
    </row>
    <row r="248" spans="1:33" ht="14.25">
      <c r="A248" s="61">
        <f t="shared" si="111"/>
        <v>43455</v>
      </c>
      <c r="B248" s="3" t="str">
        <f t="shared" si="112"/>
        <v>金</v>
      </c>
      <c r="C248" s="26">
        <v>354</v>
      </c>
      <c r="D248" s="39"/>
      <c r="E248" s="58"/>
      <c r="F248" s="35" t="str">
        <f t="shared" ca="1" si="133"/>
        <v/>
      </c>
      <c r="G248" s="36" t="str">
        <f t="shared" ca="1" si="134"/>
        <v/>
      </c>
      <c r="H248" s="27" t="str">
        <f t="shared" ca="1" si="113"/>
        <v/>
      </c>
      <c r="I248" s="30" t="str">
        <f t="shared" ca="1" si="114"/>
        <v/>
      </c>
      <c r="J248" s="28" t="str">
        <f t="shared" ca="1" si="115"/>
        <v/>
      </c>
      <c r="K248" s="29" t="str">
        <f t="shared" ca="1" si="116"/>
        <v/>
      </c>
      <c r="L248" s="32">
        <f t="shared" si="137"/>
        <v>0</v>
      </c>
      <c r="M248" s="33">
        <f t="shared" si="138"/>
        <v>0</v>
      </c>
      <c r="N248" s="34">
        <f t="shared" si="117"/>
        <v>0</v>
      </c>
      <c r="O248" s="73" t="str">
        <f t="shared" ca="1" si="118"/>
        <v/>
      </c>
      <c r="P248" s="73" t="str">
        <f t="shared" ca="1" si="119"/>
        <v/>
      </c>
      <c r="Q248" s="74" t="str">
        <f t="shared" ca="1" si="120"/>
        <v/>
      </c>
      <c r="R248" s="75" t="str">
        <f t="shared" ca="1" si="121"/>
        <v/>
      </c>
      <c r="S248" s="76">
        <f t="shared" si="135"/>
        <v>0</v>
      </c>
      <c r="T248" s="76" t="str">
        <f t="shared" ca="1" si="122"/>
        <v/>
      </c>
      <c r="U248" s="76">
        <f t="shared" si="123"/>
        <v>0</v>
      </c>
      <c r="V248" s="76" t="str">
        <f ca="1">IF(OR(E247="0-0",E247="*0-0",G248=""),"",SUM(O$5:P248)-T248)</f>
        <v/>
      </c>
      <c r="W248" s="77" t="str">
        <f t="shared" ca="1" si="124"/>
        <v/>
      </c>
      <c r="X248" s="78">
        <f t="shared" si="136"/>
        <v>0</v>
      </c>
      <c r="Y248" s="78" t="str">
        <f t="shared" ca="1" si="125"/>
        <v/>
      </c>
      <c r="Z248" s="78">
        <f t="shared" si="126"/>
        <v>0</v>
      </c>
      <c r="AA248" s="78" t="str">
        <f ca="1">IF(OR(E247="0-0",E247="*0-0",G248=""),"",Y248-SUM(Q$5:R248))</f>
        <v/>
      </c>
      <c r="AB248" s="79" t="str">
        <f t="shared" ca="1" si="127"/>
        <v/>
      </c>
      <c r="AC248" s="80" t="str">
        <f t="shared" ca="1" si="128"/>
        <v/>
      </c>
      <c r="AD248" s="80" t="str">
        <f t="shared" ca="1" si="129"/>
        <v/>
      </c>
      <c r="AE248" s="80" t="str">
        <f t="shared" ca="1" si="130"/>
        <v/>
      </c>
      <c r="AF248" s="80" t="str">
        <f t="shared" ca="1" si="131"/>
        <v/>
      </c>
      <c r="AG248" s="81" t="str">
        <f t="shared" ca="1" si="132"/>
        <v/>
      </c>
    </row>
    <row r="249" spans="1:33" ht="14.25">
      <c r="A249" s="61">
        <f t="shared" si="111"/>
        <v>43459</v>
      </c>
      <c r="B249" s="3" t="str">
        <f t="shared" si="112"/>
        <v>火</v>
      </c>
      <c r="C249" s="26">
        <v>358</v>
      </c>
      <c r="D249" s="39"/>
      <c r="E249" s="58"/>
      <c r="F249" s="35" t="str">
        <f t="shared" ca="1" si="133"/>
        <v/>
      </c>
      <c r="G249" s="36" t="str">
        <f t="shared" ca="1" si="134"/>
        <v/>
      </c>
      <c r="H249" s="27" t="str">
        <f t="shared" ca="1" si="113"/>
        <v/>
      </c>
      <c r="I249" s="30" t="str">
        <f t="shared" ca="1" si="114"/>
        <v/>
      </c>
      <c r="J249" s="28" t="str">
        <f t="shared" ca="1" si="115"/>
        <v/>
      </c>
      <c r="K249" s="29" t="str">
        <f t="shared" ca="1" si="116"/>
        <v/>
      </c>
      <c r="L249" s="32">
        <f t="shared" si="137"/>
        <v>0</v>
      </c>
      <c r="M249" s="33">
        <f t="shared" si="138"/>
        <v>0</v>
      </c>
      <c r="N249" s="34">
        <f t="shared" si="117"/>
        <v>0</v>
      </c>
      <c r="O249" s="73" t="str">
        <f t="shared" ca="1" si="118"/>
        <v/>
      </c>
      <c r="P249" s="73" t="str">
        <f t="shared" ca="1" si="119"/>
        <v/>
      </c>
      <c r="Q249" s="74" t="str">
        <f t="shared" ca="1" si="120"/>
        <v/>
      </c>
      <c r="R249" s="75" t="str">
        <f t="shared" ca="1" si="121"/>
        <v/>
      </c>
      <c r="S249" s="76">
        <f t="shared" si="135"/>
        <v>0</v>
      </c>
      <c r="T249" s="76" t="str">
        <f t="shared" ca="1" si="122"/>
        <v/>
      </c>
      <c r="U249" s="76">
        <f t="shared" si="123"/>
        <v>0</v>
      </c>
      <c r="V249" s="76" t="str">
        <f ca="1">IF(OR(E248="0-0",E248="*0-0",G249=""),"",SUM(O$5:P249)-T249)</f>
        <v/>
      </c>
      <c r="W249" s="77" t="str">
        <f t="shared" ca="1" si="124"/>
        <v/>
      </c>
      <c r="X249" s="78">
        <f t="shared" si="136"/>
        <v>0</v>
      </c>
      <c r="Y249" s="78" t="str">
        <f t="shared" ca="1" si="125"/>
        <v/>
      </c>
      <c r="Z249" s="78">
        <f t="shared" si="126"/>
        <v>0</v>
      </c>
      <c r="AA249" s="78" t="str">
        <f ca="1">IF(OR(E248="0-0",E248="*0-0",G249=""),"",Y249-SUM(Q$5:R249))</f>
        <v/>
      </c>
      <c r="AB249" s="79" t="str">
        <f t="shared" ca="1" si="127"/>
        <v/>
      </c>
      <c r="AC249" s="80" t="str">
        <f t="shared" ca="1" si="128"/>
        <v/>
      </c>
      <c r="AD249" s="80" t="str">
        <f t="shared" ca="1" si="129"/>
        <v/>
      </c>
      <c r="AE249" s="80" t="str">
        <f t="shared" ca="1" si="130"/>
        <v/>
      </c>
      <c r="AF249" s="80" t="str">
        <f t="shared" ca="1" si="131"/>
        <v/>
      </c>
      <c r="AG249" s="81" t="str">
        <f t="shared" ca="1" si="132"/>
        <v/>
      </c>
    </row>
    <row r="250" spans="1:33" ht="14.25">
      <c r="A250" s="61">
        <f t="shared" si="111"/>
        <v>43460</v>
      </c>
      <c r="B250" s="3" t="str">
        <f t="shared" si="112"/>
        <v>水</v>
      </c>
      <c r="C250" s="26">
        <v>359</v>
      </c>
      <c r="D250" s="39"/>
      <c r="E250" s="58"/>
      <c r="F250" s="35" t="str">
        <f t="shared" ca="1" si="133"/>
        <v/>
      </c>
      <c r="G250" s="36" t="str">
        <f t="shared" ca="1" si="134"/>
        <v/>
      </c>
      <c r="H250" s="27" t="str">
        <f t="shared" ca="1" si="113"/>
        <v/>
      </c>
      <c r="I250" s="30" t="str">
        <f t="shared" ca="1" si="114"/>
        <v/>
      </c>
      <c r="J250" s="28" t="str">
        <f t="shared" ca="1" si="115"/>
        <v/>
      </c>
      <c r="K250" s="29" t="str">
        <f t="shared" ca="1" si="116"/>
        <v/>
      </c>
      <c r="L250" s="32">
        <f t="shared" si="137"/>
        <v>0</v>
      </c>
      <c r="M250" s="33">
        <f t="shared" si="138"/>
        <v>0</v>
      </c>
      <c r="N250" s="34">
        <f t="shared" si="117"/>
        <v>0</v>
      </c>
      <c r="O250" s="73" t="str">
        <f t="shared" ca="1" si="118"/>
        <v/>
      </c>
      <c r="P250" s="73" t="str">
        <f t="shared" ca="1" si="119"/>
        <v/>
      </c>
      <c r="Q250" s="74" t="str">
        <f t="shared" ca="1" si="120"/>
        <v/>
      </c>
      <c r="R250" s="75" t="str">
        <f t="shared" ca="1" si="121"/>
        <v/>
      </c>
      <c r="S250" s="76">
        <f t="shared" si="135"/>
        <v>0</v>
      </c>
      <c r="T250" s="76" t="str">
        <f t="shared" ca="1" si="122"/>
        <v/>
      </c>
      <c r="U250" s="76">
        <f t="shared" si="123"/>
        <v>0</v>
      </c>
      <c r="V250" s="76" t="str">
        <f ca="1">IF(OR(E249="0-0",E249="*0-0",G250=""),"",SUM(O$5:P250)-T250)</f>
        <v/>
      </c>
      <c r="W250" s="77" t="str">
        <f t="shared" ca="1" si="124"/>
        <v/>
      </c>
      <c r="X250" s="78">
        <f t="shared" si="136"/>
        <v>0</v>
      </c>
      <c r="Y250" s="78" t="str">
        <f t="shared" ca="1" si="125"/>
        <v/>
      </c>
      <c r="Z250" s="78">
        <f t="shared" si="126"/>
        <v>0</v>
      </c>
      <c r="AA250" s="78" t="str">
        <f ca="1">IF(OR(E249="0-0",E249="*0-0",G250=""),"",Y250-SUM(Q$5:R250))</f>
        <v/>
      </c>
      <c r="AB250" s="79" t="str">
        <f t="shared" ca="1" si="127"/>
        <v/>
      </c>
      <c r="AC250" s="80" t="str">
        <f t="shared" ca="1" si="128"/>
        <v/>
      </c>
      <c r="AD250" s="80" t="str">
        <f t="shared" ca="1" si="129"/>
        <v/>
      </c>
      <c r="AE250" s="80" t="str">
        <f t="shared" ca="1" si="130"/>
        <v/>
      </c>
      <c r="AF250" s="80" t="str">
        <f t="shared" ca="1" si="131"/>
        <v/>
      </c>
      <c r="AG250" s="81" t="str">
        <f t="shared" ca="1" si="132"/>
        <v/>
      </c>
    </row>
    <row r="251" spans="1:33" ht="14.25">
      <c r="A251" s="61">
        <f t="shared" si="111"/>
        <v>43461</v>
      </c>
      <c r="B251" s="3" t="str">
        <f t="shared" si="112"/>
        <v>木</v>
      </c>
      <c r="C251" s="26">
        <v>360</v>
      </c>
      <c r="D251" s="39"/>
      <c r="E251" s="58"/>
      <c r="F251" s="35" t="str">
        <f t="shared" ca="1" si="133"/>
        <v/>
      </c>
      <c r="G251" s="36" t="str">
        <f t="shared" ca="1" si="134"/>
        <v/>
      </c>
      <c r="H251" s="27" t="str">
        <f t="shared" ca="1" si="113"/>
        <v/>
      </c>
      <c r="I251" s="30" t="str">
        <f t="shared" ca="1" si="114"/>
        <v/>
      </c>
      <c r="J251" s="28" t="str">
        <f t="shared" ca="1" si="115"/>
        <v/>
      </c>
      <c r="K251" s="29" t="str">
        <f t="shared" ca="1" si="116"/>
        <v/>
      </c>
      <c r="L251" s="32">
        <f t="shared" si="137"/>
        <v>0</v>
      </c>
      <c r="M251" s="33">
        <f t="shared" si="138"/>
        <v>0</v>
      </c>
      <c r="N251" s="34">
        <f t="shared" si="117"/>
        <v>0</v>
      </c>
      <c r="O251" s="73" t="str">
        <f t="shared" ca="1" si="118"/>
        <v/>
      </c>
      <c r="P251" s="73" t="str">
        <f t="shared" ca="1" si="119"/>
        <v/>
      </c>
      <c r="Q251" s="74" t="str">
        <f t="shared" ca="1" si="120"/>
        <v/>
      </c>
      <c r="R251" s="75" t="str">
        <f t="shared" ca="1" si="121"/>
        <v/>
      </c>
      <c r="S251" s="76">
        <f t="shared" si="135"/>
        <v>0</v>
      </c>
      <c r="T251" s="76" t="str">
        <f t="shared" ca="1" si="122"/>
        <v/>
      </c>
      <c r="U251" s="76">
        <f t="shared" si="123"/>
        <v>0</v>
      </c>
      <c r="V251" s="76" t="str">
        <f ca="1">IF(OR(E250="0-0",E250="*0-0",G251=""),"",SUM(O$5:P251)-T251)</f>
        <v/>
      </c>
      <c r="W251" s="77" t="str">
        <f t="shared" ca="1" si="124"/>
        <v/>
      </c>
      <c r="X251" s="78">
        <f t="shared" si="136"/>
        <v>0</v>
      </c>
      <c r="Y251" s="78" t="str">
        <f t="shared" ca="1" si="125"/>
        <v/>
      </c>
      <c r="Z251" s="78">
        <f t="shared" si="126"/>
        <v>0</v>
      </c>
      <c r="AA251" s="78" t="str">
        <f ca="1">IF(OR(E250="0-0",E250="*0-0",G251=""),"",Y251-SUM(Q$5:R251))</f>
        <v/>
      </c>
      <c r="AB251" s="79" t="str">
        <f t="shared" ca="1" si="127"/>
        <v/>
      </c>
      <c r="AC251" s="80" t="str">
        <f t="shared" ca="1" si="128"/>
        <v/>
      </c>
      <c r="AD251" s="80" t="str">
        <f t="shared" ca="1" si="129"/>
        <v/>
      </c>
      <c r="AE251" s="80" t="str">
        <f t="shared" ca="1" si="130"/>
        <v/>
      </c>
      <c r="AF251" s="80" t="str">
        <f t="shared" ca="1" si="131"/>
        <v/>
      </c>
      <c r="AG251" s="81" t="str">
        <f t="shared" ca="1" si="132"/>
        <v/>
      </c>
    </row>
    <row r="252" spans="1:33" ht="14.25">
      <c r="A252" s="61">
        <f t="shared" si="111"/>
        <v>43462</v>
      </c>
      <c r="B252" s="3" t="str">
        <f t="shared" si="112"/>
        <v>金</v>
      </c>
      <c r="C252" s="26">
        <v>361</v>
      </c>
      <c r="D252" s="39"/>
      <c r="E252" s="58"/>
      <c r="F252" s="35" t="str">
        <f t="shared" ca="1" si="133"/>
        <v/>
      </c>
      <c r="G252" s="36" t="str">
        <f t="shared" ca="1" si="134"/>
        <v/>
      </c>
      <c r="H252" s="27" t="str">
        <f t="shared" ca="1" si="113"/>
        <v/>
      </c>
      <c r="I252" s="30" t="str">
        <f t="shared" ca="1" si="114"/>
        <v/>
      </c>
      <c r="J252" s="28" t="str">
        <f t="shared" ca="1" si="115"/>
        <v/>
      </c>
      <c r="K252" s="29" t="str">
        <f t="shared" ca="1" si="116"/>
        <v/>
      </c>
      <c r="L252" s="32">
        <f t="shared" si="137"/>
        <v>0</v>
      </c>
      <c r="M252" s="33">
        <f t="shared" si="138"/>
        <v>0</v>
      </c>
      <c r="N252" s="34">
        <f t="shared" si="117"/>
        <v>0</v>
      </c>
      <c r="O252" s="73" t="str">
        <f t="shared" ca="1" si="118"/>
        <v/>
      </c>
      <c r="P252" s="73" t="str">
        <f t="shared" ca="1" si="119"/>
        <v/>
      </c>
      <c r="Q252" s="74" t="str">
        <f t="shared" ca="1" si="120"/>
        <v/>
      </c>
      <c r="R252" s="75" t="str">
        <f t="shared" ca="1" si="121"/>
        <v/>
      </c>
      <c r="S252" s="76">
        <f t="shared" si="135"/>
        <v>0</v>
      </c>
      <c r="T252" s="76" t="str">
        <f t="shared" ca="1" si="122"/>
        <v/>
      </c>
      <c r="U252" s="76">
        <f t="shared" si="123"/>
        <v>0</v>
      </c>
      <c r="V252" s="76" t="str">
        <f ca="1">IF(OR(E251="0-0",E251="*0-0",G252=""),"",SUM(O$5:P252)-T252)</f>
        <v/>
      </c>
      <c r="W252" s="77" t="str">
        <f t="shared" ca="1" si="124"/>
        <v/>
      </c>
      <c r="X252" s="78">
        <f t="shared" si="136"/>
        <v>0</v>
      </c>
      <c r="Y252" s="78" t="str">
        <f t="shared" ca="1" si="125"/>
        <v/>
      </c>
      <c r="Z252" s="78">
        <f t="shared" si="126"/>
        <v>0</v>
      </c>
      <c r="AA252" s="78" t="str">
        <f ca="1">IF(OR(E251="0-0",E251="*0-0",G252=""),"",Y252-SUM(Q$5:R252))</f>
        <v/>
      </c>
      <c r="AB252" s="79" t="str">
        <f t="shared" ca="1" si="127"/>
        <v/>
      </c>
      <c r="AC252" s="80" t="str">
        <f t="shared" ca="1" si="128"/>
        <v/>
      </c>
      <c r="AD252" s="80" t="str">
        <f t="shared" ca="1" si="129"/>
        <v/>
      </c>
      <c r="AE252" s="80" t="str">
        <f t="shared" ca="1" si="130"/>
        <v/>
      </c>
      <c r="AF252" s="80" t="str">
        <f t="shared" ca="1" si="131"/>
        <v/>
      </c>
      <c r="AG252" s="81" t="str">
        <f t="shared" ca="1" si="132"/>
        <v/>
      </c>
    </row>
    <row r="253" spans="1:33" ht="14.25">
      <c r="A253" s="61">
        <f t="shared" si="111"/>
        <v>43469</v>
      </c>
      <c r="B253" s="3" t="str">
        <f t="shared" si="112"/>
        <v>金</v>
      </c>
      <c r="C253" s="26">
        <v>368</v>
      </c>
      <c r="D253" s="39"/>
      <c r="E253" s="58"/>
      <c r="F253" s="35" t="str">
        <f t="shared" ca="1" si="133"/>
        <v/>
      </c>
      <c r="G253" s="36" t="str">
        <f t="shared" ca="1" si="134"/>
        <v/>
      </c>
      <c r="H253" s="27" t="str">
        <f t="shared" ca="1" si="113"/>
        <v/>
      </c>
      <c r="I253" s="30" t="str">
        <f t="shared" ca="1" si="114"/>
        <v/>
      </c>
      <c r="J253" s="28" t="str">
        <f t="shared" ca="1" si="115"/>
        <v/>
      </c>
      <c r="K253" s="29" t="str">
        <f t="shared" ca="1" si="116"/>
        <v/>
      </c>
      <c r="L253" s="32">
        <f t="shared" si="137"/>
        <v>0</v>
      </c>
      <c r="M253" s="33">
        <f t="shared" si="138"/>
        <v>0</v>
      </c>
      <c r="N253" s="34">
        <f t="shared" si="117"/>
        <v>0</v>
      </c>
      <c r="O253" s="73" t="str">
        <f t="shared" ca="1" si="118"/>
        <v/>
      </c>
      <c r="P253" s="73" t="str">
        <f t="shared" ca="1" si="119"/>
        <v/>
      </c>
      <c r="Q253" s="74" t="str">
        <f t="shared" ca="1" si="120"/>
        <v/>
      </c>
      <c r="R253" s="75" t="str">
        <f t="shared" ca="1" si="121"/>
        <v/>
      </c>
      <c r="S253" s="76">
        <f t="shared" si="135"/>
        <v>0</v>
      </c>
      <c r="T253" s="76" t="str">
        <f t="shared" ca="1" si="122"/>
        <v/>
      </c>
      <c r="U253" s="76">
        <f t="shared" si="123"/>
        <v>0</v>
      </c>
      <c r="V253" s="76" t="str">
        <f ca="1">IF(OR(E252="0-0",E252="*0-0",G253=""),"",SUM(O$5:P253)-T253)</f>
        <v/>
      </c>
      <c r="W253" s="77" t="str">
        <f t="shared" ca="1" si="124"/>
        <v/>
      </c>
      <c r="X253" s="78">
        <f t="shared" si="136"/>
        <v>0</v>
      </c>
      <c r="Y253" s="78" t="str">
        <f t="shared" ca="1" si="125"/>
        <v/>
      </c>
      <c r="Z253" s="78">
        <f t="shared" si="126"/>
        <v>0</v>
      </c>
      <c r="AA253" s="78" t="str">
        <f ca="1">IF(OR(E252="0-0",E252="*0-0",G253=""),"",Y253-SUM(Q$5:R253))</f>
        <v/>
      </c>
      <c r="AB253" s="79" t="str">
        <f t="shared" ca="1" si="127"/>
        <v/>
      </c>
      <c r="AC253" s="80" t="str">
        <f t="shared" ca="1" si="128"/>
        <v/>
      </c>
      <c r="AD253" s="80" t="str">
        <f t="shared" ca="1" si="129"/>
        <v/>
      </c>
      <c r="AE253" s="80" t="str">
        <f t="shared" ca="1" si="130"/>
        <v/>
      </c>
      <c r="AF253" s="80" t="str">
        <f t="shared" ca="1" si="131"/>
        <v/>
      </c>
      <c r="AG253" s="81" t="str">
        <f t="shared" ca="1" si="132"/>
        <v/>
      </c>
    </row>
    <row r="254" spans="1:33" ht="14.25">
      <c r="A254" s="61">
        <f t="shared" si="111"/>
        <v>43472</v>
      </c>
      <c r="B254" s="3" t="str">
        <f t="shared" si="112"/>
        <v>月</v>
      </c>
      <c r="C254" s="26">
        <v>371</v>
      </c>
      <c r="D254" s="39"/>
      <c r="E254" s="58"/>
      <c r="F254" s="35" t="str">
        <f t="shared" ca="1" si="133"/>
        <v/>
      </c>
      <c r="G254" s="36" t="str">
        <f t="shared" ca="1" si="134"/>
        <v/>
      </c>
      <c r="H254" s="27" t="str">
        <f t="shared" ca="1" si="113"/>
        <v/>
      </c>
      <c r="I254" s="30" t="str">
        <f t="shared" ca="1" si="114"/>
        <v/>
      </c>
      <c r="J254" s="28" t="str">
        <f t="shared" ca="1" si="115"/>
        <v/>
      </c>
      <c r="K254" s="29" t="str">
        <f t="shared" ca="1" si="116"/>
        <v/>
      </c>
      <c r="L254" s="32">
        <f t="shared" si="137"/>
        <v>0</v>
      </c>
      <c r="M254" s="33">
        <f t="shared" si="138"/>
        <v>0</v>
      </c>
      <c r="N254" s="34">
        <f t="shared" si="117"/>
        <v>0</v>
      </c>
      <c r="O254" s="73" t="str">
        <f t="shared" ca="1" si="118"/>
        <v/>
      </c>
      <c r="P254" s="73" t="str">
        <f t="shared" ca="1" si="119"/>
        <v/>
      </c>
      <c r="Q254" s="74" t="str">
        <f t="shared" ca="1" si="120"/>
        <v/>
      </c>
      <c r="R254" s="75" t="str">
        <f t="shared" ca="1" si="121"/>
        <v/>
      </c>
      <c r="S254" s="76">
        <f t="shared" si="135"/>
        <v>0</v>
      </c>
      <c r="T254" s="76" t="str">
        <f t="shared" ca="1" si="122"/>
        <v/>
      </c>
      <c r="U254" s="76">
        <f t="shared" si="123"/>
        <v>0</v>
      </c>
      <c r="V254" s="76" t="str">
        <f ca="1">IF(OR(E253="0-0",E253="*0-0",G254=""),"",SUM(O$5:P254)-T254)</f>
        <v/>
      </c>
      <c r="W254" s="77" t="str">
        <f t="shared" ca="1" si="124"/>
        <v/>
      </c>
      <c r="X254" s="78">
        <f t="shared" si="136"/>
        <v>0</v>
      </c>
      <c r="Y254" s="78" t="str">
        <f t="shared" ca="1" si="125"/>
        <v/>
      </c>
      <c r="Z254" s="78">
        <f t="shared" si="126"/>
        <v>0</v>
      </c>
      <c r="AA254" s="78" t="str">
        <f ca="1">IF(OR(E253="0-0",E253="*0-0",G254=""),"",Y254-SUM(Q$5:R254))</f>
        <v/>
      </c>
      <c r="AB254" s="79" t="str">
        <f t="shared" ca="1" si="127"/>
        <v/>
      </c>
      <c r="AC254" s="80" t="str">
        <f t="shared" ca="1" si="128"/>
        <v/>
      </c>
      <c r="AD254" s="80" t="str">
        <f t="shared" ca="1" si="129"/>
        <v/>
      </c>
      <c r="AE254" s="80" t="str">
        <f t="shared" ca="1" si="130"/>
        <v/>
      </c>
      <c r="AF254" s="80" t="str">
        <f t="shared" ca="1" si="131"/>
        <v/>
      </c>
      <c r="AG254" s="81" t="str">
        <f t="shared" ca="1" si="132"/>
        <v/>
      </c>
    </row>
    <row r="255" spans="1:33" ht="14.25">
      <c r="A255" s="61">
        <f t="shared" si="111"/>
        <v>43473</v>
      </c>
      <c r="B255" s="3" t="str">
        <f t="shared" si="112"/>
        <v>火</v>
      </c>
      <c r="C255" s="26">
        <v>372</v>
      </c>
      <c r="D255" s="39"/>
      <c r="E255" s="58"/>
      <c r="F255" s="35" t="str">
        <f t="shared" ca="1" si="133"/>
        <v/>
      </c>
      <c r="G255" s="36" t="str">
        <f t="shared" ca="1" si="134"/>
        <v/>
      </c>
      <c r="H255" s="27" t="str">
        <f t="shared" ca="1" si="113"/>
        <v/>
      </c>
      <c r="I255" s="30" t="str">
        <f t="shared" ca="1" si="114"/>
        <v/>
      </c>
      <c r="J255" s="28" t="str">
        <f t="shared" ca="1" si="115"/>
        <v/>
      </c>
      <c r="K255" s="29" t="str">
        <f t="shared" ca="1" si="116"/>
        <v/>
      </c>
      <c r="L255" s="32">
        <f t="shared" si="137"/>
        <v>0</v>
      </c>
      <c r="M255" s="33">
        <f t="shared" si="138"/>
        <v>0</v>
      </c>
      <c r="N255" s="34">
        <f t="shared" si="117"/>
        <v>0</v>
      </c>
      <c r="O255" s="73" t="str">
        <f t="shared" ca="1" si="118"/>
        <v/>
      </c>
      <c r="P255" s="73" t="str">
        <f t="shared" ca="1" si="119"/>
        <v/>
      </c>
      <c r="Q255" s="74" t="str">
        <f t="shared" ca="1" si="120"/>
        <v/>
      </c>
      <c r="R255" s="75" t="str">
        <f t="shared" ca="1" si="121"/>
        <v/>
      </c>
      <c r="S255" s="76">
        <f t="shared" si="135"/>
        <v>0</v>
      </c>
      <c r="T255" s="76" t="str">
        <f t="shared" ca="1" si="122"/>
        <v/>
      </c>
      <c r="U255" s="76">
        <f t="shared" si="123"/>
        <v>0</v>
      </c>
      <c r="V255" s="76" t="str">
        <f ca="1">IF(OR(E254="0-0",E254="*0-0",G255=""),"",SUM(O$5:P255)-T255)</f>
        <v/>
      </c>
      <c r="W255" s="77" t="str">
        <f t="shared" ca="1" si="124"/>
        <v/>
      </c>
      <c r="X255" s="78">
        <f t="shared" si="136"/>
        <v>0</v>
      </c>
      <c r="Y255" s="78" t="str">
        <f t="shared" ca="1" si="125"/>
        <v/>
      </c>
      <c r="Z255" s="78">
        <f t="shared" si="126"/>
        <v>0</v>
      </c>
      <c r="AA255" s="78" t="str">
        <f ca="1">IF(OR(E254="0-0",E254="*0-0",G255=""),"",Y255-SUM(Q$5:R255))</f>
        <v/>
      </c>
      <c r="AB255" s="79" t="str">
        <f t="shared" ca="1" si="127"/>
        <v/>
      </c>
      <c r="AC255" s="80" t="str">
        <f t="shared" ca="1" si="128"/>
        <v/>
      </c>
      <c r="AD255" s="80" t="str">
        <f t="shared" ca="1" si="129"/>
        <v/>
      </c>
      <c r="AE255" s="80" t="str">
        <f t="shared" ca="1" si="130"/>
        <v/>
      </c>
      <c r="AF255" s="80" t="str">
        <f t="shared" ca="1" si="131"/>
        <v/>
      </c>
      <c r="AG255" s="81" t="str">
        <f t="shared" ca="1" si="132"/>
        <v/>
      </c>
    </row>
    <row r="256" spans="1:33" ht="14.25">
      <c r="A256" s="61">
        <f t="shared" si="111"/>
        <v>43474</v>
      </c>
      <c r="B256" s="3" t="str">
        <f t="shared" si="112"/>
        <v>水</v>
      </c>
      <c r="C256" s="26">
        <v>373</v>
      </c>
      <c r="D256" s="39"/>
      <c r="E256" s="58"/>
      <c r="F256" s="35" t="str">
        <f t="shared" ca="1" si="133"/>
        <v/>
      </c>
      <c r="G256" s="36" t="str">
        <f t="shared" ca="1" si="134"/>
        <v/>
      </c>
      <c r="H256" s="27" t="str">
        <f t="shared" ca="1" si="113"/>
        <v/>
      </c>
      <c r="I256" s="30" t="str">
        <f t="shared" ca="1" si="114"/>
        <v/>
      </c>
      <c r="J256" s="28" t="str">
        <f t="shared" ca="1" si="115"/>
        <v/>
      </c>
      <c r="K256" s="29" t="str">
        <f t="shared" ca="1" si="116"/>
        <v/>
      </c>
      <c r="L256" s="32">
        <f t="shared" si="137"/>
        <v>0</v>
      </c>
      <c r="M256" s="33">
        <f t="shared" si="138"/>
        <v>0</v>
      </c>
      <c r="N256" s="34">
        <f t="shared" si="117"/>
        <v>0</v>
      </c>
      <c r="O256" s="73" t="str">
        <f t="shared" ca="1" si="118"/>
        <v/>
      </c>
      <c r="P256" s="73" t="str">
        <f t="shared" ca="1" si="119"/>
        <v/>
      </c>
      <c r="Q256" s="74" t="str">
        <f t="shared" ca="1" si="120"/>
        <v/>
      </c>
      <c r="R256" s="75" t="str">
        <f t="shared" ca="1" si="121"/>
        <v/>
      </c>
      <c r="S256" s="76">
        <f t="shared" si="135"/>
        <v>0</v>
      </c>
      <c r="T256" s="76" t="str">
        <f t="shared" ca="1" si="122"/>
        <v/>
      </c>
      <c r="U256" s="76">
        <f t="shared" si="123"/>
        <v>0</v>
      </c>
      <c r="V256" s="76" t="str">
        <f ca="1">IF(OR(E255="0-0",E255="*0-0",G256=""),"",SUM(O$5:P256)-T256)</f>
        <v/>
      </c>
      <c r="W256" s="77" t="str">
        <f t="shared" ca="1" si="124"/>
        <v/>
      </c>
      <c r="X256" s="78">
        <f t="shared" si="136"/>
        <v>0</v>
      </c>
      <c r="Y256" s="78" t="str">
        <f t="shared" ca="1" si="125"/>
        <v/>
      </c>
      <c r="Z256" s="78">
        <f t="shared" si="126"/>
        <v>0</v>
      </c>
      <c r="AA256" s="78" t="str">
        <f ca="1">IF(OR(E255="0-0",E255="*0-0",G256=""),"",Y256-SUM(Q$5:R256))</f>
        <v/>
      </c>
      <c r="AB256" s="79" t="str">
        <f t="shared" ca="1" si="127"/>
        <v/>
      </c>
      <c r="AC256" s="80" t="str">
        <f t="shared" ca="1" si="128"/>
        <v/>
      </c>
      <c r="AD256" s="80" t="str">
        <f t="shared" ca="1" si="129"/>
        <v/>
      </c>
      <c r="AE256" s="80" t="str">
        <f t="shared" ca="1" si="130"/>
        <v/>
      </c>
      <c r="AF256" s="80" t="str">
        <f t="shared" ca="1" si="131"/>
        <v/>
      </c>
      <c r="AG256" s="81" t="str">
        <f t="shared" ca="1" si="132"/>
        <v/>
      </c>
    </row>
  </sheetData>
  <sheetProtection password="9EF4" sheet="1" objects="1" scenarios="1" formatColumns="0"/>
  <autoFilter ref="B2:C256"/>
  <mergeCells count="2">
    <mergeCell ref="G1:H1"/>
    <mergeCell ref="I1:M1"/>
  </mergeCells>
  <phoneticPr fontId="23"/>
  <conditionalFormatting sqref="A5:A280">
    <cfRule type="expression" dxfId="9" priority="13">
      <formula>AND(MOD(MONTH(A5),2)=1,A5&lt;&gt;"")</formula>
    </cfRule>
    <cfRule type="expression" dxfId="8" priority="14">
      <formula>AND(MOD(MONTH(A5),2)=0,A5&lt;&gt;"")</formula>
    </cfRule>
  </conditionalFormatting>
  <conditionalFormatting sqref="A5:B280">
    <cfRule type="expression" dxfId="7" priority="20">
      <formula>WEEKDAY($A5)&gt;WEEKDAY($A6)</formula>
    </cfRule>
    <cfRule type="expression" dxfId="6" priority="49">
      <formula>AND(WEEKDAY($A5)=7,$A5&lt;&gt;"")</formula>
    </cfRule>
    <cfRule type="expression" dxfId="5" priority="50">
      <formula>AND(IFERROR(VLOOKUP($A5,INDIRECT($E$1&amp;"!$A:$E"),1,FALSE),0)=0,$A5&lt;&gt;"")</formula>
    </cfRule>
  </conditionalFormatting>
  <conditionalFormatting sqref="D5:AG280">
    <cfRule type="expression" dxfId="4" priority="51">
      <formula>OR($E5="0-0",$E5="*0-0")</formula>
    </cfRule>
    <cfRule type="expression" dxfId="3" priority="52">
      <formula>AND(IFERROR(VLOOKUP($A5,INDIRECT($E$1&amp;"!$A:$E"),1,FALSE),0)=0,$A5&lt;&gt;"")</formula>
    </cfRule>
  </conditionalFormatting>
  <conditionalFormatting sqref="E8:E280">
    <cfRule type="expression" dxfId="2" priority="2">
      <formula>AND($E7="..",(($L7-$M7)-($L8-$M8))&lt;1)</formula>
    </cfRule>
    <cfRule type="expression" dxfId="1" priority="1">
      <formula>AND($E7="..",(($L7-$M7)-($L8-$M8))&gt;1)</formula>
    </cfRule>
  </conditionalFormatting>
  <pageMargins left="0.25" right="0.18" top="0.4" bottom="0.46" header="0.31496062992125984" footer="0.31496062992125984"/>
  <pageSetup paperSize="9" scale="69" fitToHeight="3" orientation="portrait" horizontalDpi="4294967293" vertic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7">
    <tabColor rgb="FF002060"/>
    <outlinePr summaryRight="0"/>
  </sheetPr>
  <dimension ref="A1:AK254"/>
  <sheetViews>
    <sheetView workbookViewId="0">
      <pane ySplit="4" topLeftCell="A5" activePane="bottomLeft" state="frozen"/>
      <selection activeCell="C32" sqref="C32"/>
      <selection pane="bottomLeft" activeCell="AD39" sqref="AD39"/>
    </sheetView>
    <sheetView workbookViewId="1">
      <pane ySplit="4" topLeftCell="A176" activePane="bottomLeft" state="frozen"/>
      <selection pane="bottomLeft" sqref="A1:XFD1048576"/>
    </sheetView>
  </sheetViews>
  <sheetFormatPr defaultRowHeight="13.5"/>
  <cols>
    <col min="1" max="1" width="7.5" style="104" customWidth="1"/>
    <col min="2" max="2" width="11.125" style="104" customWidth="1"/>
    <col min="3" max="3" width="10.625" style="175" customWidth="1"/>
    <col min="4" max="4" width="5.5" style="176" bestFit="1" customWidth="1"/>
    <col min="5" max="5" width="7.125" style="176" bestFit="1" customWidth="1"/>
    <col min="6" max="6" width="8.5" style="176" bestFit="1" customWidth="1"/>
    <col min="7" max="7" width="11" style="176" customWidth="1"/>
    <col min="8" max="10" width="7.5" style="104" bestFit="1" customWidth="1"/>
    <col min="11" max="11" width="8.25" style="104" bestFit="1" customWidth="1"/>
    <col min="12" max="12" width="10.5" style="177" bestFit="1" customWidth="1"/>
    <col min="13" max="14" width="8.5" style="104" bestFit="1" customWidth="1"/>
    <col min="15" max="15" width="5.375" style="107" customWidth="1"/>
    <col min="16" max="17" width="7.125" style="106" customWidth="1"/>
    <col min="18" max="19" width="2.125" style="108" customWidth="1"/>
    <col min="20" max="20" width="2.125" style="104" customWidth="1"/>
    <col min="21" max="21" width="9" style="104" bestFit="1" customWidth="1"/>
    <col min="22" max="25" width="5.5" style="109" customWidth="1"/>
    <col min="26" max="26" width="6.375" style="109" customWidth="1"/>
    <col min="27" max="28" width="7.125" style="109" customWidth="1"/>
    <col min="29" max="30" width="7.875" style="109" customWidth="1"/>
    <col min="31" max="32" width="8" style="109" customWidth="1"/>
    <col min="33" max="33" width="5.375" style="104" customWidth="1"/>
    <col min="34" max="35" width="7.125" style="110" customWidth="1"/>
    <col min="36" max="37" width="2.125" style="104" customWidth="1"/>
    <col min="38" max="16384" width="9" style="104"/>
  </cols>
  <sheetData>
    <row r="1" spans="1:37" ht="52.5">
      <c r="A1" s="102" t="s">
        <v>181</v>
      </c>
      <c r="B1" s="102" t="s">
        <v>1856</v>
      </c>
      <c r="C1" s="102" t="s">
        <v>1858</v>
      </c>
      <c r="D1" s="102" t="s">
        <v>1869</v>
      </c>
      <c r="E1" s="102" t="s">
        <v>13</v>
      </c>
      <c r="F1" s="102"/>
      <c r="G1" s="102" t="s">
        <v>1864</v>
      </c>
      <c r="H1" s="103" t="s">
        <v>1865</v>
      </c>
      <c r="J1" s="102" t="s">
        <v>1863</v>
      </c>
      <c r="L1" s="102" t="s">
        <v>2166</v>
      </c>
      <c r="N1" s="105"/>
    </row>
    <row r="2" spans="1:37" ht="19.5" thickBot="1">
      <c r="A2" s="111">
        <v>250</v>
      </c>
      <c r="B2" s="111">
        <f ca="1">IF(C2=TRUE,J2-70,IF(G2&gt;INDIRECT(D2&amp;"!A2"),2,MATCH(G2,INDIRECT(D2&amp;"!A:A"),0)))</f>
        <v>-37</v>
      </c>
      <c r="C2" s="112" t="b">
        <v>1</v>
      </c>
      <c r="D2" s="113">
        <f>練りの用心棒!E1</f>
        <v>9999</v>
      </c>
      <c r="E2" s="114" t="str">
        <f ca="1">IF(チャートＬｉｃｅｎｓｅ!C14="OK",練りの用心棒!D1,"サンプル")</f>
        <v>サンプル</v>
      </c>
      <c r="F2" s="115"/>
      <c r="G2" s="116">
        <f ca="1">練りの用心棒!$A$1+IF(チャートＬｉｃｅｎｓｅ!D14="超過",364,IF(チャートＬｉｃｅｎｓｅ!C14="OK",H2,MIN(30,H2)))</f>
        <v>43104</v>
      </c>
      <c r="H2" s="117">
        <f>INDEX(練りの用心棒!C:C,MATCH(DMAX(練りの用心棒!C2:E498,"行番",練りの用心棒!E2:E3),練りの用心棒!C:C,0)+1,1)</f>
        <v>3</v>
      </c>
      <c r="J2" s="118">
        <f ca="1">IF(練りの用心棒!$A$2&gt;INDIRECT(D2&amp;"!A2"),2,MATCH(練りの用心棒!$A$2,INDIRECT(D2&amp;"!A:A"),-1))</f>
        <v>33</v>
      </c>
      <c r="L2" s="118">
        <f ca="1">MATCH(練りの用心棒!$A$8,C5:C254,0)</f>
        <v>180</v>
      </c>
      <c r="U2" s="104" t="s">
        <v>1855</v>
      </c>
    </row>
    <row r="3" spans="1:37" s="123" customFormat="1" ht="14.25" thickBot="1">
      <c r="A3" s="119"/>
      <c r="B3" s="120" t="s">
        <v>202</v>
      </c>
      <c r="C3" s="121"/>
      <c r="D3" s="122"/>
      <c r="E3" s="122"/>
      <c r="F3" s="120"/>
      <c r="G3" s="120"/>
      <c r="O3" s="125"/>
      <c r="P3" s="124"/>
      <c r="Q3" s="124"/>
      <c r="R3" s="126"/>
      <c r="S3" s="126"/>
      <c r="U3" s="127" t="s">
        <v>1853</v>
      </c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9"/>
    </row>
    <row r="4" spans="1:37" ht="23.25" thickBot="1">
      <c r="A4" s="102" t="s">
        <v>179</v>
      </c>
      <c r="B4" s="102" t="s">
        <v>180</v>
      </c>
      <c r="C4" s="130" t="s">
        <v>1870</v>
      </c>
      <c r="D4" s="130" t="s">
        <v>1871</v>
      </c>
      <c r="E4" s="130" t="s">
        <v>182</v>
      </c>
      <c r="F4" s="130" t="s">
        <v>183</v>
      </c>
      <c r="G4" s="130" t="s">
        <v>184</v>
      </c>
      <c r="H4" s="131" t="s">
        <v>1845</v>
      </c>
      <c r="I4" s="132" t="s">
        <v>1846</v>
      </c>
      <c r="J4" s="132" t="s">
        <v>1847</v>
      </c>
      <c r="K4" s="132" t="s">
        <v>1848</v>
      </c>
      <c r="L4" s="132" t="s">
        <v>1852</v>
      </c>
      <c r="M4" s="133" t="s">
        <v>1850</v>
      </c>
      <c r="N4" s="134" t="s">
        <v>1849</v>
      </c>
      <c r="O4" s="137" t="s">
        <v>2165</v>
      </c>
      <c r="P4" s="136" t="s">
        <v>2164</v>
      </c>
      <c r="Q4" s="135" t="s">
        <v>2163</v>
      </c>
      <c r="R4" s="138"/>
      <c r="S4" s="139"/>
      <c r="U4" s="140" t="s">
        <v>1870</v>
      </c>
      <c r="V4" s="141" t="s">
        <v>1871</v>
      </c>
      <c r="W4" s="141" t="s">
        <v>182</v>
      </c>
      <c r="X4" s="141" t="s">
        <v>183</v>
      </c>
      <c r="Y4" s="141" t="s">
        <v>184</v>
      </c>
      <c r="Z4" s="142" t="s">
        <v>1845</v>
      </c>
      <c r="AA4" s="143" t="s">
        <v>1846</v>
      </c>
      <c r="AB4" s="143" t="s">
        <v>1847</v>
      </c>
      <c r="AC4" s="143" t="s">
        <v>1848</v>
      </c>
      <c r="AD4" s="143" t="s">
        <v>1852</v>
      </c>
      <c r="AE4" s="144" t="s">
        <v>1850</v>
      </c>
      <c r="AF4" s="145" t="s">
        <v>1849</v>
      </c>
      <c r="AG4" s="146" t="s">
        <v>2165</v>
      </c>
      <c r="AH4" s="136" t="s">
        <v>2164</v>
      </c>
      <c r="AI4" s="135" t="s">
        <v>2163</v>
      </c>
      <c r="AJ4" s="138"/>
      <c r="AK4" s="139"/>
    </row>
    <row r="5" spans="1:37">
      <c r="A5" s="147">
        <v>1</v>
      </c>
      <c r="B5" s="147">
        <f ca="1">$A$2-A5+$B$2</f>
        <v>212</v>
      </c>
      <c r="C5" s="148">
        <f t="shared" ref="C5:C68" ca="1" si="0">IF($B5&lt;2,$G$2+1,INDEX(INDIRECT($D$2&amp;"!A1:f9000"),$B5,1))</f>
        <v>42925</v>
      </c>
      <c r="D5" s="149">
        <f ca="1">IF($C5&gt;$G$2,NA(),INDEX(INDIRECT($D$2&amp;"!A1:f9000"),$B5,2))</f>
        <v>2327.0300000000002</v>
      </c>
      <c r="E5" s="149">
        <f ca="1">IF($C5&gt;$G$2,NA(),INDEX(INDIRECT($D$2&amp;"!A1:f9000"),$B5,3))</f>
        <v>2328.02</v>
      </c>
      <c r="F5" s="149">
        <f ca="1">IF($C5&gt;$G$2,NA(),INDEX(INDIRECT($D$2&amp;"!A1:f9000"),$B5,4))</f>
        <v>2236.96</v>
      </c>
      <c r="G5" s="149">
        <f ca="1">IF($C5&gt;$G$2,NA(),INDEX(INDIRECT($D$2&amp;"!A1:f9000"),$B5,5))</f>
        <v>2238.94</v>
      </c>
      <c r="H5" s="150"/>
      <c r="I5" s="150"/>
      <c r="J5" s="150"/>
      <c r="K5" s="150"/>
      <c r="L5" s="150"/>
      <c r="M5" s="151"/>
      <c r="N5" s="152"/>
      <c r="O5" s="155"/>
      <c r="P5" s="154" t="e">
        <f ca="1">IF($A5&lt;$L$2,NA(),IF(AND((INDEX(練りの用心棒!$A$8:$M$260,$A5-$L$2,5)=".."),((INDEX(練りの用心棒!$A$8:$M$260,$A5-$L$2,12)-INDEX(練りの用心棒!$A$8:$M$260,$A5-$L$2,13))-(INDEX(練りの用心棒!$A$8:$M$260,$A5-$L$2+1,12)-INDEX(練りの用心棒!$A$8:$M$260,$A5-$L$2+1,13))&lt;10)),E5*102%,NA()))</f>
        <v>#N/A</v>
      </c>
      <c r="Q5" s="153" t="e">
        <f ca="1">IF($A5&lt;$L$2,NA(),IF(AND((INDEX(練りの用心棒!$A$8:$M$260,$A5-$L$2,5)=".."),((INDEX(練りの用心棒!$A$8:$M$260,$A5-$L$2,12)-INDEX(練りの用心棒!$A$8:$M$260,$A5-$L$2,13))-(INDEX(練りの用心棒!$A$8:$M$260,$A5-$L$2+1,12)-INDEX(練りの用心棒!$A$8:$M$260,$A5-$L$2+1,13))&gt;10)),F5*98%,NA()))</f>
        <v>#N/A</v>
      </c>
      <c r="R5" s="156"/>
      <c r="S5" s="157"/>
      <c r="U5" s="158">
        <f ca="1">C5</f>
        <v>42925</v>
      </c>
      <c r="V5" s="159">
        <f ca="1">-D5</f>
        <v>-2327.0300000000002</v>
      </c>
      <c r="W5" s="159">
        <f ca="1">-E5</f>
        <v>-2328.02</v>
      </c>
      <c r="X5" s="159">
        <f ca="1">-F5</f>
        <v>-2236.96</v>
      </c>
      <c r="Y5" s="159">
        <f ca="1">-G5</f>
        <v>-2238.94</v>
      </c>
      <c r="Z5" s="160"/>
      <c r="AA5" s="160"/>
      <c r="AB5" s="160"/>
      <c r="AC5" s="160"/>
      <c r="AD5" s="160"/>
      <c r="AE5" s="161"/>
      <c r="AF5" s="162"/>
      <c r="AG5" s="163"/>
      <c r="AH5" s="178" t="e">
        <f t="shared" ref="AH5:AH68" ca="1" si="1">-P5</f>
        <v>#N/A</v>
      </c>
      <c r="AI5" s="154" t="e">
        <f t="shared" ref="AI5:AI68" ca="1" si="2">-Q5</f>
        <v>#N/A</v>
      </c>
      <c r="AJ5" s="156"/>
      <c r="AK5" s="157"/>
    </row>
    <row r="6" spans="1:37">
      <c r="A6" s="147">
        <v>2</v>
      </c>
      <c r="B6" s="147">
        <f t="shared" ref="B6:B69" ca="1" si="3">$A$2-A6+$B$2</f>
        <v>211</v>
      </c>
      <c r="C6" s="148">
        <f t="shared" ca="1" si="0"/>
        <v>42926</v>
      </c>
      <c r="D6" s="149">
        <f t="shared" ref="D6:D69" ca="1" si="4">IF($C6&gt;$G$2,NA(),INDEX(INDIRECT($D$2&amp;"!A1:f9000"),$B6,2))</f>
        <v>2256.7600000000002</v>
      </c>
      <c r="E6" s="149">
        <f t="shared" ref="E6:E69" ca="1" si="5">IF($C6&gt;$G$2,NA(),INDEX(INDIRECT($D$2&amp;"!A1:f9000"),$B6,3))</f>
        <v>2308.23</v>
      </c>
      <c r="F6" s="149">
        <f t="shared" ref="F6:F69" ca="1" si="6">IF($C6&gt;$G$2,NA(),INDEX(INDIRECT($D$2&amp;"!A1:f9000"),$B6,4))</f>
        <v>2238.94</v>
      </c>
      <c r="G6" s="149">
        <f t="shared" ref="G6:G69" ca="1" si="7">IF($C6&gt;$G$2,NA(),INDEX(INDIRECT($D$2&amp;"!A1:f9000"),$B6,5))</f>
        <v>2259.73</v>
      </c>
      <c r="H6" s="150"/>
      <c r="I6" s="150"/>
      <c r="J6" s="150"/>
      <c r="K6" s="150"/>
      <c r="L6" s="150"/>
      <c r="M6" s="150"/>
      <c r="N6" s="164"/>
      <c r="O6" s="165"/>
      <c r="P6" s="154" t="e">
        <f ca="1">IF($A6&lt;$L$2,NA(),IF(AND((INDEX(練りの用心棒!$A$8:$M$260,$A6-$L$2,5)=".."),((INDEX(練りの用心棒!$A$8:$M$260,$A6-$L$2,12)-INDEX(練りの用心棒!$A$8:$M$260,$A6-$L$2,13))-(INDEX(練りの用心棒!$A$8:$M$260,$A6-$L$2+1,12)-INDEX(練りの用心棒!$A$8:$M$260,$A6-$L$2+1,13))&lt;10)),E6*102%,NA()))</f>
        <v>#N/A</v>
      </c>
      <c r="Q6" s="153" t="e">
        <f ca="1">IF($A6&lt;$L$2,NA(),IF(AND((INDEX(練りの用心棒!$A$8:$M$260,$A6-$L$2,5)=".."),((INDEX(練りの用心棒!$A$8:$M$260,$A6-$L$2,12)-INDEX(練りの用心棒!$A$8:$M$260,$A6-$L$2,13))-(INDEX(練りの用心棒!$A$8:$M$260,$A6-$L$2+1,12)-INDEX(練りの用心棒!$A$8:$M$260,$A6-$L$2+1,13))&gt;10)),F6*98%,NA()))</f>
        <v>#N/A</v>
      </c>
      <c r="R6" s="166"/>
      <c r="S6" s="167"/>
      <c r="U6" s="158">
        <f t="shared" ref="U6:U69" ca="1" si="8">C6</f>
        <v>42926</v>
      </c>
      <c r="V6" s="159">
        <f t="shared" ref="V6:X9" ca="1" si="9">-D6</f>
        <v>-2256.7600000000002</v>
      </c>
      <c r="W6" s="159">
        <f t="shared" ca="1" si="9"/>
        <v>-2308.23</v>
      </c>
      <c r="X6" s="159">
        <f t="shared" ca="1" si="9"/>
        <v>-2238.94</v>
      </c>
      <c r="Y6" s="159">
        <f t="shared" ref="Y6:Z9" ca="1" si="10">-G6</f>
        <v>-2259.73</v>
      </c>
      <c r="Z6" s="160"/>
      <c r="AA6" s="160"/>
      <c r="AB6" s="160"/>
      <c r="AC6" s="160"/>
      <c r="AD6" s="160"/>
      <c r="AE6" s="160"/>
      <c r="AF6" s="168"/>
      <c r="AG6" s="163"/>
      <c r="AH6" s="178" t="e">
        <f t="shared" ca="1" si="1"/>
        <v>#N/A</v>
      </c>
      <c r="AI6" s="154" t="e">
        <f t="shared" ca="1" si="2"/>
        <v>#N/A</v>
      </c>
      <c r="AJ6" s="156"/>
      <c r="AK6" s="157"/>
    </row>
    <row r="7" spans="1:37">
      <c r="A7" s="147">
        <v>3</v>
      </c>
      <c r="B7" s="147">
        <f t="shared" ca="1" si="3"/>
        <v>210</v>
      </c>
      <c r="C7" s="148">
        <f t="shared" ca="1" si="0"/>
        <v>42927</v>
      </c>
      <c r="D7" s="149">
        <f t="shared" ca="1" si="4"/>
        <v>2326.04</v>
      </c>
      <c r="E7" s="149">
        <f t="shared" ca="1" si="5"/>
        <v>2471.5500000000002</v>
      </c>
      <c r="F7" s="149">
        <f t="shared" ca="1" si="6"/>
        <v>2324.0700000000002</v>
      </c>
      <c r="G7" s="149">
        <f t="shared" ca="1" si="7"/>
        <v>2469.5700000000002</v>
      </c>
      <c r="H7" s="150"/>
      <c r="I7" s="150"/>
      <c r="J7" s="150"/>
      <c r="K7" s="150"/>
      <c r="L7" s="150"/>
      <c r="M7" s="150"/>
      <c r="N7" s="164"/>
      <c r="O7" s="165"/>
      <c r="P7" s="154" t="e">
        <f ca="1">IF($A7&lt;$L$2,NA(),IF(AND((INDEX(練りの用心棒!$A$8:$M$260,$A7-$L$2,5)=".."),((INDEX(練りの用心棒!$A$8:$M$260,$A7-$L$2,12)-INDEX(練りの用心棒!$A$8:$M$260,$A7-$L$2,13))-(INDEX(練りの用心棒!$A$8:$M$260,$A7-$L$2+1,12)-INDEX(練りの用心棒!$A$8:$M$260,$A7-$L$2+1,13))&lt;10)),E7*102%,NA()))</f>
        <v>#N/A</v>
      </c>
      <c r="Q7" s="153" t="e">
        <f ca="1">IF($A7&lt;$L$2,NA(),IF(AND((INDEX(練りの用心棒!$A$8:$M$260,$A7-$L$2,5)=".."),((INDEX(練りの用心棒!$A$8:$M$260,$A7-$L$2,12)-INDEX(練りの用心棒!$A$8:$M$260,$A7-$L$2,13))-(INDEX(練りの用心棒!$A$8:$M$260,$A7-$L$2+1,12)-INDEX(練りの用心棒!$A$8:$M$260,$A7-$L$2+1,13))&gt;10)),F7*98%,NA()))</f>
        <v>#N/A</v>
      </c>
      <c r="R7" s="166"/>
      <c r="S7" s="167"/>
      <c r="U7" s="158">
        <f t="shared" ca="1" si="8"/>
        <v>42927</v>
      </c>
      <c r="V7" s="159">
        <f t="shared" ca="1" si="9"/>
        <v>-2326.04</v>
      </c>
      <c r="W7" s="159">
        <f t="shared" ca="1" si="9"/>
        <v>-2471.5500000000002</v>
      </c>
      <c r="X7" s="159">
        <f t="shared" ca="1" si="9"/>
        <v>-2324.0700000000002</v>
      </c>
      <c r="Y7" s="159">
        <f t="shared" ca="1" si="10"/>
        <v>-2469.5700000000002</v>
      </c>
      <c r="Z7" s="160"/>
      <c r="AA7" s="160"/>
      <c r="AB7" s="160"/>
      <c r="AC7" s="160"/>
      <c r="AD7" s="160"/>
      <c r="AE7" s="160"/>
      <c r="AF7" s="168"/>
      <c r="AG7" s="163"/>
      <c r="AH7" s="178" t="e">
        <f t="shared" ca="1" si="1"/>
        <v>#N/A</v>
      </c>
      <c r="AI7" s="154" t="e">
        <f t="shared" ca="1" si="2"/>
        <v>#N/A</v>
      </c>
      <c r="AJ7" s="156"/>
      <c r="AK7" s="157"/>
    </row>
    <row r="8" spans="1:37">
      <c r="A8" s="147">
        <v>4</v>
      </c>
      <c r="B8" s="147">
        <f t="shared" ca="1" si="3"/>
        <v>209</v>
      </c>
      <c r="C8" s="148">
        <f t="shared" ca="1" si="0"/>
        <v>42928</v>
      </c>
      <c r="D8" s="149">
        <f t="shared" ca="1" si="4"/>
        <v>2426.02</v>
      </c>
      <c r="E8" s="149">
        <f t="shared" ca="1" si="5"/>
        <v>2523.02</v>
      </c>
      <c r="F8" s="149">
        <f t="shared" ca="1" si="6"/>
        <v>2421.0700000000002</v>
      </c>
      <c r="G8" s="149">
        <f t="shared" ca="1" si="7"/>
        <v>2480.4499999999998</v>
      </c>
      <c r="H8" s="150"/>
      <c r="I8" s="150"/>
      <c r="J8" s="150"/>
      <c r="K8" s="150"/>
      <c r="L8" s="150"/>
      <c r="M8" s="150"/>
      <c r="N8" s="164"/>
      <c r="O8" s="165"/>
      <c r="P8" s="154" t="e">
        <f ca="1">IF($A8&lt;$L$2,NA(),IF(AND((INDEX(練りの用心棒!$A$8:$M$260,$A8-$L$2,5)=".."),((INDEX(練りの用心棒!$A$8:$M$260,$A8-$L$2,12)-INDEX(練りの用心棒!$A$8:$M$260,$A8-$L$2,13))-(INDEX(練りの用心棒!$A$8:$M$260,$A8-$L$2+1,12)-INDEX(練りの用心棒!$A$8:$M$260,$A8-$L$2+1,13))&lt;10)),E8*102%,NA()))</f>
        <v>#N/A</v>
      </c>
      <c r="Q8" s="153" t="e">
        <f ca="1">IF($A8&lt;$L$2,NA(),IF(AND((INDEX(練りの用心棒!$A$8:$M$260,$A8-$L$2,5)=".."),((INDEX(練りの用心棒!$A$8:$M$260,$A8-$L$2,12)-INDEX(練りの用心棒!$A$8:$M$260,$A8-$L$2,13))-(INDEX(練りの用心棒!$A$8:$M$260,$A8-$L$2+1,12)-INDEX(練りの用心棒!$A$8:$M$260,$A8-$L$2+1,13))&gt;10)),F8*98%,NA()))</f>
        <v>#N/A</v>
      </c>
      <c r="R8" s="166"/>
      <c r="S8" s="167"/>
      <c r="U8" s="158">
        <f t="shared" ca="1" si="8"/>
        <v>42928</v>
      </c>
      <c r="V8" s="159">
        <f t="shared" ca="1" si="9"/>
        <v>-2426.02</v>
      </c>
      <c r="W8" s="159">
        <f t="shared" ca="1" si="9"/>
        <v>-2523.02</v>
      </c>
      <c r="X8" s="159">
        <f t="shared" ca="1" si="9"/>
        <v>-2421.0700000000002</v>
      </c>
      <c r="Y8" s="159">
        <f t="shared" ca="1" si="10"/>
        <v>-2480.4499999999998</v>
      </c>
      <c r="Z8" s="160"/>
      <c r="AA8" s="160"/>
      <c r="AB8" s="160"/>
      <c r="AC8" s="160"/>
      <c r="AD8" s="160"/>
      <c r="AE8" s="160"/>
      <c r="AF8" s="168"/>
      <c r="AG8" s="163"/>
      <c r="AH8" s="178" t="e">
        <f t="shared" ca="1" si="1"/>
        <v>#N/A</v>
      </c>
      <c r="AI8" s="154" t="e">
        <f t="shared" ca="1" si="2"/>
        <v>#N/A</v>
      </c>
      <c r="AJ8" s="156"/>
      <c r="AK8" s="157"/>
    </row>
    <row r="9" spans="1:37">
      <c r="A9" s="147">
        <v>5</v>
      </c>
      <c r="B9" s="147">
        <f t="shared" ca="1" si="3"/>
        <v>208</v>
      </c>
      <c r="C9" s="148">
        <f t="shared" ca="1" si="0"/>
        <v>42929</v>
      </c>
      <c r="D9" s="149">
        <f t="shared" ca="1" si="4"/>
        <v>2480.4499999999998</v>
      </c>
      <c r="E9" s="149">
        <f t="shared" ca="1" si="5"/>
        <v>2501.2399999999998</v>
      </c>
      <c r="F9" s="149">
        <f t="shared" ca="1" si="6"/>
        <v>2437.89</v>
      </c>
      <c r="G9" s="149">
        <f t="shared" ca="1" si="7"/>
        <v>2462.64</v>
      </c>
      <c r="H9" s="169">
        <f ca="1">IF($C9&gt;$G$2,NA(),SUM($G5:$G9)/5)</f>
        <v>2382.2659999999996</v>
      </c>
      <c r="I9" s="150"/>
      <c r="J9" s="150"/>
      <c r="K9" s="150"/>
      <c r="L9" s="150"/>
      <c r="M9" s="169">
        <f t="shared" ref="M9:M63" ca="1" si="11">$H9*(1-3%)</f>
        <v>2310.7980199999997</v>
      </c>
      <c r="N9" s="170">
        <f t="shared" ref="N9:N63" ca="1" si="12">$H9*(1+3%)</f>
        <v>2453.7339799999995</v>
      </c>
      <c r="O9" s="165"/>
      <c r="P9" s="154" t="e">
        <f ca="1">IF($A9&lt;$L$2,NA(),IF(AND((INDEX(練りの用心棒!$A$8:$M$260,$A9-$L$2,5)=".."),((INDEX(練りの用心棒!$A$8:$M$260,$A9-$L$2,12)-INDEX(練りの用心棒!$A$8:$M$260,$A9-$L$2,13))-(INDEX(練りの用心棒!$A$8:$M$260,$A9-$L$2+1,12)-INDEX(練りの用心棒!$A$8:$M$260,$A9-$L$2+1,13))&lt;10)),E9*102%,NA()))</f>
        <v>#N/A</v>
      </c>
      <c r="Q9" s="153" t="e">
        <f ca="1">IF($A9&lt;$L$2,NA(),IF(AND((INDEX(練りの用心棒!$A$8:$M$260,$A9-$L$2,5)=".."),((INDEX(練りの用心棒!$A$8:$M$260,$A9-$L$2,12)-INDEX(練りの用心棒!$A$8:$M$260,$A9-$L$2,13))-(INDEX(練りの用心棒!$A$8:$M$260,$A9-$L$2+1,12)-INDEX(練りの用心棒!$A$8:$M$260,$A9-$L$2+1,13))&gt;10)),F9*98%,NA()))</f>
        <v>#N/A</v>
      </c>
      <c r="R9" s="166"/>
      <c r="S9" s="167"/>
      <c r="U9" s="158">
        <f t="shared" ca="1" si="8"/>
        <v>42929</v>
      </c>
      <c r="V9" s="159">
        <f t="shared" ca="1" si="9"/>
        <v>-2480.4499999999998</v>
      </c>
      <c r="W9" s="159">
        <f t="shared" ca="1" si="9"/>
        <v>-2501.2399999999998</v>
      </c>
      <c r="X9" s="159">
        <f t="shared" ca="1" si="9"/>
        <v>-2437.89</v>
      </c>
      <c r="Y9" s="159">
        <f t="shared" ca="1" si="10"/>
        <v>-2462.64</v>
      </c>
      <c r="Z9" s="159">
        <f t="shared" ca="1" si="10"/>
        <v>-2382.2659999999996</v>
      </c>
      <c r="AA9" s="160"/>
      <c r="AB9" s="160"/>
      <c r="AC9" s="160"/>
      <c r="AD9" s="171"/>
      <c r="AE9" s="172">
        <f ca="1">-M9</f>
        <v>-2310.7980199999997</v>
      </c>
      <c r="AF9" s="173">
        <f ca="1">-N9</f>
        <v>-2453.7339799999995</v>
      </c>
      <c r="AG9" s="163"/>
      <c r="AH9" s="178" t="e">
        <f t="shared" ca="1" si="1"/>
        <v>#N/A</v>
      </c>
      <c r="AI9" s="154" t="e">
        <f t="shared" ca="1" si="2"/>
        <v>#N/A</v>
      </c>
      <c r="AJ9" s="156"/>
      <c r="AK9" s="157"/>
    </row>
    <row r="10" spans="1:37">
      <c r="A10" s="147">
        <v>6</v>
      </c>
      <c r="B10" s="147">
        <f t="shared" ca="1" si="3"/>
        <v>207</v>
      </c>
      <c r="C10" s="148">
        <f t="shared" ca="1" si="0"/>
        <v>42930</v>
      </c>
      <c r="D10" s="149">
        <f t="shared" ca="1" si="4"/>
        <v>2473.5300000000002</v>
      </c>
      <c r="E10" s="149">
        <f t="shared" ca="1" si="5"/>
        <v>2484.41</v>
      </c>
      <c r="F10" s="149">
        <f t="shared" ca="1" si="6"/>
        <v>2388.4</v>
      </c>
      <c r="G10" s="149">
        <f t="shared" ca="1" si="7"/>
        <v>2417.11</v>
      </c>
      <c r="H10" s="169">
        <f t="shared" ref="H10:H73" ca="1" si="13">IF($C10&gt;$G$2,NA(),SUM($G6:$G10)/5)</f>
        <v>2417.9</v>
      </c>
      <c r="I10" s="150"/>
      <c r="J10" s="150"/>
      <c r="K10" s="150"/>
      <c r="L10" s="150"/>
      <c r="M10" s="169">
        <f t="shared" ca="1" si="11"/>
        <v>2345.3629999999998</v>
      </c>
      <c r="N10" s="170">
        <f t="shared" ca="1" si="12"/>
        <v>2490.4370000000004</v>
      </c>
      <c r="O10" s="174">
        <f ca="1">IF($C10&gt;$G$2,NA(),100*(H10-H9)/H9)</f>
        <v>1.4958027357146715</v>
      </c>
      <c r="P10" s="154" t="e">
        <f ca="1">IF($A10&lt;$L$2,NA(),IF(AND((INDEX(練りの用心棒!$A$8:$M$260,$A10-$L$2,5)=".."),((INDEX(練りの用心棒!$A$8:$M$260,$A10-$L$2,12)-INDEX(練りの用心棒!$A$8:$M$260,$A10-$L$2,13))-(INDEX(練りの用心棒!$A$8:$M$260,$A10-$L$2+1,12)-INDEX(練りの用心棒!$A$8:$M$260,$A10-$L$2+1,13))&lt;10)),E10*102%,NA()))</f>
        <v>#N/A</v>
      </c>
      <c r="Q10" s="153" t="e">
        <f ca="1">IF($A10&lt;$L$2,NA(),IF(AND((INDEX(練りの用心棒!$A$8:$M$260,$A10-$L$2,5)=".."),((INDEX(練りの用心棒!$A$8:$M$260,$A10-$L$2,12)-INDEX(練りの用心棒!$A$8:$M$260,$A10-$L$2,13))-(INDEX(練りの用心棒!$A$8:$M$260,$A10-$L$2+1,12)-INDEX(練りの用心棒!$A$8:$M$260,$A10-$L$2+1,13))&gt;10)),F10*98%,NA()))</f>
        <v>#N/A</v>
      </c>
      <c r="R10" s="166"/>
      <c r="S10" s="167"/>
      <c r="U10" s="158">
        <f t="shared" ca="1" si="8"/>
        <v>42930</v>
      </c>
      <c r="V10" s="159">
        <f t="shared" ref="V10:V23" ca="1" si="14">-D10</f>
        <v>-2473.5300000000002</v>
      </c>
      <c r="W10" s="159">
        <f t="shared" ref="W10:W23" ca="1" si="15">-E10</f>
        <v>-2484.41</v>
      </c>
      <c r="X10" s="159">
        <f t="shared" ref="X10:X23" ca="1" si="16">-F10</f>
        <v>-2388.4</v>
      </c>
      <c r="Y10" s="159">
        <f t="shared" ref="Y10:Y23" ca="1" si="17">-G10</f>
        <v>-2417.11</v>
      </c>
      <c r="Z10" s="159">
        <f t="shared" ref="Z10:Z23" ca="1" si="18">-H10</f>
        <v>-2417.9</v>
      </c>
      <c r="AA10" s="160"/>
      <c r="AB10" s="160"/>
      <c r="AC10" s="160"/>
      <c r="AD10" s="171"/>
      <c r="AE10" s="172">
        <f t="shared" ref="AE10:AE23" ca="1" si="19">-M10</f>
        <v>-2345.3629999999998</v>
      </c>
      <c r="AF10" s="173">
        <f t="shared" ref="AF10:AF23" ca="1" si="20">-N10</f>
        <v>-2490.4370000000004</v>
      </c>
      <c r="AG10" s="163"/>
      <c r="AH10" s="178" t="e">
        <f t="shared" ca="1" si="1"/>
        <v>#N/A</v>
      </c>
      <c r="AI10" s="154" t="e">
        <f t="shared" ca="1" si="2"/>
        <v>#N/A</v>
      </c>
      <c r="AJ10" s="156"/>
      <c r="AK10" s="157"/>
    </row>
    <row r="11" spans="1:37">
      <c r="A11" s="147">
        <v>7</v>
      </c>
      <c r="B11" s="147">
        <f t="shared" ca="1" si="3"/>
        <v>206</v>
      </c>
      <c r="C11" s="148">
        <f t="shared" ca="1" si="0"/>
        <v>42931</v>
      </c>
      <c r="D11" s="149">
        <f t="shared" ca="1" si="4"/>
        <v>2450.7600000000002</v>
      </c>
      <c r="E11" s="149">
        <f t="shared" ca="1" si="5"/>
        <v>2568.5500000000002</v>
      </c>
      <c r="F11" s="149">
        <f t="shared" ca="1" si="6"/>
        <v>2443.83</v>
      </c>
      <c r="G11" s="149">
        <f t="shared" ca="1" si="7"/>
        <v>2560.63</v>
      </c>
      <c r="H11" s="169">
        <f t="shared" ca="1" si="13"/>
        <v>2478.0800000000004</v>
      </c>
      <c r="I11" s="150"/>
      <c r="J11" s="150"/>
      <c r="K11" s="150"/>
      <c r="L11" s="150"/>
      <c r="M11" s="169">
        <f t="shared" ca="1" si="11"/>
        <v>2403.7376000000004</v>
      </c>
      <c r="N11" s="170">
        <f t="shared" ca="1" si="12"/>
        <v>2552.4224000000004</v>
      </c>
      <c r="O11" s="174">
        <f t="shared" ref="O11:O74" ca="1" si="21">IF($C11&gt;$G$2,NA(),100*(H11-H10)/H10)</f>
        <v>2.4889366805906072</v>
      </c>
      <c r="P11" s="154" t="e">
        <f ca="1">IF($A11&lt;$L$2,NA(),IF(AND((INDEX(練りの用心棒!$A$8:$M$260,$A11-$L$2,5)=".."),((INDEX(練りの用心棒!$A$8:$M$260,$A11-$L$2,12)-INDEX(練りの用心棒!$A$8:$M$260,$A11-$L$2,13))-(INDEX(練りの用心棒!$A$8:$M$260,$A11-$L$2+1,12)-INDEX(練りの用心棒!$A$8:$M$260,$A11-$L$2+1,13))&lt;10)),E11*102%,NA()))</f>
        <v>#N/A</v>
      </c>
      <c r="Q11" s="153" t="e">
        <f ca="1">IF($A11&lt;$L$2,NA(),IF(AND((INDEX(練りの用心棒!$A$8:$M$260,$A11-$L$2,5)=".."),((INDEX(練りの用心棒!$A$8:$M$260,$A11-$L$2,12)-INDEX(練りの用心棒!$A$8:$M$260,$A11-$L$2,13))-(INDEX(練りの用心棒!$A$8:$M$260,$A11-$L$2+1,12)-INDEX(練りの用心棒!$A$8:$M$260,$A11-$L$2+1,13))&gt;10)),F11*98%,NA()))</f>
        <v>#N/A</v>
      </c>
      <c r="R11" s="166"/>
      <c r="S11" s="167"/>
      <c r="U11" s="158">
        <f t="shared" ca="1" si="8"/>
        <v>42931</v>
      </c>
      <c r="V11" s="159">
        <f t="shared" ca="1" si="14"/>
        <v>-2450.7600000000002</v>
      </c>
      <c r="W11" s="159">
        <f t="shared" ca="1" si="15"/>
        <v>-2568.5500000000002</v>
      </c>
      <c r="X11" s="159">
        <f t="shared" ca="1" si="16"/>
        <v>-2443.83</v>
      </c>
      <c r="Y11" s="159">
        <f t="shared" ca="1" si="17"/>
        <v>-2560.63</v>
      </c>
      <c r="Z11" s="159">
        <f t="shared" ca="1" si="18"/>
        <v>-2478.0800000000004</v>
      </c>
      <c r="AA11" s="160"/>
      <c r="AB11" s="160"/>
      <c r="AC11" s="160"/>
      <c r="AD11" s="171"/>
      <c r="AE11" s="172">
        <f t="shared" ca="1" si="19"/>
        <v>-2403.7376000000004</v>
      </c>
      <c r="AF11" s="173">
        <f t="shared" ca="1" si="20"/>
        <v>-2552.4224000000004</v>
      </c>
      <c r="AG11" s="163"/>
      <c r="AH11" s="178" t="e">
        <f t="shared" ca="1" si="1"/>
        <v>#N/A</v>
      </c>
      <c r="AI11" s="154" t="e">
        <f t="shared" ca="1" si="2"/>
        <v>#N/A</v>
      </c>
      <c r="AJ11" s="156"/>
      <c r="AK11" s="157"/>
    </row>
    <row r="12" spans="1:37">
      <c r="A12" s="147">
        <v>8</v>
      </c>
      <c r="B12" s="147">
        <f t="shared" ca="1" si="3"/>
        <v>205</v>
      </c>
      <c r="C12" s="148">
        <f t="shared" ca="1" si="0"/>
        <v>42932</v>
      </c>
      <c r="D12" s="149">
        <f t="shared" ca="1" si="4"/>
        <v>2550.73</v>
      </c>
      <c r="E12" s="149">
        <f t="shared" ca="1" si="5"/>
        <v>2613.09</v>
      </c>
      <c r="F12" s="149">
        <f t="shared" ca="1" si="6"/>
        <v>2540.83</v>
      </c>
      <c r="G12" s="149">
        <f t="shared" ca="1" si="7"/>
        <v>2594.2800000000002</v>
      </c>
      <c r="H12" s="169">
        <f t="shared" ca="1" si="13"/>
        <v>2503.0220000000004</v>
      </c>
      <c r="I12" s="150"/>
      <c r="J12" s="150"/>
      <c r="K12" s="150"/>
      <c r="L12" s="150"/>
      <c r="M12" s="169">
        <f t="shared" ca="1" si="11"/>
        <v>2427.9313400000001</v>
      </c>
      <c r="N12" s="170">
        <f t="shared" ca="1" si="12"/>
        <v>2578.1126600000007</v>
      </c>
      <c r="O12" s="174">
        <f t="shared" ca="1" si="21"/>
        <v>1.0065050361570249</v>
      </c>
      <c r="P12" s="154" t="e">
        <f ca="1">IF($A12&lt;$L$2,NA(),IF(AND((INDEX(練りの用心棒!$A$8:$M$260,$A12-$L$2,5)=".."),((INDEX(練りの用心棒!$A$8:$M$260,$A12-$L$2,12)-INDEX(練りの用心棒!$A$8:$M$260,$A12-$L$2,13))-(INDEX(練りの用心棒!$A$8:$M$260,$A12-$L$2+1,12)-INDEX(練りの用心棒!$A$8:$M$260,$A12-$L$2+1,13))&lt;10)),E12*102%,NA()))</f>
        <v>#N/A</v>
      </c>
      <c r="Q12" s="153" t="e">
        <f ca="1">IF($A12&lt;$L$2,NA(),IF(AND((INDEX(練りの用心棒!$A$8:$M$260,$A12-$L$2,5)=".."),((INDEX(練りの用心棒!$A$8:$M$260,$A12-$L$2,12)-INDEX(練りの用心棒!$A$8:$M$260,$A12-$L$2,13))-(INDEX(練りの用心棒!$A$8:$M$260,$A12-$L$2+1,12)-INDEX(練りの用心棒!$A$8:$M$260,$A12-$L$2+1,13))&gt;10)),F12*98%,NA()))</f>
        <v>#N/A</v>
      </c>
      <c r="R12" s="166"/>
      <c r="S12" s="167"/>
      <c r="U12" s="158">
        <f t="shared" ca="1" si="8"/>
        <v>42932</v>
      </c>
      <c r="V12" s="159">
        <f t="shared" ca="1" si="14"/>
        <v>-2550.73</v>
      </c>
      <c r="W12" s="159">
        <f t="shared" ca="1" si="15"/>
        <v>-2613.09</v>
      </c>
      <c r="X12" s="159">
        <f t="shared" ca="1" si="16"/>
        <v>-2540.83</v>
      </c>
      <c r="Y12" s="159">
        <f t="shared" ca="1" si="17"/>
        <v>-2594.2800000000002</v>
      </c>
      <c r="Z12" s="159">
        <f t="shared" ca="1" si="18"/>
        <v>-2503.0220000000004</v>
      </c>
      <c r="AA12" s="160"/>
      <c r="AB12" s="160"/>
      <c r="AC12" s="160"/>
      <c r="AD12" s="171"/>
      <c r="AE12" s="172">
        <f t="shared" ca="1" si="19"/>
        <v>-2427.9313400000001</v>
      </c>
      <c r="AF12" s="173">
        <f t="shared" ca="1" si="20"/>
        <v>-2578.1126600000007</v>
      </c>
      <c r="AG12" s="163"/>
      <c r="AH12" s="178" t="e">
        <f t="shared" ca="1" si="1"/>
        <v>#N/A</v>
      </c>
      <c r="AI12" s="154" t="e">
        <f t="shared" ca="1" si="2"/>
        <v>#N/A</v>
      </c>
      <c r="AJ12" s="156"/>
      <c r="AK12" s="157"/>
    </row>
    <row r="13" spans="1:37">
      <c r="A13" s="147">
        <v>9</v>
      </c>
      <c r="B13" s="147">
        <f t="shared" ca="1" si="3"/>
        <v>204</v>
      </c>
      <c r="C13" s="148">
        <f t="shared" ca="1" si="0"/>
        <v>42933</v>
      </c>
      <c r="D13" s="149">
        <f t="shared" ca="1" si="4"/>
        <v>2608.14</v>
      </c>
      <c r="E13" s="149">
        <f t="shared" ca="1" si="5"/>
        <v>2647.73</v>
      </c>
      <c r="F13" s="149">
        <f t="shared" ca="1" si="6"/>
        <v>2568.5500000000002</v>
      </c>
      <c r="G13" s="149">
        <f t="shared" ca="1" si="7"/>
        <v>2580.4299999999998</v>
      </c>
      <c r="H13" s="169">
        <f t="shared" ca="1" si="13"/>
        <v>2523.018</v>
      </c>
      <c r="I13" s="150"/>
      <c r="J13" s="150"/>
      <c r="K13" s="150"/>
      <c r="L13" s="150"/>
      <c r="M13" s="169">
        <f t="shared" ca="1" si="11"/>
        <v>2447.32746</v>
      </c>
      <c r="N13" s="170">
        <f t="shared" ca="1" si="12"/>
        <v>2598.7085400000001</v>
      </c>
      <c r="O13" s="174">
        <f t="shared" ca="1" si="21"/>
        <v>0.79887432072109776</v>
      </c>
      <c r="P13" s="154" t="e">
        <f ca="1">IF($A13&lt;$L$2,NA(),IF(AND((INDEX(練りの用心棒!$A$8:$M$260,$A13-$L$2,5)=".."),((INDEX(練りの用心棒!$A$8:$M$260,$A13-$L$2,12)-INDEX(練りの用心棒!$A$8:$M$260,$A13-$L$2,13))-(INDEX(練りの用心棒!$A$8:$M$260,$A13-$L$2+1,12)-INDEX(練りの用心棒!$A$8:$M$260,$A13-$L$2+1,13))&lt;10)),E13*102%,NA()))</f>
        <v>#N/A</v>
      </c>
      <c r="Q13" s="153" t="e">
        <f ca="1">IF($A13&lt;$L$2,NA(),IF(AND((INDEX(練りの用心棒!$A$8:$M$260,$A13-$L$2,5)=".."),((INDEX(練りの用心棒!$A$8:$M$260,$A13-$L$2,12)-INDEX(練りの用心棒!$A$8:$M$260,$A13-$L$2,13))-(INDEX(練りの用心棒!$A$8:$M$260,$A13-$L$2+1,12)-INDEX(練りの用心棒!$A$8:$M$260,$A13-$L$2+1,13))&gt;10)),F13*98%,NA()))</f>
        <v>#N/A</v>
      </c>
      <c r="R13" s="166"/>
      <c r="S13" s="167"/>
      <c r="U13" s="158">
        <f t="shared" ca="1" si="8"/>
        <v>42933</v>
      </c>
      <c r="V13" s="159">
        <f t="shared" ca="1" si="14"/>
        <v>-2608.14</v>
      </c>
      <c r="W13" s="159">
        <f t="shared" ca="1" si="15"/>
        <v>-2647.73</v>
      </c>
      <c r="X13" s="159">
        <f t="shared" ca="1" si="16"/>
        <v>-2568.5500000000002</v>
      </c>
      <c r="Y13" s="159">
        <f t="shared" ca="1" si="17"/>
        <v>-2580.4299999999998</v>
      </c>
      <c r="Z13" s="159">
        <f t="shared" ca="1" si="18"/>
        <v>-2523.018</v>
      </c>
      <c r="AA13" s="160"/>
      <c r="AB13" s="160"/>
      <c r="AC13" s="160"/>
      <c r="AD13" s="171"/>
      <c r="AE13" s="172">
        <f t="shared" ca="1" si="19"/>
        <v>-2447.32746</v>
      </c>
      <c r="AF13" s="173">
        <f t="shared" ca="1" si="20"/>
        <v>-2598.7085400000001</v>
      </c>
      <c r="AG13" s="163"/>
      <c r="AH13" s="178" t="e">
        <f t="shared" ca="1" si="1"/>
        <v>#N/A</v>
      </c>
      <c r="AI13" s="154" t="e">
        <f t="shared" ca="1" si="2"/>
        <v>#N/A</v>
      </c>
      <c r="AJ13" s="156"/>
      <c r="AK13" s="157"/>
    </row>
    <row r="14" spans="1:37">
      <c r="A14" s="147">
        <v>10</v>
      </c>
      <c r="B14" s="147">
        <f t="shared" ca="1" si="3"/>
        <v>203</v>
      </c>
      <c r="C14" s="148">
        <f t="shared" ca="1" si="0"/>
        <v>42934</v>
      </c>
      <c r="D14" s="149">
        <f t="shared" ca="1" si="4"/>
        <v>2580.4299999999998</v>
      </c>
      <c r="E14" s="149">
        <f t="shared" ca="1" si="5"/>
        <v>2602.1999999999998</v>
      </c>
      <c r="F14" s="149">
        <f t="shared" ca="1" si="6"/>
        <v>2529.94</v>
      </c>
      <c r="G14" s="149">
        <f t="shared" ca="1" si="7"/>
        <v>2531.92</v>
      </c>
      <c r="H14" s="169">
        <f t="shared" ca="1" si="13"/>
        <v>2536.8740000000003</v>
      </c>
      <c r="I14" s="150"/>
      <c r="J14" s="150"/>
      <c r="K14" s="150"/>
      <c r="L14" s="150"/>
      <c r="M14" s="169">
        <f t="shared" ca="1" si="11"/>
        <v>2460.7677800000001</v>
      </c>
      <c r="N14" s="170">
        <f t="shared" ca="1" si="12"/>
        <v>2612.9802200000004</v>
      </c>
      <c r="O14" s="174">
        <f t="shared" ca="1" si="21"/>
        <v>0.54918355715259348</v>
      </c>
      <c r="P14" s="154" t="e">
        <f ca="1">IF($A14&lt;$L$2,NA(),IF(AND((INDEX(練りの用心棒!$A$8:$M$260,$A14-$L$2,5)=".."),((INDEX(練りの用心棒!$A$8:$M$260,$A14-$L$2,12)-INDEX(練りの用心棒!$A$8:$M$260,$A14-$L$2,13))-(INDEX(練りの用心棒!$A$8:$M$260,$A14-$L$2+1,12)-INDEX(練りの用心棒!$A$8:$M$260,$A14-$L$2+1,13))&lt;10)),E14*102%,NA()))</f>
        <v>#N/A</v>
      </c>
      <c r="Q14" s="153" t="e">
        <f ca="1">IF($A14&lt;$L$2,NA(),IF(AND((INDEX(練りの用心棒!$A$8:$M$260,$A14-$L$2,5)=".."),((INDEX(練りの用心棒!$A$8:$M$260,$A14-$L$2,12)-INDEX(練りの用心棒!$A$8:$M$260,$A14-$L$2,13))-(INDEX(練りの用心棒!$A$8:$M$260,$A14-$L$2+1,12)-INDEX(練りの用心棒!$A$8:$M$260,$A14-$L$2+1,13))&gt;10)),F14*98%,NA()))</f>
        <v>#N/A</v>
      </c>
      <c r="R14" s="166"/>
      <c r="S14" s="167"/>
      <c r="U14" s="158">
        <f t="shared" ca="1" si="8"/>
        <v>42934</v>
      </c>
      <c r="V14" s="159">
        <f t="shared" ca="1" si="14"/>
        <v>-2580.4299999999998</v>
      </c>
      <c r="W14" s="159">
        <f t="shared" ca="1" si="15"/>
        <v>-2602.1999999999998</v>
      </c>
      <c r="X14" s="159">
        <f t="shared" ca="1" si="16"/>
        <v>-2529.94</v>
      </c>
      <c r="Y14" s="159">
        <f t="shared" ca="1" si="17"/>
        <v>-2531.92</v>
      </c>
      <c r="Z14" s="159">
        <f t="shared" ca="1" si="18"/>
        <v>-2536.8740000000003</v>
      </c>
      <c r="AA14" s="160"/>
      <c r="AB14" s="160"/>
      <c r="AC14" s="160"/>
      <c r="AD14" s="171"/>
      <c r="AE14" s="172">
        <f t="shared" ca="1" si="19"/>
        <v>-2460.7677800000001</v>
      </c>
      <c r="AF14" s="173">
        <f t="shared" ca="1" si="20"/>
        <v>-2612.9802200000004</v>
      </c>
      <c r="AG14" s="163"/>
      <c r="AH14" s="178" t="e">
        <f t="shared" ca="1" si="1"/>
        <v>#N/A</v>
      </c>
      <c r="AI14" s="154" t="e">
        <f t="shared" ca="1" si="2"/>
        <v>#N/A</v>
      </c>
      <c r="AJ14" s="156"/>
      <c r="AK14" s="157"/>
    </row>
    <row r="15" spans="1:37">
      <c r="A15" s="147">
        <v>11</v>
      </c>
      <c r="B15" s="147">
        <f t="shared" ca="1" si="3"/>
        <v>202</v>
      </c>
      <c r="C15" s="148">
        <f t="shared" ca="1" si="0"/>
        <v>42935</v>
      </c>
      <c r="D15" s="149">
        <f t="shared" ca="1" si="4"/>
        <v>2504.21</v>
      </c>
      <c r="E15" s="149">
        <f t="shared" ca="1" si="5"/>
        <v>2549.7399999999998</v>
      </c>
      <c r="F15" s="149">
        <f t="shared" ca="1" si="6"/>
        <v>2440.86</v>
      </c>
      <c r="G15" s="149">
        <f t="shared" ca="1" si="7"/>
        <v>2534.89</v>
      </c>
      <c r="H15" s="169">
        <f t="shared" ca="1" si="13"/>
        <v>2560.4299999999998</v>
      </c>
      <c r="I15" s="150"/>
      <c r="J15" s="150"/>
      <c r="K15" s="150"/>
      <c r="L15" s="150"/>
      <c r="M15" s="169">
        <f t="shared" ca="1" si="11"/>
        <v>2483.6170999999999</v>
      </c>
      <c r="N15" s="170">
        <f t="shared" ca="1" si="12"/>
        <v>2637.2428999999997</v>
      </c>
      <c r="O15" s="174">
        <f t="shared" ca="1" si="21"/>
        <v>0.92854434236779526</v>
      </c>
      <c r="P15" s="154" t="e">
        <f ca="1">IF($A15&lt;$L$2,NA(),IF(AND((INDEX(練りの用心棒!$A$8:$M$260,$A15-$L$2,5)=".."),((INDEX(練りの用心棒!$A$8:$M$260,$A15-$L$2,12)-INDEX(練りの用心棒!$A$8:$M$260,$A15-$L$2,13))-(INDEX(練りの用心棒!$A$8:$M$260,$A15-$L$2+1,12)-INDEX(練りの用心棒!$A$8:$M$260,$A15-$L$2+1,13))&lt;10)),E15*102%,NA()))</f>
        <v>#N/A</v>
      </c>
      <c r="Q15" s="153" t="e">
        <f ca="1">IF($A15&lt;$L$2,NA(),IF(AND((INDEX(練りの用心棒!$A$8:$M$260,$A15-$L$2,5)=".."),((INDEX(練りの用心棒!$A$8:$M$260,$A15-$L$2,12)-INDEX(練りの用心棒!$A$8:$M$260,$A15-$L$2,13))-(INDEX(練りの用心棒!$A$8:$M$260,$A15-$L$2+1,12)-INDEX(練りの用心棒!$A$8:$M$260,$A15-$L$2+1,13))&gt;10)),F15*98%,NA()))</f>
        <v>#N/A</v>
      </c>
      <c r="R15" s="166"/>
      <c r="S15" s="167"/>
      <c r="U15" s="158">
        <f t="shared" ca="1" si="8"/>
        <v>42935</v>
      </c>
      <c r="V15" s="159">
        <f t="shared" ca="1" si="14"/>
        <v>-2504.21</v>
      </c>
      <c r="W15" s="159">
        <f t="shared" ca="1" si="15"/>
        <v>-2549.7399999999998</v>
      </c>
      <c r="X15" s="159">
        <f t="shared" ca="1" si="16"/>
        <v>-2440.86</v>
      </c>
      <c r="Y15" s="159">
        <f t="shared" ca="1" si="17"/>
        <v>-2534.89</v>
      </c>
      <c r="Z15" s="159">
        <f t="shared" ca="1" si="18"/>
        <v>-2560.4299999999998</v>
      </c>
      <c r="AA15" s="160"/>
      <c r="AB15" s="160"/>
      <c r="AC15" s="160"/>
      <c r="AD15" s="171"/>
      <c r="AE15" s="172">
        <f t="shared" ca="1" si="19"/>
        <v>-2483.6170999999999</v>
      </c>
      <c r="AF15" s="173">
        <f t="shared" ca="1" si="20"/>
        <v>-2637.2428999999997</v>
      </c>
      <c r="AG15" s="163"/>
      <c r="AH15" s="178" t="e">
        <f t="shared" ca="1" si="1"/>
        <v>#N/A</v>
      </c>
      <c r="AI15" s="154" t="e">
        <f t="shared" ca="1" si="2"/>
        <v>#N/A</v>
      </c>
      <c r="AJ15" s="156"/>
      <c r="AK15" s="157"/>
    </row>
    <row r="16" spans="1:37">
      <c r="A16" s="147">
        <v>12</v>
      </c>
      <c r="B16" s="147">
        <f t="shared" ca="1" si="3"/>
        <v>201</v>
      </c>
      <c r="C16" s="148">
        <f t="shared" ca="1" si="0"/>
        <v>42936</v>
      </c>
      <c r="D16" s="149">
        <f t="shared" ca="1" si="4"/>
        <v>2594.2800000000002</v>
      </c>
      <c r="E16" s="149">
        <f t="shared" ca="1" si="5"/>
        <v>2651.69</v>
      </c>
      <c r="F16" s="149">
        <f t="shared" ca="1" si="6"/>
        <v>2533.9</v>
      </c>
      <c r="G16" s="149">
        <f t="shared" ca="1" si="7"/>
        <v>2544.79</v>
      </c>
      <c r="H16" s="169">
        <f t="shared" ca="1" si="13"/>
        <v>2557.2620000000002</v>
      </c>
      <c r="I16" s="150"/>
      <c r="J16" s="150"/>
      <c r="K16" s="150"/>
      <c r="L16" s="150"/>
      <c r="M16" s="169">
        <f t="shared" ca="1" si="11"/>
        <v>2480.54414</v>
      </c>
      <c r="N16" s="170">
        <f t="shared" ca="1" si="12"/>
        <v>2633.9798600000004</v>
      </c>
      <c r="O16" s="174">
        <f t="shared" ca="1" si="21"/>
        <v>-0.12372921735800883</v>
      </c>
      <c r="P16" s="154" t="e">
        <f ca="1">IF($A16&lt;$L$2,NA(),IF(AND((INDEX(練りの用心棒!$A$8:$M$260,$A16-$L$2,5)=".."),((INDEX(練りの用心棒!$A$8:$M$260,$A16-$L$2,12)-INDEX(練りの用心棒!$A$8:$M$260,$A16-$L$2,13))-(INDEX(練りの用心棒!$A$8:$M$260,$A16-$L$2+1,12)-INDEX(練りの用心棒!$A$8:$M$260,$A16-$L$2+1,13))&lt;10)),E16*102%,NA()))</f>
        <v>#N/A</v>
      </c>
      <c r="Q16" s="153" t="e">
        <f ca="1">IF($A16&lt;$L$2,NA(),IF(AND((INDEX(練りの用心棒!$A$8:$M$260,$A16-$L$2,5)=".."),((INDEX(練りの用心棒!$A$8:$M$260,$A16-$L$2,12)-INDEX(練りの用心棒!$A$8:$M$260,$A16-$L$2,13))-(INDEX(練りの用心棒!$A$8:$M$260,$A16-$L$2+1,12)-INDEX(練りの用心棒!$A$8:$M$260,$A16-$L$2+1,13))&gt;10)),F16*98%,NA()))</f>
        <v>#N/A</v>
      </c>
      <c r="R16" s="166"/>
      <c r="S16" s="167"/>
      <c r="U16" s="158">
        <f t="shared" ca="1" si="8"/>
        <v>42936</v>
      </c>
      <c r="V16" s="159">
        <f t="shared" ca="1" si="14"/>
        <v>-2594.2800000000002</v>
      </c>
      <c r="W16" s="159">
        <f t="shared" ca="1" si="15"/>
        <v>-2651.69</v>
      </c>
      <c r="X16" s="159">
        <f t="shared" ca="1" si="16"/>
        <v>-2533.9</v>
      </c>
      <c r="Y16" s="159">
        <f t="shared" ca="1" si="17"/>
        <v>-2544.79</v>
      </c>
      <c r="Z16" s="159">
        <f t="shared" ca="1" si="18"/>
        <v>-2557.2620000000002</v>
      </c>
      <c r="AA16" s="160"/>
      <c r="AB16" s="160"/>
      <c r="AC16" s="160"/>
      <c r="AD16" s="171"/>
      <c r="AE16" s="172">
        <f t="shared" ca="1" si="19"/>
        <v>-2480.54414</v>
      </c>
      <c r="AF16" s="173">
        <f t="shared" ca="1" si="20"/>
        <v>-2633.9798600000004</v>
      </c>
      <c r="AG16" s="163"/>
      <c r="AH16" s="178" t="e">
        <f t="shared" ca="1" si="1"/>
        <v>#N/A</v>
      </c>
      <c r="AI16" s="154" t="e">
        <f t="shared" ca="1" si="2"/>
        <v>#N/A</v>
      </c>
      <c r="AJ16" s="156"/>
      <c r="AK16" s="157"/>
    </row>
    <row r="17" spans="1:37">
      <c r="A17" s="147">
        <v>13</v>
      </c>
      <c r="B17" s="147">
        <f t="shared" ca="1" si="3"/>
        <v>200</v>
      </c>
      <c r="C17" s="148">
        <f t="shared" ca="1" si="0"/>
        <v>42937</v>
      </c>
      <c r="D17" s="149">
        <f t="shared" ca="1" si="4"/>
        <v>2544.79</v>
      </c>
      <c r="E17" s="149">
        <f t="shared" ca="1" si="5"/>
        <v>2556.67</v>
      </c>
      <c r="F17" s="149">
        <f t="shared" ca="1" si="6"/>
        <v>2476.5</v>
      </c>
      <c r="G17" s="149">
        <f t="shared" ca="1" si="7"/>
        <v>2479.46</v>
      </c>
      <c r="H17" s="169">
        <f t="shared" ca="1" si="13"/>
        <v>2534.2979999999998</v>
      </c>
      <c r="I17" s="150"/>
      <c r="J17" s="150"/>
      <c r="K17" s="150"/>
      <c r="L17" s="150"/>
      <c r="M17" s="169">
        <f t="shared" ca="1" si="11"/>
        <v>2458.2690599999996</v>
      </c>
      <c r="N17" s="170">
        <f t="shared" ca="1" si="12"/>
        <v>2610.3269399999999</v>
      </c>
      <c r="O17" s="174">
        <f t="shared" ca="1" si="21"/>
        <v>-0.89799168016419106</v>
      </c>
      <c r="P17" s="154" t="e">
        <f ca="1">IF($A17&lt;$L$2,NA(),IF(AND((INDEX(練りの用心棒!$A$8:$M$260,$A17-$L$2,5)=".."),((INDEX(練りの用心棒!$A$8:$M$260,$A17-$L$2,12)-INDEX(練りの用心棒!$A$8:$M$260,$A17-$L$2,13))-(INDEX(練りの用心棒!$A$8:$M$260,$A17-$L$2+1,12)-INDEX(練りの用心棒!$A$8:$M$260,$A17-$L$2+1,13))&lt;10)),E17*102%,NA()))</f>
        <v>#N/A</v>
      </c>
      <c r="Q17" s="153" t="e">
        <f ca="1">IF($A17&lt;$L$2,NA(),IF(AND((INDEX(練りの用心棒!$A$8:$M$260,$A17-$L$2,5)=".."),((INDEX(練りの用心棒!$A$8:$M$260,$A17-$L$2,12)-INDEX(練りの用心棒!$A$8:$M$260,$A17-$L$2,13))-(INDEX(練りの用心棒!$A$8:$M$260,$A17-$L$2+1,12)-INDEX(練りの用心棒!$A$8:$M$260,$A17-$L$2+1,13))&gt;10)),F17*98%,NA()))</f>
        <v>#N/A</v>
      </c>
      <c r="R17" s="166"/>
      <c r="S17" s="167"/>
      <c r="U17" s="158">
        <f t="shared" ca="1" si="8"/>
        <v>42937</v>
      </c>
      <c r="V17" s="159">
        <f t="shared" ca="1" si="14"/>
        <v>-2544.79</v>
      </c>
      <c r="W17" s="159">
        <f t="shared" ca="1" si="15"/>
        <v>-2556.67</v>
      </c>
      <c r="X17" s="159">
        <f t="shared" ca="1" si="16"/>
        <v>-2476.5</v>
      </c>
      <c r="Y17" s="159">
        <f t="shared" ca="1" si="17"/>
        <v>-2479.46</v>
      </c>
      <c r="Z17" s="159">
        <f t="shared" ca="1" si="18"/>
        <v>-2534.2979999999998</v>
      </c>
      <c r="AA17" s="160"/>
      <c r="AB17" s="160"/>
      <c r="AC17" s="160"/>
      <c r="AD17" s="171"/>
      <c r="AE17" s="172">
        <f t="shared" ca="1" si="19"/>
        <v>-2458.2690599999996</v>
      </c>
      <c r="AF17" s="173">
        <f t="shared" ca="1" si="20"/>
        <v>-2610.3269399999999</v>
      </c>
      <c r="AG17" s="163"/>
      <c r="AH17" s="178" t="e">
        <f t="shared" ca="1" si="1"/>
        <v>#N/A</v>
      </c>
      <c r="AI17" s="154" t="e">
        <f t="shared" ca="1" si="2"/>
        <v>#N/A</v>
      </c>
      <c r="AJ17" s="156"/>
      <c r="AK17" s="157"/>
    </row>
    <row r="18" spans="1:37">
      <c r="A18" s="147">
        <v>14</v>
      </c>
      <c r="B18" s="147">
        <f t="shared" ca="1" si="3"/>
        <v>199</v>
      </c>
      <c r="C18" s="148">
        <f t="shared" ca="1" si="0"/>
        <v>42938</v>
      </c>
      <c r="D18" s="149">
        <f t="shared" ca="1" si="4"/>
        <v>2464.62</v>
      </c>
      <c r="E18" s="149">
        <f t="shared" ca="1" si="5"/>
        <v>2498.27</v>
      </c>
      <c r="F18" s="149">
        <f t="shared" ca="1" si="6"/>
        <v>2436.9</v>
      </c>
      <c r="G18" s="149">
        <f t="shared" ca="1" si="7"/>
        <v>2471.5500000000002</v>
      </c>
      <c r="H18" s="169">
        <f t="shared" ca="1" si="13"/>
        <v>2512.5219999999999</v>
      </c>
      <c r="I18" s="150"/>
      <c r="J18" s="150"/>
      <c r="K18" s="150"/>
      <c r="L18" s="150"/>
      <c r="M18" s="169">
        <f t="shared" ca="1" si="11"/>
        <v>2437.1463399999998</v>
      </c>
      <c r="N18" s="170">
        <f t="shared" ca="1" si="12"/>
        <v>2587.8976600000001</v>
      </c>
      <c r="O18" s="174">
        <f t="shared" ca="1" si="21"/>
        <v>-0.85925175334549619</v>
      </c>
      <c r="P18" s="154" t="e">
        <f ca="1">IF($A18&lt;$L$2,NA(),IF(AND((INDEX(練りの用心棒!$A$8:$M$260,$A18-$L$2,5)=".."),((INDEX(練りの用心棒!$A$8:$M$260,$A18-$L$2,12)-INDEX(練りの用心棒!$A$8:$M$260,$A18-$L$2,13))-(INDEX(練りの用心棒!$A$8:$M$260,$A18-$L$2+1,12)-INDEX(練りの用心棒!$A$8:$M$260,$A18-$L$2+1,13))&lt;10)),E18*102%,NA()))</f>
        <v>#N/A</v>
      </c>
      <c r="Q18" s="153" t="e">
        <f ca="1">IF($A18&lt;$L$2,NA(),IF(AND((INDEX(練りの用心棒!$A$8:$M$260,$A18-$L$2,5)=".."),((INDEX(練りの用心棒!$A$8:$M$260,$A18-$L$2,12)-INDEX(練りの用心棒!$A$8:$M$260,$A18-$L$2,13))-(INDEX(練りの用心棒!$A$8:$M$260,$A18-$L$2+1,12)-INDEX(練りの用心棒!$A$8:$M$260,$A18-$L$2+1,13))&gt;10)),F18*98%,NA()))</f>
        <v>#N/A</v>
      </c>
      <c r="R18" s="166"/>
      <c r="S18" s="167"/>
      <c r="U18" s="158">
        <f t="shared" ca="1" si="8"/>
        <v>42938</v>
      </c>
      <c r="V18" s="159">
        <f t="shared" ca="1" si="14"/>
        <v>-2464.62</v>
      </c>
      <c r="W18" s="159">
        <f t="shared" ca="1" si="15"/>
        <v>-2498.27</v>
      </c>
      <c r="X18" s="159">
        <f t="shared" ca="1" si="16"/>
        <v>-2436.9</v>
      </c>
      <c r="Y18" s="159">
        <f t="shared" ca="1" si="17"/>
        <v>-2471.5500000000002</v>
      </c>
      <c r="Z18" s="159">
        <f t="shared" ca="1" si="18"/>
        <v>-2512.5219999999999</v>
      </c>
      <c r="AA18" s="160"/>
      <c r="AB18" s="160"/>
      <c r="AC18" s="160"/>
      <c r="AD18" s="171"/>
      <c r="AE18" s="172">
        <f t="shared" ca="1" si="19"/>
        <v>-2437.1463399999998</v>
      </c>
      <c r="AF18" s="173">
        <f t="shared" ca="1" si="20"/>
        <v>-2587.8976600000001</v>
      </c>
      <c r="AG18" s="163"/>
      <c r="AH18" s="178" t="e">
        <f t="shared" ca="1" si="1"/>
        <v>#N/A</v>
      </c>
      <c r="AI18" s="154" t="e">
        <f t="shared" ca="1" si="2"/>
        <v>#N/A</v>
      </c>
      <c r="AJ18" s="156"/>
      <c r="AK18" s="157"/>
    </row>
    <row r="19" spans="1:37">
      <c r="A19" s="147">
        <v>15</v>
      </c>
      <c r="B19" s="147">
        <f t="shared" ca="1" si="3"/>
        <v>198</v>
      </c>
      <c r="C19" s="148">
        <f t="shared" ca="1" si="0"/>
        <v>42939</v>
      </c>
      <c r="D19" s="149">
        <f t="shared" ca="1" si="4"/>
        <v>2483.42</v>
      </c>
      <c r="E19" s="149">
        <f t="shared" ca="1" si="5"/>
        <v>2557.66</v>
      </c>
      <c r="F19" s="149">
        <f t="shared" ca="1" si="6"/>
        <v>2475.5100000000002</v>
      </c>
      <c r="G19" s="149">
        <f t="shared" ca="1" si="7"/>
        <v>2550.73</v>
      </c>
      <c r="H19" s="169">
        <f t="shared" ca="1" si="13"/>
        <v>2516.2840000000001</v>
      </c>
      <c r="I19" s="150"/>
      <c r="J19" s="150"/>
      <c r="K19" s="150"/>
      <c r="L19" s="150"/>
      <c r="M19" s="169">
        <f t="shared" ca="1" si="11"/>
        <v>2440.7954800000002</v>
      </c>
      <c r="N19" s="170">
        <f t="shared" ca="1" si="12"/>
        <v>2591.77252</v>
      </c>
      <c r="O19" s="174">
        <f t="shared" ca="1" si="21"/>
        <v>0.14973003221465012</v>
      </c>
      <c r="P19" s="154" t="e">
        <f ca="1">IF($A19&lt;$L$2,NA(),IF(AND((INDEX(練りの用心棒!$A$8:$M$260,$A19-$L$2,5)=".."),((INDEX(練りの用心棒!$A$8:$M$260,$A19-$L$2,12)-INDEX(練りの用心棒!$A$8:$M$260,$A19-$L$2,13))-(INDEX(練りの用心棒!$A$8:$M$260,$A19-$L$2+1,12)-INDEX(練りの用心棒!$A$8:$M$260,$A19-$L$2+1,13))&lt;10)),E19*102%,NA()))</f>
        <v>#N/A</v>
      </c>
      <c r="Q19" s="153" t="e">
        <f ca="1">IF($A19&lt;$L$2,NA(),IF(AND((INDEX(練りの用心棒!$A$8:$M$260,$A19-$L$2,5)=".."),((INDEX(練りの用心棒!$A$8:$M$260,$A19-$L$2,12)-INDEX(練りの用心棒!$A$8:$M$260,$A19-$L$2,13))-(INDEX(練りの用心棒!$A$8:$M$260,$A19-$L$2+1,12)-INDEX(練りの用心棒!$A$8:$M$260,$A19-$L$2+1,13))&gt;10)),F19*98%,NA()))</f>
        <v>#N/A</v>
      </c>
      <c r="R19" s="166"/>
      <c r="S19" s="167"/>
      <c r="U19" s="158">
        <f t="shared" ca="1" si="8"/>
        <v>42939</v>
      </c>
      <c r="V19" s="159">
        <f t="shared" ca="1" si="14"/>
        <v>-2483.42</v>
      </c>
      <c r="W19" s="159">
        <f t="shared" ca="1" si="15"/>
        <v>-2557.66</v>
      </c>
      <c r="X19" s="159">
        <f t="shared" ca="1" si="16"/>
        <v>-2475.5100000000002</v>
      </c>
      <c r="Y19" s="159">
        <f t="shared" ca="1" si="17"/>
        <v>-2550.73</v>
      </c>
      <c r="Z19" s="159">
        <f t="shared" ca="1" si="18"/>
        <v>-2516.2840000000001</v>
      </c>
      <c r="AA19" s="160"/>
      <c r="AB19" s="160"/>
      <c r="AC19" s="160"/>
      <c r="AD19" s="171"/>
      <c r="AE19" s="172">
        <f t="shared" ca="1" si="19"/>
        <v>-2440.7954800000002</v>
      </c>
      <c r="AF19" s="173">
        <f t="shared" ca="1" si="20"/>
        <v>-2591.77252</v>
      </c>
      <c r="AG19" s="163"/>
      <c r="AH19" s="178" t="e">
        <f t="shared" ca="1" si="1"/>
        <v>#N/A</v>
      </c>
      <c r="AI19" s="154" t="e">
        <f t="shared" ca="1" si="2"/>
        <v>#N/A</v>
      </c>
      <c r="AJ19" s="156"/>
      <c r="AK19" s="157"/>
    </row>
    <row r="20" spans="1:37">
      <c r="A20" s="147">
        <v>16</v>
      </c>
      <c r="B20" s="147">
        <f t="shared" ca="1" si="3"/>
        <v>197</v>
      </c>
      <c r="C20" s="148">
        <f t="shared" ca="1" si="0"/>
        <v>42940</v>
      </c>
      <c r="D20" s="149">
        <f t="shared" ca="1" si="4"/>
        <v>2535.88</v>
      </c>
      <c r="E20" s="149">
        <f t="shared" ca="1" si="5"/>
        <v>2570.5300000000002</v>
      </c>
      <c r="F20" s="149">
        <f t="shared" ca="1" si="6"/>
        <v>2506.19</v>
      </c>
      <c r="G20" s="149">
        <f t="shared" ca="1" si="7"/>
        <v>2554.69</v>
      </c>
      <c r="H20" s="169">
        <f t="shared" ca="1" si="13"/>
        <v>2520.2440000000001</v>
      </c>
      <c r="I20" s="150"/>
      <c r="J20" s="150"/>
      <c r="K20" s="150"/>
      <c r="L20" s="150"/>
      <c r="M20" s="169">
        <f t="shared" ca="1" si="11"/>
        <v>2444.6366800000001</v>
      </c>
      <c r="N20" s="170">
        <f t="shared" ca="1" si="12"/>
        <v>2595.8513200000002</v>
      </c>
      <c r="O20" s="174">
        <f t="shared" ca="1" si="21"/>
        <v>0.15737492270348005</v>
      </c>
      <c r="P20" s="154" t="e">
        <f ca="1">IF($A20&lt;$L$2,NA(),IF(AND((INDEX(練りの用心棒!$A$8:$M$260,$A20-$L$2,5)=".."),((INDEX(練りの用心棒!$A$8:$M$260,$A20-$L$2,12)-INDEX(練りの用心棒!$A$8:$M$260,$A20-$L$2,13))-(INDEX(練りの用心棒!$A$8:$M$260,$A20-$L$2+1,12)-INDEX(練りの用心棒!$A$8:$M$260,$A20-$L$2+1,13))&lt;10)),E20*102%,NA()))</f>
        <v>#N/A</v>
      </c>
      <c r="Q20" s="153" t="e">
        <f ca="1">IF($A20&lt;$L$2,NA(),IF(AND((INDEX(練りの用心棒!$A$8:$M$260,$A20-$L$2,5)=".."),((INDEX(練りの用心棒!$A$8:$M$260,$A20-$L$2,12)-INDEX(練りの用心棒!$A$8:$M$260,$A20-$L$2,13))-(INDEX(練りの用心棒!$A$8:$M$260,$A20-$L$2+1,12)-INDEX(練りの用心棒!$A$8:$M$260,$A20-$L$2+1,13))&gt;10)),F20*98%,NA()))</f>
        <v>#N/A</v>
      </c>
      <c r="R20" s="166"/>
      <c r="S20" s="167"/>
      <c r="U20" s="158">
        <f t="shared" ca="1" si="8"/>
        <v>42940</v>
      </c>
      <c r="V20" s="159">
        <f t="shared" ca="1" si="14"/>
        <v>-2535.88</v>
      </c>
      <c r="W20" s="159">
        <f t="shared" ca="1" si="15"/>
        <v>-2570.5300000000002</v>
      </c>
      <c r="X20" s="159">
        <f t="shared" ca="1" si="16"/>
        <v>-2506.19</v>
      </c>
      <c r="Y20" s="159">
        <f t="shared" ca="1" si="17"/>
        <v>-2554.69</v>
      </c>
      <c r="Z20" s="159">
        <f t="shared" ca="1" si="18"/>
        <v>-2520.2440000000001</v>
      </c>
      <c r="AA20" s="160"/>
      <c r="AB20" s="160"/>
      <c r="AC20" s="160"/>
      <c r="AD20" s="171"/>
      <c r="AE20" s="172">
        <f t="shared" ca="1" si="19"/>
        <v>-2444.6366800000001</v>
      </c>
      <c r="AF20" s="173">
        <f t="shared" ca="1" si="20"/>
        <v>-2595.8513200000002</v>
      </c>
      <c r="AG20" s="163"/>
      <c r="AH20" s="178" t="e">
        <f t="shared" ca="1" si="1"/>
        <v>#N/A</v>
      </c>
      <c r="AI20" s="154" t="e">
        <f t="shared" ca="1" si="2"/>
        <v>#N/A</v>
      </c>
      <c r="AJ20" s="156"/>
      <c r="AK20" s="157"/>
    </row>
    <row r="21" spans="1:37">
      <c r="A21" s="147">
        <v>17</v>
      </c>
      <c r="B21" s="147">
        <f t="shared" ca="1" si="3"/>
        <v>196</v>
      </c>
      <c r="C21" s="148">
        <f t="shared" ca="1" si="0"/>
        <v>42941</v>
      </c>
      <c r="D21" s="149">
        <f t="shared" ca="1" si="4"/>
        <v>2573.5</v>
      </c>
      <c r="E21" s="149">
        <f t="shared" ca="1" si="5"/>
        <v>2573.5</v>
      </c>
      <c r="F21" s="149">
        <f t="shared" ca="1" si="6"/>
        <v>2479.46</v>
      </c>
      <c r="G21" s="149">
        <f t="shared" ca="1" si="7"/>
        <v>2484.41</v>
      </c>
      <c r="H21" s="169">
        <f t="shared" ca="1" si="13"/>
        <v>2508.1680000000001</v>
      </c>
      <c r="I21" s="150"/>
      <c r="J21" s="150"/>
      <c r="K21" s="150"/>
      <c r="L21" s="150"/>
      <c r="M21" s="169">
        <f t="shared" ca="1" si="11"/>
        <v>2432.9229599999999</v>
      </c>
      <c r="N21" s="170">
        <f t="shared" ca="1" si="12"/>
        <v>2583.4130400000004</v>
      </c>
      <c r="O21" s="174">
        <f t="shared" ca="1" si="21"/>
        <v>-0.4791599543536269</v>
      </c>
      <c r="P21" s="154" t="e">
        <f ca="1">IF($A21&lt;$L$2,NA(),IF(AND((INDEX(練りの用心棒!$A$8:$M$260,$A21-$L$2,5)=".."),((INDEX(練りの用心棒!$A$8:$M$260,$A21-$L$2,12)-INDEX(練りの用心棒!$A$8:$M$260,$A21-$L$2,13))-(INDEX(練りの用心棒!$A$8:$M$260,$A21-$L$2+1,12)-INDEX(練りの用心棒!$A$8:$M$260,$A21-$L$2+1,13))&lt;10)),E21*102%,NA()))</f>
        <v>#N/A</v>
      </c>
      <c r="Q21" s="153" t="e">
        <f ca="1">IF($A21&lt;$L$2,NA(),IF(AND((INDEX(練りの用心棒!$A$8:$M$260,$A21-$L$2,5)=".."),((INDEX(練りの用心棒!$A$8:$M$260,$A21-$L$2,12)-INDEX(練りの用心棒!$A$8:$M$260,$A21-$L$2,13))-(INDEX(練りの用心棒!$A$8:$M$260,$A21-$L$2+1,12)-INDEX(練りの用心棒!$A$8:$M$260,$A21-$L$2+1,13))&gt;10)),F21*98%,NA()))</f>
        <v>#N/A</v>
      </c>
      <c r="R21" s="166"/>
      <c r="S21" s="167"/>
      <c r="U21" s="158">
        <f t="shared" ca="1" si="8"/>
        <v>42941</v>
      </c>
      <c r="V21" s="159">
        <f t="shared" ca="1" si="14"/>
        <v>-2573.5</v>
      </c>
      <c r="W21" s="159">
        <f t="shared" ca="1" si="15"/>
        <v>-2573.5</v>
      </c>
      <c r="X21" s="159">
        <f t="shared" ca="1" si="16"/>
        <v>-2479.46</v>
      </c>
      <c r="Y21" s="159">
        <f t="shared" ca="1" si="17"/>
        <v>-2484.41</v>
      </c>
      <c r="Z21" s="159">
        <f t="shared" ca="1" si="18"/>
        <v>-2508.1680000000001</v>
      </c>
      <c r="AA21" s="160"/>
      <c r="AB21" s="160"/>
      <c r="AC21" s="160"/>
      <c r="AD21" s="171"/>
      <c r="AE21" s="172">
        <f t="shared" ca="1" si="19"/>
        <v>-2432.9229599999999</v>
      </c>
      <c r="AF21" s="173">
        <f t="shared" ca="1" si="20"/>
        <v>-2583.4130400000004</v>
      </c>
      <c r="AG21" s="163"/>
      <c r="AH21" s="178" t="e">
        <f t="shared" ca="1" si="1"/>
        <v>#N/A</v>
      </c>
      <c r="AI21" s="154" t="e">
        <f t="shared" ca="1" si="2"/>
        <v>#N/A</v>
      </c>
      <c r="AJ21" s="156"/>
      <c r="AK21" s="157"/>
    </row>
    <row r="22" spans="1:37">
      <c r="A22" s="147">
        <v>18</v>
      </c>
      <c r="B22" s="147">
        <f t="shared" ca="1" si="3"/>
        <v>195</v>
      </c>
      <c r="C22" s="148">
        <f t="shared" ca="1" si="0"/>
        <v>42942</v>
      </c>
      <c r="D22" s="149">
        <f t="shared" ca="1" si="4"/>
        <v>2490.35</v>
      </c>
      <c r="E22" s="149">
        <f t="shared" ca="1" si="5"/>
        <v>2527.9699999999998</v>
      </c>
      <c r="F22" s="149">
        <f t="shared" ca="1" si="6"/>
        <v>2436.9</v>
      </c>
      <c r="G22" s="149">
        <f t="shared" ca="1" si="7"/>
        <v>2508.17</v>
      </c>
      <c r="H22" s="169">
        <f t="shared" ca="1" si="13"/>
        <v>2513.9100000000003</v>
      </c>
      <c r="I22" s="150"/>
      <c r="J22" s="150"/>
      <c r="K22" s="150"/>
      <c r="L22" s="150"/>
      <c r="M22" s="169">
        <f t="shared" ca="1" si="11"/>
        <v>2438.4927000000002</v>
      </c>
      <c r="N22" s="170">
        <f t="shared" ca="1" si="12"/>
        <v>2589.3273000000004</v>
      </c>
      <c r="O22" s="174">
        <f t="shared" ca="1" si="21"/>
        <v>0.22893203326093742</v>
      </c>
      <c r="P22" s="154" t="e">
        <f ca="1">IF($A22&lt;$L$2,NA(),IF(AND((INDEX(練りの用心棒!$A$8:$M$260,$A22-$L$2,5)=".."),((INDEX(練りの用心棒!$A$8:$M$260,$A22-$L$2,12)-INDEX(練りの用心棒!$A$8:$M$260,$A22-$L$2,13))-(INDEX(練りの用心棒!$A$8:$M$260,$A22-$L$2+1,12)-INDEX(練りの用心棒!$A$8:$M$260,$A22-$L$2+1,13))&lt;10)),E22*102%,NA()))</f>
        <v>#N/A</v>
      </c>
      <c r="Q22" s="153" t="e">
        <f ca="1">IF($A22&lt;$L$2,NA(),IF(AND((INDEX(練りの用心棒!$A$8:$M$260,$A22-$L$2,5)=".."),((INDEX(練りの用心棒!$A$8:$M$260,$A22-$L$2,12)-INDEX(練りの用心棒!$A$8:$M$260,$A22-$L$2,13))-(INDEX(練りの用心棒!$A$8:$M$260,$A22-$L$2+1,12)-INDEX(練りの用心棒!$A$8:$M$260,$A22-$L$2+1,13))&gt;10)),F22*98%,NA()))</f>
        <v>#N/A</v>
      </c>
      <c r="R22" s="166"/>
      <c r="S22" s="167"/>
      <c r="U22" s="158">
        <f t="shared" ca="1" si="8"/>
        <v>42942</v>
      </c>
      <c r="V22" s="159">
        <f t="shared" ca="1" si="14"/>
        <v>-2490.35</v>
      </c>
      <c r="W22" s="159">
        <f t="shared" ca="1" si="15"/>
        <v>-2527.9699999999998</v>
      </c>
      <c r="X22" s="159">
        <f t="shared" ca="1" si="16"/>
        <v>-2436.9</v>
      </c>
      <c r="Y22" s="159">
        <f t="shared" ca="1" si="17"/>
        <v>-2508.17</v>
      </c>
      <c r="Z22" s="159">
        <f t="shared" ca="1" si="18"/>
        <v>-2513.9100000000003</v>
      </c>
      <c r="AA22" s="160"/>
      <c r="AB22" s="160"/>
      <c r="AC22" s="160"/>
      <c r="AD22" s="171"/>
      <c r="AE22" s="172">
        <f t="shared" ca="1" si="19"/>
        <v>-2438.4927000000002</v>
      </c>
      <c r="AF22" s="173">
        <f t="shared" ca="1" si="20"/>
        <v>-2589.3273000000004</v>
      </c>
      <c r="AG22" s="163"/>
      <c r="AH22" s="178" t="e">
        <f t="shared" ca="1" si="1"/>
        <v>#N/A</v>
      </c>
      <c r="AI22" s="154" t="e">
        <f t="shared" ca="1" si="2"/>
        <v>#N/A</v>
      </c>
      <c r="AJ22" s="156"/>
      <c r="AK22" s="157"/>
    </row>
    <row r="23" spans="1:37">
      <c r="A23" s="147">
        <v>19</v>
      </c>
      <c r="B23" s="147">
        <f t="shared" ca="1" si="3"/>
        <v>194</v>
      </c>
      <c r="C23" s="148">
        <f t="shared" ca="1" si="0"/>
        <v>42943</v>
      </c>
      <c r="D23" s="149">
        <f t="shared" ca="1" si="4"/>
        <v>2509.16</v>
      </c>
      <c r="E23" s="149">
        <f t="shared" ca="1" si="5"/>
        <v>2548.75</v>
      </c>
      <c r="F23" s="149">
        <f t="shared" ca="1" si="6"/>
        <v>2469.5700000000002</v>
      </c>
      <c r="G23" s="149">
        <f t="shared" ca="1" si="7"/>
        <v>2474.52</v>
      </c>
      <c r="H23" s="169">
        <f t="shared" ca="1" si="13"/>
        <v>2514.5039999999999</v>
      </c>
      <c r="I23" s="150"/>
      <c r="J23" s="150"/>
      <c r="K23" s="150"/>
      <c r="L23" s="150"/>
      <c r="M23" s="169">
        <f t="shared" ca="1" si="11"/>
        <v>2439.0688799999998</v>
      </c>
      <c r="N23" s="170">
        <f t="shared" ca="1" si="12"/>
        <v>2589.93912</v>
      </c>
      <c r="O23" s="174">
        <f t="shared" ca="1" si="21"/>
        <v>2.3628530854310461E-2</v>
      </c>
      <c r="P23" s="154" t="e">
        <f ca="1">IF($A23&lt;$L$2,NA(),IF(AND((INDEX(練りの用心棒!$A$8:$M$260,$A23-$L$2,5)=".."),((INDEX(練りの用心棒!$A$8:$M$260,$A23-$L$2,12)-INDEX(練りの用心棒!$A$8:$M$260,$A23-$L$2,13))-(INDEX(練りの用心棒!$A$8:$M$260,$A23-$L$2+1,12)-INDEX(練りの用心棒!$A$8:$M$260,$A23-$L$2+1,13))&lt;10)),E23*102%,NA()))</f>
        <v>#N/A</v>
      </c>
      <c r="Q23" s="153" t="e">
        <f ca="1">IF($A23&lt;$L$2,NA(),IF(AND((INDEX(練りの用心棒!$A$8:$M$260,$A23-$L$2,5)=".."),((INDEX(練りの用心棒!$A$8:$M$260,$A23-$L$2,12)-INDEX(練りの用心棒!$A$8:$M$260,$A23-$L$2,13))-(INDEX(練りの用心棒!$A$8:$M$260,$A23-$L$2+1,12)-INDEX(練りの用心棒!$A$8:$M$260,$A23-$L$2+1,13))&gt;10)),F23*98%,NA()))</f>
        <v>#N/A</v>
      </c>
      <c r="R23" s="166"/>
      <c r="S23" s="167"/>
      <c r="U23" s="158">
        <f t="shared" ca="1" si="8"/>
        <v>42943</v>
      </c>
      <c r="V23" s="159">
        <f t="shared" ca="1" si="14"/>
        <v>-2509.16</v>
      </c>
      <c r="W23" s="159">
        <f t="shared" ca="1" si="15"/>
        <v>-2548.75</v>
      </c>
      <c r="X23" s="159">
        <f t="shared" ca="1" si="16"/>
        <v>-2469.5700000000002</v>
      </c>
      <c r="Y23" s="159">
        <f t="shared" ca="1" si="17"/>
        <v>-2474.52</v>
      </c>
      <c r="Z23" s="159">
        <f t="shared" ca="1" si="18"/>
        <v>-2514.5039999999999</v>
      </c>
      <c r="AA23" s="160"/>
      <c r="AB23" s="160"/>
      <c r="AC23" s="160"/>
      <c r="AD23" s="171"/>
      <c r="AE23" s="172">
        <f t="shared" ca="1" si="19"/>
        <v>-2439.0688799999998</v>
      </c>
      <c r="AF23" s="173">
        <f t="shared" ca="1" si="20"/>
        <v>-2589.93912</v>
      </c>
      <c r="AG23" s="163"/>
      <c r="AH23" s="178" t="e">
        <f t="shared" ca="1" si="1"/>
        <v>#N/A</v>
      </c>
      <c r="AI23" s="154" t="e">
        <f t="shared" ca="1" si="2"/>
        <v>#N/A</v>
      </c>
      <c r="AJ23" s="156"/>
      <c r="AK23" s="157"/>
    </row>
    <row r="24" spans="1:37">
      <c r="A24" s="147">
        <v>20</v>
      </c>
      <c r="B24" s="147">
        <f t="shared" ca="1" si="3"/>
        <v>193</v>
      </c>
      <c r="C24" s="148">
        <f t="shared" ca="1" si="0"/>
        <v>42944</v>
      </c>
      <c r="D24" s="149">
        <f t="shared" ca="1" si="4"/>
        <v>2494.31</v>
      </c>
      <c r="E24" s="149">
        <f t="shared" ca="1" si="5"/>
        <v>2511.14</v>
      </c>
      <c r="F24" s="149">
        <f t="shared" ca="1" si="6"/>
        <v>2455.71</v>
      </c>
      <c r="G24" s="149">
        <f t="shared" ca="1" si="7"/>
        <v>2461.65</v>
      </c>
      <c r="H24" s="169">
        <f t="shared" ca="1" si="13"/>
        <v>2496.6880000000001</v>
      </c>
      <c r="I24" s="169">
        <f ca="1">IF($C24&gt;$G$2,NA(),SUM($G5:$G24)/20)</f>
        <v>2483.0279999999998</v>
      </c>
      <c r="J24" s="150"/>
      <c r="K24" s="150"/>
      <c r="L24" s="150"/>
      <c r="M24" s="169">
        <f t="shared" ca="1" si="11"/>
        <v>2421.7873599999998</v>
      </c>
      <c r="N24" s="170">
        <f t="shared" ca="1" si="12"/>
        <v>2571.5886400000004</v>
      </c>
      <c r="O24" s="174">
        <f t="shared" ca="1" si="21"/>
        <v>-0.70852939585698826</v>
      </c>
      <c r="P24" s="154" t="e">
        <f ca="1">IF($A24&lt;$L$2,NA(),IF(AND((INDEX(練りの用心棒!$A$8:$M$260,$A24-$L$2,5)=".."),((INDEX(練りの用心棒!$A$8:$M$260,$A24-$L$2,12)-INDEX(練りの用心棒!$A$8:$M$260,$A24-$L$2,13))-(INDEX(練りの用心棒!$A$8:$M$260,$A24-$L$2+1,12)-INDEX(練りの用心棒!$A$8:$M$260,$A24-$L$2+1,13))&lt;10)),E24*102%,NA()))</f>
        <v>#N/A</v>
      </c>
      <c r="Q24" s="153" t="e">
        <f ca="1">IF($A24&lt;$L$2,NA(),IF(AND((INDEX(練りの用心棒!$A$8:$M$260,$A24-$L$2,5)=".."),((INDEX(練りの用心棒!$A$8:$M$260,$A24-$L$2,12)-INDEX(練りの用心棒!$A$8:$M$260,$A24-$L$2,13))-(INDEX(練りの用心棒!$A$8:$M$260,$A24-$L$2+1,12)-INDEX(練りの用心棒!$A$8:$M$260,$A24-$L$2+1,13))&gt;10)),F24*98%,NA()))</f>
        <v>#N/A</v>
      </c>
      <c r="R24" s="166"/>
      <c r="S24" s="167"/>
      <c r="U24" s="158">
        <f t="shared" ca="1" si="8"/>
        <v>42944</v>
      </c>
      <c r="V24" s="159">
        <f t="shared" ref="V24:AA24" ca="1" si="22">-D24</f>
        <v>-2494.31</v>
      </c>
      <c r="W24" s="159">
        <f t="shared" ca="1" si="22"/>
        <v>-2511.14</v>
      </c>
      <c r="X24" s="159">
        <f t="shared" ca="1" si="22"/>
        <v>-2455.71</v>
      </c>
      <c r="Y24" s="159">
        <f t="shared" ca="1" si="22"/>
        <v>-2461.65</v>
      </c>
      <c r="Z24" s="159">
        <f t="shared" ca="1" si="22"/>
        <v>-2496.6880000000001</v>
      </c>
      <c r="AA24" s="159">
        <f t="shared" ca="1" si="22"/>
        <v>-2483.0279999999998</v>
      </c>
      <c r="AB24" s="160"/>
      <c r="AC24" s="160"/>
      <c r="AD24" s="160"/>
      <c r="AE24" s="172">
        <f ca="1">-M24</f>
        <v>-2421.7873599999998</v>
      </c>
      <c r="AF24" s="173">
        <f ca="1">-N24</f>
        <v>-2571.5886400000004</v>
      </c>
      <c r="AG24" s="163"/>
      <c r="AH24" s="178" t="e">
        <f t="shared" ca="1" si="1"/>
        <v>#N/A</v>
      </c>
      <c r="AI24" s="154" t="e">
        <f t="shared" ca="1" si="2"/>
        <v>#N/A</v>
      </c>
      <c r="AJ24" s="156"/>
      <c r="AK24" s="157"/>
    </row>
    <row r="25" spans="1:37">
      <c r="A25" s="147">
        <v>21</v>
      </c>
      <c r="B25" s="147">
        <f t="shared" ca="1" si="3"/>
        <v>192</v>
      </c>
      <c r="C25" s="148">
        <f t="shared" ca="1" si="0"/>
        <v>42945</v>
      </c>
      <c r="D25" s="149">
        <f t="shared" ca="1" si="4"/>
        <v>2431.9499999999998</v>
      </c>
      <c r="E25" s="149">
        <f t="shared" ca="1" si="5"/>
        <v>2431.9499999999998</v>
      </c>
      <c r="F25" s="149">
        <f t="shared" ca="1" si="6"/>
        <v>2365.64</v>
      </c>
      <c r="G25" s="149">
        <f t="shared" ca="1" si="7"/>
        <v>2369.6</v>
      </c>
      <c r="H25" s="169">
        <f t="shared" ca="1" si="13"/>
        <v>2459.67</v>
      </c>
      <c r="I25" s="169">
        <f t="shared" ref="I25:I88" ca="1" si="23">IF($C25&gt;$G$2,NA(),SUM($G6:$G25)/20)</f>
        <v>2489.5609999999997</v>
      </c>
      <c r="J25" s="150"/>
      <c r="K25" s="150"/>
      <c r="L25" s="150"/>
      <c r="M25" s="169">
        <f t="shared" ca="1" si="11"/>
        <v>2385.8798999999999</v>
      </c>
      <c r="N25" s="170">
        <f t="shared" ca="1" si="12"/>
        <v>2533.4601000000002</v>
      </c>
      <c r="O25" s="174">
        <f t="shared" ca="1" si="21"/>
        <v>-1.4826842601077919</v>
      </c>
      <c r="P25" s="154" t="e">
        <f ca="1">IF($A25&lt;$L$2,NA(),IF(AND((INDEX(練りの用心棒!$A$8:$M$260,$A25-$L$2,5)=".."),((INDEX(練りの用心棒!$A$8:$M$260,$A25-$L$2,12)-INDEX(練りの用心棒!$A$8:$M$260,$A25-$L$2,13))-(INDEX(練りの用心棒!$A$8:$M$260,$A25-$L$2+1,12)-INDEX(練りの用心棒!$A$8:$M$260,$A25-$L$2+1,13))&lt;10)),E25*102%,NA()))</f>
        <v>#N/A</v>
      </c>
      <c r="Q25" s="153" t="e">
        <f ca="1">IF($A25&lt;$L$2,NA(),IF(AND((INDEX(練りの用心棒!$A$8:$M$260,$A25-$L$2,5)=".."),((INDEX(練りの用心棒!$A$8:$M$260,$A25-$L$2,12)-INDEX(練りの用心棒!$A$8:$M$260,$A25-$L$2,13))-(INDEX(練りの用心棒!$A$8:$M$260,$A25-$L$2+1,12)-INDEX(練りの用心棒!$A$8:$M$260,$A25-$L$2+1,13))&gt;10)),F25*98%,NA()))</f>
        <v>#N/A</v>
      </c>
      <c r="R25" s="166"/>
      <c r="S25" s="167"/>
      <c r="U25" s="158">
        <f t="shared" ca="1" si="8"/>
        <v>42945</v>
      </c>
      <c r="V25" s="159">
        <f t="shared" ref="V25:V63" ca="1" si="24">-D25</f>
        <v>-2431.9499999999998</v>
      </c>
      <c r="W25" s="159">
        <f t="shared" ref="W25:W63" ca="1" si="25">-E25</f>
        <v>-2431.9499999999998</v>
      </c>
      <c r="X25" s="159">
        <f t="shared" ref="X25:X63" ca="1" si="26">-F25</f>
        <v>-2365.64</v>
      </c>
      <c r="Y25" s="159">
        <f t="shared" ref="Y25:Y63" ca="1" si="27">-G25</f>
        <v>-2369.6</v>
      </c>
      <c r="Z25" s="159">
        <f t="shared" ref="Z25:Z63" ca="1" si="28">-H25</f>
        <v>-2459.67</v>
      </c>
      <c r="AA25" s="159">
        <f t="shared" ref="AA25:AA63" ca="1" si="29">-I25</f>
        <v>-2489.5609999999997</v>
      </c>
      <c r="AB25" s="160"/>
      <c r="AC25" s="160"/>
      <c r="AD25" s="160"/>
      <c r="AE25" s="172">
        <f t="shared" ref="AE25:AE63" ca="1" si="30">-M25</f>
        <v>-2385.8798999999999</v>
      </c>
      <c r="AF25" s="173">
        <f t="shared" ref="AF25:AF63" ca="1" si="31">-N25</f>
        <v>-2533.4601000000002</v>
      </c>
      <c r="AG25" s="163"/>
      <c r="AH25" s="178" t="e">
        <f t="shared" ca="1" si="1"/>
        <v>#N/A</v>
      </c>
      <c r="AI25" s="154" t="e">
        <f t="shared" ca="1" si="2"/>
        <v>#N/A</v>
      </c>
      <c r="AJ25" s="156"/>
      <c r="AK25" s="157"/>
    </row>
    <row r="26" spans="1:37">
      <c r="A26" s="147">
        <v>22</v>
      </c>
      <c r="B26" s="147">
        <f t="shared" ca="1" si="3"/>
        <v>191</v>
      </c>
      <c r="C26" s="148">
        <f t="shared" ca="1" si="0"/>
        <v>42946</v>
      </c>
      <c r="D26" s="149">
        <f t="shared" ca="1" si="4"/>
        <v>2331.98</v>
      </c>
      <c r="E26" s="149">
        <f t="shared" ca="1" si="5"/>
        <v>2372.5700000000002</v>
      </c>
      <c r="F26" s="149">
        <f t="shared" ca="1" si="6"/>
        <v>2312.19</v>
      </c>
      <c r="G26" s="149">
        <f t="shared" ca="1" si="7"/>
        <v>2334.9499999999998</v>
      </c>
      <c r="H26" s="169">
        <f t="shared" ca="1" si="13"/>
        <v>2429.7779999999998</v>
      </c>
      <c r="I26" s="169">
        <f t="shared" ca="1" si="23"/>
        <v>2493.3219999999997</v>
      </c>
      <c r="J26" s="150"/>
      <c r="K26" s="150"/>
      <c r="L26" s="150"/>
      <c r="M26" s="169">
        <f t="shared" ca="1" si="11"/>
        <v>2356.8846599999997</v>
      </c>
      <c r="N26" s="170">
        <f t="shared" ca="1" si="12"/>
        <v>2502.6713399999999</v>
      </c>
      <c r="O26" s="174">
        <f t="shared" ca="1" si="21"/>
        <v>-1.2152849772530574</v>
      </c>
      <c r="P26" s="154" t="e">
        <f ca="1">IF($A26&lt;$L$2,NA(),IF(AND((INDEX(練りの用心棒!$A$8:$M$260,$A26-$L$2,5)=".."),((INDEX(練りの用心棒!$A$8:$M$260,$A26-$L$2,12)-INDEX(練りの用心棒!$A$8:$M$260,$A26-$L$2,13))-(INDEX(練りの用心棒!$A$8:$M$260,$A26-$L$2+1,12)-INDEX(練りの用心棒!$A$8:$M$260,$A26-$L$2+1,13))&lt;10)),E26*102%,NA()))</f>
        <v>#N/A</v>
      </c>
      <c r="Q26" s="153" t="e">
        <f ca="1">IF($A26&lt;$L$2,NA(),IF(AND((INDEX(練りの用心棒!$A$8:$M$260,$A26-$L$2,5)=".."),((INDEX(練りの用心棒!$A$8:$M$260,$A26-$L$2,12)-INDEX(練りの用心棒!$A$8:$M$260,$A26-$L$2,13))-(INDEX(練りの用心棒!$A$8:$M$260,$A26-$L$2+1,12)-INDEX(練りの用心棒!$A$8:$M$260,$A26-$L$2+1,13))&gt;10)),F26*98%,NA()))</f>
        <v>#N/A</v>
      </c>
      <c r="R26" s="166"/>
      <c r="S26" s="167"/>
      <c r="U26" s="158">
        <f t="shared" ca="1" si="8"/>
        <v>42946</v>
      </c>
      <c r="V26" s="159">
        <f t="shared" ca="1" si="24"/>
        <v>-2331.98</v>
      </c>
      <c r="W26" s="159">
        <f t="shared" ca="1" si="25"/>
        <v>-2372.5700000000002</v>
      </c>
      <c r="X26" s="159">
        <f t="shared" ca="1" si="26"/>
        <v>-2312.19</v>
      </c>
      <c r="Y26" s="159">
        <f t="shared" ca="1" si="27"/>
        <v>-2334.9499999999998</v>
      </c>
      <c r="Z26" s="159">
        <f t="shared" ca="1" si="28"/>
        <v>-2429.7779999999998</v>
      </c>
      <c r="AA26" s="159">
        <f t="shared" ca="1" si="29"/>
        <v>-2493.3219999999997</v>
      </c>
      <c r="AB26" s="160"/>
      <c r="AC26" s="160"/>
      <c r="AD26" s="160"/>
      <c r="AE26" s="172">
        <f t="shared" ca="1" si="30"/>
        <v>-2356.8846599999997</v>
      </c>
      <c r="AF26" s="173">
        <f t="shared" ca="1" si="31"/>
        <v>-2502.6713399999999</v>
      </c>
      <c r="AG26" s="163"/>
      <c r="AH26" s="178" t="e">
        <f t="shared" ca="1" si="1"/>
        <v>#N/A</v>
      </c>
      <c r="AI26" s="154" t="e">
        <f t="shared" ca="1" si="2"/>
        <v>#N/A</v>
      </c>
      <c r="AJ26" s="156"/>
      <c r="AK26" s="157"/>
    </row>
    <row r="27" spans="1:37">
      <c r="A27" s="147">
        <v>23</v>
      </c>
      <c r="B27" s="147">
        <f t="shared" ca="1" si="3"/>
        <v>190</v>
      </c>
      <c r="C27" s="148">
        <f t="shared" ca="1" si="0"/>
        <v>42947</v>
      </c>
      <c r="D27" s="149">
        <f t="shared" ca="1" si="4"/>
        <v>2307.2399999999998</v>
      </c>
      <c r="E27" s="149">
        <f t="shared" ca="1" si="5"/>
        <v>2325.06</v>
      </c>
      <c r="F27" s="149">
        <f t="shared" ca="1" si="6"/>
        <v>2242.9</v>
      </c>
      <c r="G27" s="149">
        <f t="shared" ca="1" si="7"/>
        <v>2269.63</v>
      </c>
      <c r="H27" s="169">
        <f t="shared" ca="1" si="13"/>
        <v>2382.0700000000006</v>
      </c>
      <c r="I27" s="169">
        <f t="shared" ca="1" si="23"/>
        <v>2483.3249999999994</v>
      </c>
      <c r="J27" s="150"/>
      <c r="K27" s="150"/>
      <c r="L27" s="150"/>
      <c r="M27" s="169">
        <f t="shared" ca="1" si="11"/>
        <v>2310.6079000000004</v>
      </c>
      <c r="N27" s="170">
        <f t="shared" ca="1" si="12"/>
        <v>2453.5321000000008</v>
      </c>
      <c r="O27" s="174">
        <f t="shared" ca="1" si="21"/>
        <v>-1.96347155995318</v>
      </c>
      <c r="P27" s="154" t="e">
        <f ca="1">IF($A27&lt;$L$2,NA(),IF(AND((INDEX(練りの用心棒!$A$8:$M$260,$A27-$L$2,5)=".."),((INDEX(練りの用心棒!$A$8:$M$260,$A27-$L$2,12)-INDEX(練りの用心棒!$A$8:$M$260,$A27-$L$2,13))-(INDEX(練りの用心棒!$A$8:$M$260,$A27-$L$2+1,12)-INDEX(練りの用心棒!$A$8:$M$260,$A27-$L$2+1,13))&lt;10)),E27*102%,NA()))</f>
        <v>#N/A</v>
      </c>
      <c r="Q27" s="153" t="e">
        <f ca="1">IF($A27&lt;$L$2,NA(),IF(AND((INDEX(練りの用心棒!$A$8:$M$260,$A27-$L$2,5)=".."),((INDEX(練りの用心棒!$A$8:$M$260,$A27-$L$2,12)-INDEX(練りの用心棒!$A$8:$M$260,$A27-$L$2,13))-(INDEX(練りの用心棒!$A$8:$M$260,$A27-$L$2+1,12)-INDEX(練りの用心棒!$A$8:$M$260,$A27-$L$2+1,13))&gt;10)),F27*98%,NA()))</f>
        <v>#N/A</v>
      </c>
      <c r="R27" s="166"/>
      <c r="S27" s="167"/>
      <c r="U27" s="158">
        <f t="shared" ca="1" si="8"/>
        <v>42947</v>
      </c>
      <c r="V27" s="159">
        <f t="shared" ca="1" si="24"/>
        <v>-2307.2399999999998</v>
      </c>
      <c r="W27" s="159">
        <f t="shared" ca="1" si="25"/>
        <v>-2325.06</v>
      </c>
      <c r="X27" s="159">
        <f t="shared" ca="1" si="26"/>
        <v>-2242.9</v>
      </c>
      <c r="Y27" s="159">
        <f t="shared" ca="1" si="27"/>
        <v>-2269.63</v>
      </c>
      <c r="Z27" s="159">
        <f t="shared" ca="1" si="28"/>
        <v>-2382.0700000000006</v>
      </c>
      <c r="AA27" s="159">
        <f t="shared" ca="1" si="29"/>
        <v>-2483.3249999999994</v>
      </c>
      <c r="AB27" s="160"/>
      <c r="AC27" s="160"/>
      <c r="AD27" s="160"/>
      <c r="AE27" s="172">
        <f t="shared" ca="1" si="30"/>
        <v>-2310.6079000000004</v>
      </c>
      <c r="AF27" s="173">
        <f t="shared" ca="1" si="31"/>
        <v>-2453.5321000000008</v>
      </c>
      <c r="AG27" s="163"/>
      <c r="AH27" s="178" t="e">
        <f t="shared" ca="1" si="1"/>
        <v>#N/A</v>
      </c>
      <c r="AI27" s="154" t="e">
        <f t="shared" ca="1" si="2"/>
        <v>#N/A</v>
      </c>
      <c r="AJ27" s="156"/>
      <c r="AK27" s="157"/>
    </row>
    <row r="28" spans="1:37">
      <c r="A28" s="147">
        <v>24</v>
      </c>
      <c r="B28" s="147">
        <f t="shared" ca="1" si="3"/>
        <v>189</v>
      </c>
      <c r="C28" s="148">
        <f t="shared" ca="1" si="0"/>
        <v>42948</v>
      </c>
      <c r="D28" s="149">
        <f t="shared" ca="1" si="4"/>
        <v>2355.7399999999998</v>
      </c>
      <c r="E28" s="149">
        <f t="shared" ca="1" si="5"/>
        <v>2428.98</v>
      </c>
      <c r="F28" s="149">
        <f t="shared" ca="1" si="6"/>
        <v>2336.9299999999998</v>
      </c>
      <c r="G28" s="149">
        <f t="shared" ca="1" si="7"/>
        <v>2410.1799999999998</v>
      </c>
      <c r="H28" s="169">
        <f t="shared" ca="1" si="13"/>
        <v>2369.2020000000002</v>
      </c>
      <c r="I28" s="169">
        <f t="shared" ca="1" si="23"/>
        <v>2479.8114999999993</v>
      </c>
      <c r="J28" s="150"/>
      <c r="K28" s="150"/>
      <c r="L28" s="150"/>
      <c r="M28" s="169">
        <f t="shared" ca="1" si="11"/>
        <v>2298.1259400000004</v>
      </c>
      <c r="N28" s="170">
        <f t="shared" ca="1" si="12"/>
        <v>2440.2780600000001</v>
      </c>
      <c r="O28" s="174">
        <f t="shared" ca="1" si="21"/>
        <v>-0.54020242897985327</v>
      </c>
      <c r="P28" s="154" t="e">
        <f ca="1">IF($A28&lt;$L$2,NA(),IF(AND((INDEX(練りの用心棒!$A$8:$M$260,$A28-$L$2,5)=".."),((INDEX(練りの用心棒!$A$8:$M$260,$A28-$L$2,12)-INDEX(練りの用心棒!$A$8:$M$260,$A28-$L$2,13))-(INDEX(練りの用心棒!$A$8:$M$260,$A28-$L$2+1,12)-INDEX(練りの用心棒!$A$8:$M$260,$A28-$L$2+1,13))&lt;10)),E28*102%,NA()))</f>
        <v>#N/A</v>
      </c>
      <c r="Q28" s="153" t="e">
        <f ca="1">IF($A28&lt;$L$2,NA(),IF(AND((INDEX(練りの用心棒!$A$8:$M$260,$A28-$L$2,5)=".."),((INDEX(練りの用心棒!$A$8:$M$260,$A28-$L$2,12)-INDEX(練りの用心棒!$A$8:$M$260,$A28-$L$2,13))-(INDEX(練りの用心棒!$A$8:$M$260,$A28-$L$2+1,12)-INDEX(練りの用心棒!$A$8:$M$260,$A28-$L$2+1,13))&gt;10)),F28*98%,NA()))</f>
        <v>#N/A</v>
      </c>
      <c r="R28" s="166"/>
      <c r="S28" s="167"/>
      <c r="U28" s="158">
        <f t="shared" ca="1" si="8"/>
        <v>42948</v>
      </c>
      <c r="V28" s="159">
        <f t="shared" ca="1" si="24"/>
        <v>-2355.7399999999998</v>
      </c>
      <c r="W28" s="159">
        <f t="shared" ca="1" si="25"/>
        <v>-2428.98</v>
      </c>
      <c r="X28" s="159">
        <f t="shared" ca="1" si="26"/>
        <v>-2336.9299999999998</v>
      </c>
      <c r="Y28" s="159">
        <f t="shared" ca="1" si="27"/>
        <v>-2410.1799999999998</v>
      </c>
      <c r="Z28" s="159">
        <f t="shared" ca="1" si="28"/>
        <v>-2369.2020000000002</v>
      </c>
      <c r="AA28" s="159">
        <f t="shared" ca="1" si="29"/>
        <v>-2479.8114999999993</v>
      </c>
      <c r="AB28" s="160"/>
      <c r="AC28" s="160"/>
      <c r="AD28" s="160"/>
      <c r="AE28" s="172">
        <f t="shared" ca="1" si="30"/>
        <v>-2298.1259400000004</v>
      </c>
      <c r="AF28" s="173">
        <f t="shared" ca="1" si="31"/>
        <v>-2440.2780600000001</v>
      </c>
      <c r="AG28" s="163"/>
      <c r="AH28" s="178" t="e">
        <f t="shared" ca="1" si="1"/>
        <v>#N/A</v>
      </c>
      <c r="AI28" s="154" t="e">
        <f t="shared" ca="1" si="2"/>
        <v>#N/A</v>
      </c>
      <c r="AJ28" s="156"/>
      <c r="AK28" s="157"/>
    </row>
    <row r="29" spans="1:37">
      <c r="A29" s="147">
        <v>25</v>
      </c>
      <c r="B29" s="147">
        <f t="shared" ca="1" si="3"/>
        <v>188</v>
      </c>
      <c r="C29" s="148">
        <f t="shared" ca="1" si="0"/>
        <v>42949</v>
      </c>
      <c r="D29" s="149">
        <f t="shared" ca="1" si="4"/>
        <v>2423.0500000000002</v>
      </c>
      <c r="E29" s="149">
        <f t="shared" ca="1" si="5"/>
        <v>2478.48</v>
      </c>
      <c r="F29" s="149">
        <f t="shared" ca="1" si="6"/>
        <v>2384.44</v>
      </c>
      <c r="G29" s="149">
        <f t="shared" ca="1" si="7"/>
        <v>2469.5700000000002</v>
      </c>
      <c r="H29" s="169">
        <f t="shared" ca="1" si="13"/>
        <v>2370.7859999999996</v>
      </c>
      <c r="I29" s="169">
        <f t="shared" ca="1" si="23"/>
        <v>2480.1579999999994</v>
      </c>
      <c r="J29" s="150"/>
      <c r="K29" s="150"/>
      <c r="L29" s="150"/>
      <c r="M29" s="169">
        <f t="shared" ca="1" si="11"/>
        <v>2299.6624199999997</v>
      </c>
      <c r="N29" s="170">
        <f t="shared" ca="1" si="12"/>
        <v>2441.9095799999996</v>
      </c>
      <c r="O29" s="174">
        <f t="shared" ca="1" si="21"/>
        <v>6.6857954703709421E-2</v>
      </c>
      <c r="P29" s="154" t="e">
        <f ca="1">IF($A29&lt;$L$2,NA(),IF(AND((INDEX(練りの用心棒!$A$8:$M$260,$A29-$L$2,5)=".."),((INDEX(練りの用心棒!$A$8:$M$260,$A29-$L$2,12)-INDEX(練りの用心棒!$A$8:$M$260,$A29-$L$2,13))-(INDEX(練りの用心棒!$A$8:$M$260,$A29-$L$2+1,12)-INDEX(練りの用心棒!$A$8:$M$260,$A29-$L$2+1,13))&lt;10)),E29*102%,NA()))</f>
        <v>#N/A</v>
      </c>
      <c r="Q29" s="153" t="e">
        <f ca="1">IF($A29&lt;$L$2,NA(),IF(AND((INDEX(練りの用心棒!$A$8:$M$260,$A29-$L$2,5)=".."),((INDEX(練りの用心棒!$A$8:$M$260,$A29-$L$2,12)-INDEX(練りの用心棒!$A$8:$M$260,$A29-$L$2,13))-(INDEX(練りの用心棒!$A$8:$M$260,$A29-$L$2+1,12)-INDEX(練りの用心棒!$A$8:$M$260,$A29-$L$2+1,13))&gt;10)),F29*98%,NA()))</f>
        <v>#N/A</v>
      </c>
      <c r="R29" s="166"/>
      <c r="S29" s="167"/>
      <c r="U29" s="158">
        <f t="shared" ca="1" si="8"/>
        <v>42949</v>
      </c>
      <c r="V29" s="159">
        <f t="shared" ca="1" si="24"/>
        <v>-2423.0500000000002</v>
      </c>
      <c r="W29" s="159">
        <f t="shared" ca="1" si="25"/>
        <v>-2478.48</v>
      </c>
      <c r="X29" s="159">
        <f t="shared" ca="1" si="26"/>
        <v>-2384.44</v>
      </c>
      <c r="Y29" s="159">
        <f t="shared" ca="1" si="27"/>
        <v>-2469.5700000000002</v>
      </c>
      <c r="Z29" s="159">
        <f t="shared" ca="1" si="28"/>
        <v>-2370.7859999999996</v>
      </c>
      <c r="AA29" s="159">
        <f t="shared" ca="1" si="29"/>
        <v>-2480.1579999999994</v>
      </c>
      <c r="AB29" s="160"/>
      <c r="AC29" s="160"/>
      <c r="AD29" s="160"/>
      <c r="AE29" s="172">
        <f t="shared" ca="1" si="30"/>
        <v>-2299.6624199999997</v>
      </c>
      <c r="AF29" s="173">
        <f t="shared" ca="1" si="31"/>
        <v>-2441.9095799999996</v>
      </c>
      <c r="AG29" s="163"/>
      <c r="AH29" s="178" t="e">
        <f t="shared" ca="1" si="1"/>
        <v>#N/A</v>
      </c>
      <c r="AI29" s="154" t="e">
        <f t="shared" ca="1" si="2"/>
        <v>#N/A</v>
      </c>
      <c r="AJ29" s="156"/>
      <c r="AK29" s="157"/>
    </row>
    <row r="30" spans="1:37">
      <c r="A30" s="147">
        <v>26</v>
      </c>
      <c r="B30" s="147">
        <f t="shared" ca="1" si="3"/>
        <v>187</v>
      </c>
      <c r="C30" s="148">
        <f t="shared" ca="1" si="0"/>
        <v>42950</v>
      </c>
      <c r="D30" s="149">
        <f t="shared" ca="1" si="4"/>
        <v>2445.81</v>
      </c>
      <c r="E30" s="149">
        <f t="shared" ca="1" si="5"/>
        <v>2457.69</v>
      </c>
      <c r="F30" s="149">
        <f t="shared" ca="1" si="6"/>
        <v>2399.29</v>
      </c>
      <c r="G30" s="149">
        <f t="shared" ca="1" si="7"/>
        <v>2420.08</v>
      </c>
      <c r="H30" s="169">
        <f t="shared" ca="1" si="13"/>
        <v>2380.8820000000001</v>
      </c>
      <c r="I30" s="169">
        <f t="shared" ca="1" si="23"/>
        <v>2480.3064999999997</v>
      </c>
      <c r="J30" s="150"/>
      <c r="K30" s="150"/>
      <c r="L30" s="150"/>
      <c r="M30" s="169">
        <f t="shared" ca="1" si="11"/>
        <v>2309.4555399999999</v>
      </c>
      <c r="N30" s="170">
        <f t="shared" ca="1" si="12"/>
        <v>2452.3084600000002</v>
      </c>
      <c r="O30" s="174">
        <f t="shared" ca="1" si="21"/>
        <v>0.42585032980625243</v>
      </c>
      <c r="P30" s="154" t="e">
        <f ca="1">IF($A30&lt;$L$2,NA(),IF(AND((INDEX(練りの用心棒!$A$8:$M$260,$A30-$L$2,5)=".."),((INDEX(練りの用心棒!$A$8:$M$260,$A30-$L$2,12)-INDEX(練りの用心棒!$A$8:$M$260,$A30-$L$2,13))-(INDEX(練りの用心棒!$A$8:$M$260,$A30-$L$2+1,12)-INDEX(練りの用心棒!$A$8:$M$260,$A30-$L$2+1,13))&lt;10)),E30*102%,NA()))</f>
        <v>#N/A</v>
      </c>
      <c r="Q30" s="153" t="e">
        <f ca="1">IF($A30&lt;$L$2,NA(),IF(AND((INDEX(練りの用心棒!$A$8:$M$260,$A30-$L$2,5)=".."),((INDEX(練りの用心棒!$A$8:$M$260,$A30-$L$2,12)-INDEX(練りの用心棒!$A$8:$M$260,$A30-$L$2,13))-(INDEX(練りの用心棒!$A$8:$M$260,$A30-$L$2+1,12)-INDEX(練りの用心棒!$A$8:$M$260,$A30-$L$2+1,13))&gt;10)),F30*98%,NA()))</f>
        <v>#N/A</v>
      </c>
      <c r="R30" s="166"/>
      <c r="S30" s="167"/>
      <c r="U30" s="158">
        <f t="shared" ca="1" si="8"/>
        <v>42950</v>
      </c>
      <c r="V30" s="159">
        <f t="shared" ca="1" si="24"/>
        <v>-2445.81</v>
      </c>
      <c r="W30" s="159">
        <f t="shared" ca="1" si="25"/>
        <v>-2457.69</v>
      </c>
      <c r="X30" s="159">
        <f t="shared" ca="1" si="26"/>
        <v>-2399.29</v>
      </c>
      <c r="Y30" s="159">
        <f t="shared" ca="1" si="27"/>
        <v>-2420.08</v>
      </c>
      <c r="Z30" s="159">
        <f t="shared" ca="1" si="28"/>
        <v>-2380.8820000000001</v>
      </c>
      <c r="AA30" s="159">
        <f t="shared" ca="1" si="29"/>
        <v>-2480.3064999999997</v>
      </c>
      <c r="AB30" s="160"/>
      <c r="AC30" s="160"/>
      <c r="AD30" s="160"/>
      <c r="AE30" s="172">
        <f t="shared" ca="1" si="30"/>
        <v>-2309.4555399999999</v>
      </c>
      <c r="AF30" s="173">
        <f t="shared" ca="1" si="31"/>
        <v>-2452.3084600000002</v>
      </c>
      <c r="AG30" s="163"/>
      <c r="AH30" s="178" t="e">
        <f t="shared" ca="1" si="1"/>
        <v>#N/A</v>
      </c>
      <c r="AI30" s="154" t="e">
        <f t="shared" ca="1" si="2"/>
        <v>#N/A</v>
      </c>
      <c r="AJ30" s="156"/>
      <c r="AK30" s="157"/>
    </row>
    <row r="31" spans="1:37">
      <c r="A31" s="147">
        <v>27</v>
      </c>
      <c r="B31" s="147">
        <f t="shared" ca="1" si="3"/>
        <v>186</v>
      </c>
      <c r="C31" s="148">
        <f t="shared" ca="1" si="0"/>
        <v>42951</v>
      </c>
      <c r="D31" s="149">
        <f t="shared" ca="1" si="4"/>
        <v>2350.79</v>
      </c>
      <c r="E31" s="149">
        <f t="shared" ca="1" si="5"/>
        <v>2542.81</v>
      </c>
      <c r="F31" s="149">
        <f t="shared" ca="1" si="6"/>
        <v>2326.04</v>
      </c>
      <c r="G31" s="149">
        <f t="shared" ca="1" si="7"/>
        <v>2508.17</v>
      </c>
      <c r="H31" s="169">
        <f t="shared" ca="1" si="13"/>
        <v>2415.5259999999998</v>
      </c>
      <c r="I31" s="169">
        <f t="shared" ca="1" si="23"/>
        <v>2477.6834999999996</v>
      </c>
      <c r="J31" s="150"/>
      <c r="K31" s="150"/>
      <c r="L31" s="150"/>
      <c r="M31" s="169">
        <f t="shared" ca="1" si="11"/>
        <v>2343.0602199999998</v>
      </c>
      <c r="N31" s="170">
        <f t="shared" ca="1" si="12"/>
        <v>2487.9917799999998</v>
      </c>
      <c r="O31" s="174">
        <f t="shared" ca="1" si="21"/>
        <v>1.4550910124903198</v>
      </c>
      <c r="P31" s="154" t="e">
        <f ca="1">IF($A31&lt;$L$2,NA(),IF(AND((INDEX(練りの用心棒!$A$8:$M$260,$A31-$L$2,5)=".."),((INDEX(練りの用心棒!$A$8:$M$260,$A31-$L$2,12)-INDEX(練りの用心棒!$A$8:$M$260,$A31-$L$2,13))-(INDEX(練りの用心棒!$A$8:$M$260,$A31-$L$2+1,12)-INDEX(練りの用心棒!$A$8:$M$260,$A31-$L$2+1,13))&lt;10)),E31*102%,NA()))</f>
        <v>#N/A</v>
      </c>
      <c r="Q31" s="153" t="e">
        <f ca="1">IF($A31&lt;$L$2,NA(),IF(AND((INDEX(練りの用心棒!$A$8:$M$260,$A31-$L$2,5)=".."),((INDEX(練りの用心棒!$A$8:$M$260,$A31-$L$2,12)-INDEX(練りの用心棒!$A$8:$M$260,$A31-$L$2,13))-(INDEX(練りの用心棒!$A$8:$M$260,$A31-$L$2+1,12)-INDEX(練りの用心棒!$A$8:$M$260,$A31-$L$2+1,13))&gt;10)),F31*98%,NA()))</f>
        <v>#N/A</v>
      </c>
      <c r="R31" s="166"/>
      <c r="S31" s="167"/>
      <c r="U31" s="158">
        <f t="shared" ca="1" si="8"/>
        <v>42951</v>
      </c>
      <c r="V31" s="159">
        <f t="shared" ca="1" si="24"/>
        <v>-2350.79</v>
      </c>
      <c r="W31" s="159">
        <f t="shared" ca="1" si="25"/>
        <v>-2542.81</v>
      </c>
      <c r="X31" s="159">
        <f t="shared" ca="1" si="26"/>
        <v>-2326.04</v>
      </c>
      <c r="Y31" s="159">
        <f t="shared" ca="1" si="27"/>
        <v>-2508.17</v>
      </c>
      <c r="Z31" s="159">
        <f t="shared" ca="1" si="28"/>
        <v>-2415.5259999999998</v>
      </c>
      <c r="AA31" s="159">
        <f t="shared" ca="1" si="29"/>
        <v>-2477.6834999999996</v>
      </c>
      <c r="AB31" s="160"/>
      <c r="AC31" s="160"/>
      <c r="AD31" s="160"/>
      <c r="AE31" s="172">
        <f t="shared" ca="1" si="30"/>
        <v>-2343.0602199999998</v>
      </c>
      <c r="AF31" s="173">
        <f t="shared" ca="1" si="31"/>
        <v>-2487.9917799999998</v>
      </c>
      <c r="AG31" s="163"/>
      <c r="AH31" s="178" t="e">
        <f t="shared" ca="1" si="1"/>
        <v>#N/A</v>
      </c>
      <c r="AI31" s="154" t="e">
        <f t="shared" ca="1" si="2"/>
        <v>#N/A</v>
      </c>
      <c r="AJ31" s="156"/>
      <c r="AK31" s="157"/>
    </row>
    <row r="32" spans="1:37">
      <c r="A32" s="147">
        <v>28</v>
      </c>
      <c r="B32" s="147">
        <f t="shared" ca="1" si="3"/>
        <v>185</v>
      </c>
      <c r="C32" s="148">
        <f t="shared" ca="1" si="0"/>
        <v>42952</v>
      </c>
      <c r="D32" s="149">
        <f t="shared" ca="1" si="4"/>
        <v>2475.5100000000002</v>
      </c>
      <c r="E32" s="149">
        <f t="shared" ca="1" si="5"/>
        <v>2529.94</v>
      </c>
      <c r="F32" s="149">
        <f t="shared" ca="1" si="6"/>
        <v>2454.7199999999998</v>
      </c>
      <c r="G32" s="149">
        <f t="shared" ca="1" si="7"/>
        <v>2485.4</v>
      </c>
      <c r="H32" s="169">
        <f t="shared" ca="1" si="13"/>
        <v>2458.6799999999998</v>
      </c>
      <c r="I32" s="169">
        <f t="shared" ca="1" si="23"/>
        <v>2472.2394999999997</v>
      </c>
      <c r="J32" s="150"/>
      <c r="K32" s="150"/>
      <c r="L32" s="150"/>
      <c r="M32" s="169">
        <f t="shared" ca="1" si="11"/>
        <v>2384.9195999999997</v>
      </c>
      <c r="N32" s="170">
        <f t="shared" ca="1" si="12"/>
        <v>2532.4404</v>
      </c>
      <c r="O32" s="174">
        <f t="shared" ca="1" si="21"/>
        <v>1.7865259988921667</v>
      </c>
      <c r="P32" s="154" t="e">
        <f ca="1">IF($A32&lt;$L$2,NA(),IF(AND((INDEX(練りの用心棒!$A$8:$M$260,$A32-$L$2,5)=".."),((INDEX(練りの用心棒!$A$8:$M$260,$A32-$L$2,12)-INDEX(練りの用心棒!$A$8:$M$260,$A32-$L$2,13))-(INDEX(練りの用心棒!$A$8:$M$260,$A32-$L$2+1,12)-INDEX(練りの用心棒!$A$8:$M$260,$A32-$L$2+1,13))&lt;10)),E32*102%,NA()))</f>
        <v>#N/A</v>
      </c>
      <c r="Q32" s="153" t="e">
        <f ca="1">IF($A32&lt;$L$2,NA(),IF(AND((INDEX(練りの用心棒!$A$8:$M$260,$A32-$L$2,5)=".."),((INDEX(練りの用心棒!$A$8:$M$260,$A32-$L$2,12)-INDEX(練りの用心棒!$A$8:$M$260,$A32-$L$2,13))-(INDEX(練りの用心棒!$A$8:$M$260,$A32-$L$2+1,12)-INDEX(練りの用心棒!$A$8:$M$260,$A32-$L$2+1,13))&gt;10)),F32*98%,NA()))</f>
        <v>#N/A</v>
      </c>
      <c r="R32" s="166"/>
      <c r="S32" s="167"/>
      <c r="U32" s="158">
        <f t="shared" ca="1" si="8"/>
        <v>42952</v>
      </c>
      <c r="V32" s="159">
        <f t="shared" ca="1" si="24"/>
        <v>-2475.5100000000002</v>
      </c>
      <c r="W32" s="159">
        <f t="shared" ca="1" si="25"/>
        <v>-2529.94</v>
      </c>
      <c r="X32" s="159">
        <f t="shared" ca="1" si="26"/>
        <v>-2454.7199999999998</v>
      </c>
      <c r="Y32" s="159">
        <f t="shared" ca="1" si="27"/>
        <v>-2485.4</v>
      </c>
      <c r="Z32" s="159">
        <f t="shared" ca="1" si="28"/>
        <v>-2458.6799999999998</v>
      </c>
      <c r="AA32" s="159">
        <f t="shared" ca="1" si="29"/>
        <v>-2472.2394999999997</v>
      </c>
      <c r="AB32" s="160"/>
      <c r="AC32" s="160"/>
      <c r="AD32" s="160"/>
      <c r="AE32" s="172">
        <f t="shared" ca="1" si="30"/>
        <v>-2384.9195999999997</v>
      </c>
      <c r="AF32" s="173">
        <f t="shared" ca="1" si="31"/>
        <v>-2532.4404</v>
      </c>
      <c r="AG32" s="163"/>
      <c r="AH32" s="178" t="e">
        <f t="shared" ca="1" si="1"/>
        <v>#N/A</v>
      </c>
      <c r="AI32" s="154" t="e">
        <f t="shared" ca="1" si="2"/>
        <v>#N/A</v>
      </c>
      <c r="AJ32" s="156"/>
      <c r="AK32" s="157"/>
    </row>
    <row r="33" spans="1:37">
      <c r="A33" s="147">
        <v>29</v>
      </c>
      <c r="B33" s="147">
        <f t="shared" ca="1" si="3"/>
        <v>184</v>
      </c>
      <c r="C33" s="148">
        <f t="shared" ca="1" si="0"/>
        <v>42953</v>
      </c>
      <c r="D33" s="149">
        <f t="shared" ca="1" si="4"/>
        <v>2483.42</v>
      </c>
      <c r="E33" s="149">
        <f t="shared" ca="1" si="5"/>
        <v>2537.86</v>
      </c>
      <c r="F33" s="149">
        <f t="shared" ca="1" si="6"/>
        <v>2466.6</v>
      </c>
      <c r="G33" s="149">
        <f t="shared" ca="1" si="7"/>
        <v>2514.11</v>
      </c>
      <c r="H33" s="169">
        <f t="shared" ca="1" si="13"/>
        <v>2479.4659999999999</v>
      </c>
      <c r="I33" s="169">
        <f t="shared" ca="1" si="23"/>
        <v>2468.9234999999999</v>
      </c>
      <c r="J33" s="150"/>
      <c r="K33" s="150"/>
      <c r="L33" s="150"/>
      <c r="M33" s="169">
        <f t="shared" ca="1" si="11"/>
        <v>2405.0820199999998</v>
      </c>
      <c r="N33" s="170">
        <f t="shared" ca="1" si="12"/>
        <v>2553.84998</v>
      </c>
      <c r="O33" s="174">
        <f t="shared" ca="1" si="21"/>
        <v>0.84541298582979729</v>
      </c>
      <c r="P33" s="154" t="e">
        <f ca="1">IF($A33&lt;$L$2,NA(),IF(AND((INDEX(練りの用心棒!$A$8:$M$260,$A33-$L$2,5)=".."),((INDEX(練りの用心棒!$A$8:$M$260,$A33-$L$2,12)-INDEX(練りの用心棒!$A$8:$M$260,$A33-$L$2,13))-(INDEX(練りの用心棒!$A$8:$M$260,$A33-$L$2+1,12)-INDEX(練りの用心棒!$A$8:$M$260,$A33-$L$2+1,13))&lt;10)),E33*102%,NA()))</f>
        <v>#N/A</v>
      </c>
      <c r="Q33" s="153" t="e">
        <f ca="1">IF($A33&lt;$L$2,NA(),IF(AND((INDEX(練りの用心棒!$A$8:$M$260,$A33-$L$2,5)=".."),((INDEX(練りの用心棒!$A$8:$M$260,$A33-$L$2,12)-INDEX(練りの用心棒!$A$8:$M$260,$A33-$L$2,13))-(INDEX(練りの用心棒!$A$8:$M$260,$A33-$L$2+1,12)-INDEX(練りの用心棒!$A$8:$M$260,$A33-$L$2+1,13))&gt;10)),F33*98%,NA()))</f>
        <v>#N/A</v>
      </c>
      <c r="R33" s="166"/>
      <c r="S33" s="167"/>
      <c r="U33" s="158">
        <f t="shared" ca="1" si="8"/>
        <v>42953</v>
      </c>
      <c r="V33" s="159">
        <f t="shared" ca="1" si="24"/>
        <v>-2483.42</v>
      </c>
      <c r="W33" s="159">
        <f t="shared" ca="1" si="25"/>
        <v>-2537.86</v>
      </c>
      <c r="X33" s="159">
        <f t="shared" ca="1" si="26"/>
        <v>-2466.6</v>
      </c>
      <c r="Y33" s="159">
        <f t="shared" ca="1" si="27"/>
        <v>-2514.11</v>
      </c>
      <c r="Z33" s="159">
        <f t="shared" ca="1" si="28"/>
        <v>-2479.4659999999999</v>
      </c>
      <c r="AA33" s="159">
        <f t="shared" ca="1" si="29"/>
        <v>-2468.9234999999999</v>
      </c>
      <c r="AB33" s="160"/>
      <c r="AC33" s="160"/>
      <c r="AD33" s="160"/>
      <c r="AE33" s="172">
        <f t="shared" ca="1" si="30"/>
        <v>-2405.0820199999998</v>
      </c>
      <c r="AF33" s="173">
        <f t="shared" ca="1" si="31"/>
        <v>-2553.84998</v>
      </c>
      <c r="AG33" s="163"/>
      <c r="AH33" s="178" t="e">
        <f t="shared" ca="1" si="1"/>
        <v>#N/A</v>
      </c>
      <c r="AI33" s="154" t="e">
        <f t="shared" ca="1" si="2"/>
        <v>#N/A</v>
      </c>
      <c r="AJ33" s="156"/>
      <c r="AK33" s="157"/>
    </row>
    <row r="34" spans="1:37">
      <c r="A34" s="147">
        <v>30</v>
      </c>
      <c r="B34" s="147">
        <f t="shared" ca="1" si="3"/>
        <v>183</v>
      </c>
      <c r="C34" s="148">
        <f t="shared" ca="1" si="0"/>
        <v>42954</v>
      </c>
      <c r="D34" s="149">
        <f t="shared" ca="1" si="4"/>
        <v>2504.21</v>
      </c>
      <c r="E34" s="149">
        <f t="shared" ca="1" si="5"/>
        <v>2512.13</v>
      </c>
      <c r="F34" s="149">
        <f t="shared" ca="1" si="6"/>
        <v>2457.69</v>
      </c>
      <c r="G34" s="149">
        <f t="shared" ca="1" si="7"/>
        <v>2481.44</v>
      </c>
      <c r="H34" s="169">
        <f t="shared" ca="1" si="13"/>
        <v>2481.84</v>
      </c>
      <c r="I34" s="169">
        <f t="shared" ca="1" si="23"/>
        <v>2466.3995000000004</v>
      </c>
      <c r="J34" s="150"/>
      <c r="K34" s="150"/>
      <c r="L34" s="150"/>
      <c r="M34" s="169">
        <f t="shared" ca="1" si="11"/>
        <v>2407.3848000000003</v>
      </c>
      <c r="N34" s="170">
        <f t="shared" ca="1" si="12"/>
        <v>2556.2952</v>
      </c>
      <c r="O34" s="174">
        <f t="shared" ca="1" si="21"/>
        <v>9.5746422818471844E-2</v>
      </c>
      <c r="P34" s="154" t="e">
        <f ca="1">IF($A34&lt;$L$2,NA(),IF(AND((INDEX(練りの用心棒!$A$8:$M$260,$A34-$L$2,5)=".."),((INDEX(練りの用心棒!$A$8:$M$260,$A34-$L$2,12)-INDEX(練りの用心棒!$A$8:$M$260,$A34-$L$2,13))-(INDEX(練りの用心棒!$A$8:$M$260,$A34-$L$2+1,12)-INDEX(練りの用心棒!$A$8:$M$260,$A34-$L$2+1,13))&lt;10)),E34*102%,NA()))</f>
        <v>#N/A</v>
      </c>
      <c r="Q34" s="153" t="e">
        <f ca="1">IF($A34&lt;$L$2,NA(),IF(AND((INDEX(練りの用心棒!$A$8:$M$260,$A34-$L$2,5)=".."),((INDEX(練りの用心棒!$A$8:$M$260,$A34-$L$2,12)-INDEX(練りの用心棒!$A$8:$M$260,$A34-$L$2,13))-(INDEX(練りの用心棒!$A$8:$M$260,$A34-$L$2+1,12)-INDEX(練りの用心棒!$A$8:$M$260,$A34-$L$2+1,13))&gt;10)),F34*98%,NA()))</f>
        <v>#N/A</v>
      </c>
      <c r="R34" s="166"/>
      <c r="S34" s="167"/>
      <c r="U34" s="158">
        <f t="shared" ca="1" si="8"/>
        <v>42954</v>
      </c>
      <c r="V34" s="159">
        <f t="shared" ca="1" si="24"/>
        <v>-2504.21</v>
      </c>
      <c r="W34" s="159">
        <f t="shared" ca="1" si="25"/>
        <v>-2512.13</v>
      </c>
      <c r="X34" s="159">
        <f t="shared" ca="1" si="26"/>
        <v>-2457.69</v>
      </c>
      <c r="Y34" s="159">
        <f t="shared" ca="1" si="27"/>
        <v>-2481.44</v>
      </c>
      <c r="Z34" s="159">
        <f t="shared" ca="1" si="28"/>
        <v>-2481.84</v>
      </c>
      <c r="AA34" s="159">
        <f t="shared" ca="1" si="29"/>
        <v>-2466.3995000000004</v>
      </c>
      <c r="AB34" s="160"/>
      <c r="AC34" s="160"/>
      <c r="AD34" s="160"/>
      <c r="AE34" s="172">
        <f t="shared" ca="1" si="30"/>
        <v>-2407.3848000000003</v>
      </c>
      <c r="AF34" s="173">
        <f t="shared" ca="1" si="31"/>
        <v>-2556.2952</v>
      </c>
      <c r="AG34" s="163"/>
      <c r="AH34" s="178" t="e">
        <f t="shared" ca="1" si="1"/>
        <v>#N/A</v>
      </c>
      <c r="AI34" s="154" t="e">
        <f t="shared" ca="1" si="2"/>
        <v>#N/A</v>
      </c>
      <c r="AJ34" s="156"/>
      <c r="AK34" s="157"/>
    </row>
    <row r="35" spans="1:37">
      <c r="A35" s="147">
        <v>31</v>
      </c>
      <c r="B35" s="147">
        <f t="shared" ca="1" si="3"/>
        <v>182</v>
      </c>
      <c r="C35" s="148">
        <f t="shared" ca="1" si="0"/>
        <v>42955</v>
      </c>
      <c r="D35" s="149">
        <f t="shared" ca="1" si="4"/>
        <v>2468.58</v>
      </c>
      <c r="E35" s="149">
        <f t="shared" ca="1" si="5"/>
        <v>2475.5100000000002</v>
      </c>
      <c r="F35" s="149">
        <f t="shared" ca="1" si="6"/>
        <v>2433.9299999999998</v>
      </c>
      <c r="G35" s="149">
        <f t="shared" ca="1" si="7"/>
        <v>2439.87</v>
      </c>
      <c r="H35" s="169">
        <f t="shared" ca="1" si="13"/>
        <v>2485.7980000000002</v>
      </c>
      <c r="I35" s="169">
        <f t="shared" ca="1" si="23"/>
        <v>2461.6485000000007</v>
      </c>
      <c r="J35" s="150"/>
      <c r="K35" s="150"/>
      <c r="L35" s="150"/>
      <c r="M35" s="169">
        <f t="shared" ca="1" si="11"/>
        <v>2411.22406</v>
      </c>
      <c r="N35" s="170">
        <f t="shared" ca="1" si="12"/>
        <v>2560.3719400000004</v>
      </c>
      <c r="O35" s="174">
        <f t="shared" ca="1" si="21"/>
        <v>0.15947845147149226</v>
      </c>
      <c r="P35" s="154" t="e">
        <f ca="1">IF($A35&lt;$L$2,NA(),IF(AND((INDEX(練りの用心棒!$A$8:$M$260,$A35-$L$2,5)=".."),((INDEX(練りの用心棒!$A$8:$M$260,$A35-$L$2,12)-INDEX(練りの用心棒!$A$8:$M$260,$A35-$L$2,13))-(INDEX(練りの用心棒!$A$8:$M$260,$A35-$L$2+1,12)-INDEX(練りの用心棒!$A$8:$M$260,$A35-$L$2+1,13))&lt;10)),E35*102%,NA()))</f>
        <v>#N/A</v>
      </c>
      <c r="Q35" s="153" t="e">
        <f ca="1">IF($A35&lt;$L$2,NA(),IF(AND((INDEX(練りの用心棒!$A$8:$M$260,$A35-$L$2,5)=".."),((INDEX(練りの用心棒!$A$8:$M$260,$A35-$L$2,12)-INDEX(練りの用心棒!$A$8:$M$260,$A35-$L$2,13))-(INDEX(練りの用心棒!$A$8:$M$260,$A35-$L$2+1,12)-INDEX(練りの用心棒!$A$8:$M$260,$A35-$L$2+1,13))&gt;10)),F35*98%,NA()))</f>
        <v>#N/A</v>
      </c>
      <c r="R35" s="166"/>
      <c r="S35" s="167"/>
      <c r="U35" s="158">
        <f t="shared" ca="1" si="8"/>
        <v>42955</v>
      </c>
      <c r="V35" s="159">
        <f t="shared" ca="1" si="24"/>
        <v>-2468.58</v>
      </c>
      <c r="W35" s="159">
        <f t="shared" ca="1" si="25"/>
        <v>-2475.5100000000002</v>
      </c>
      <c r="X35" s="159">
        <f t="shared" ca="1" si="26"/>
        <v>-2433.9299999999998</v>
      </c>
      <c r="Y35" s="159">
        <f t="shared" ca="1" si="27"/>
        <v>-2439.87</v>
      </c>
      <c r="Z35" s="159">
        <f t="shared" ca="1" si="28"/>
        <v>-2485.7980000000002</v>
      </c>
      <c r="AA35" s="159">
        <f t="shared" ca="1" si="29"/>
        <v>-2461.6485000000007</v>
      </c>
      <c r="AB35" s="160"/>
      <c r="AC35" s="160"/>
      <c r="AD35" s="160"/>
      <c r="AE35" s="172">
        <f t="shared" ca="1" si="30"/>
        <v>-2411.22406</v>
      </c>
      <c r="AF35" s="173">
        <f t="shared" ca="1" si="31"/>
        <v>-2560.3719400000004</v>
      </c>
      <c r="AG35" s="163"/>
      <c r="AH35" s="178" t="e">
        <f t="shared" ca="1" si="1"/>
        <v>#N/A</v>
      </c>
      <c r="AI35" s="154" t="e">
        <f t="shared" ca="1" si="2"/>
        <v>#N/A</v>
      </c>
      <c r="AJ35" s="156"/>
      <c r="AK35" s="157"/>
    </row>
    <row r="36" spans="1:37">
      <c r="A36" s="147">
        <v>32</v>
      </c>
      <c r="B36" s="147">
        <f t="shared" ca="1" si="3"/>
        <v>181</v>
      </c>
      <c r="C36" s="148">
        <f t="shared" ca="1" si="0"/>
        <v>42956</v>
      </c>
      <c r="D36" s="149">
        <f t="shared" ca="1" si="4"/>
        <v>2449.77</v>
      </c>
      <c r="E36" s="149">
        <f t="shared" ca="1" si="5"/>
        <v>2518.0700000000002</v>
      </c>
      <c r="F36" s="149">
        <f t="shared" ca="1" si="6"/>
        <v>2422.06</v>
      </c>
      <c r="G36" s="149">
        <f t="shared" ca="1" si="7"/>
        <v>2452.7399999999998</v>
      </c>
      <c r="H36" s="169">
        <f t="shared" ca="1" si="13"/>
        <v>2474.712</v>
      </c>
      <c r="I36" s="169">
        <f t="shared" ca="1" si="23"/>
        <v>2457.0460000000003</v>
      </c>
      <c r="J36" s="150"/>
      <c r="K36" s="150"/>
      <c r="L36" s="150"/>
      <c r="M36" s="169">
        <f t="shared" ca="1" si="11"/>
        <v>2400.47064</v>
      </c>
      <c r="N36" s="170">
        <f t="shared" ca="1" si="12"/>
        <v>2548.95336</v>
      </c>
      <c r="O36" s="174">
        <f t="shared" ca="1" si="21"/>
        <v>-0.44597348618030264</v>
      </c>
      <c r="P36" s="154" t="e">
        <f ca="1">IF($A36&lt;$L$2,NA(),IF(AND((INDEX(練りの用心棒!$A$8:$M$260,$A36-$L$2,5)=".."),((INDEX(練りの用心棒!$A$8:$M$260,$A36-$L$2,12)-INDEX(練りの用心棒!$A$8:$M$260,$A36-$L$2,13))-(INDEX(練りの用心棒!$A$8:$M$260,$A36-$L$2+1,12)-INDEX(練りの用心棒!$A$8:$M$260,$A36-$L$2+1,13))&lt;10)),E36*102%,NA()))</f>
        <v>#N/A</v>
      </c>
      <c r="Q36" s="153" t="e">
        <f ca="1">IF($A36&lt;$L$2,NA(),IF(AND((INDEX(練りの用心棒!$A$8:$M$260,$A36-$L$2,5)=".."),((INDEX(練りの用心棒!$A$8:$M$260,$A36-$L$2,12)-INDEX(練りの用心棒!$A$8:$M$260,$A36-$L$2,13))-(INDEX(練りの用心棒!$A$8:$M$260,$A36-$L$2+1,12)-INDEX(練りの用心棒!$A$8:$M$260,$A36-$L$2+1,13))&gt;10)),F36*98%,NA()))</f>
        <v>#N/A</v>
      </c>
      <c r="R36" s="166"/>
      <c r="S36" s="167"/>
      <c r="U36" s="158">
        <f t="shared" ca="1" si="8"/>
        <v>42956</v>
      </c>
      <c r="V36" s="159">
        <f t="shared" ca="1" si="24"/>
        <v>-2449.77</v>
      </c>
      <c r="W36" s="159">
        <f t="shared" ca="1" si="25"/>
        <v>-2518.0700000000002</v>
      </c>
      <c r="X36" s="159">
        <f t="shared" ca="1" si="26"/>
        <v>-2422.06</v>
      </c>
      <c r="Y36" s="159">
        <f t="shared" ca="1" si="27"/>
        <v>-2452.7399999999998</v>
      </c>
      <c r="Z36" s="159">
        <f t="shared" ca="1" si="28"/>
        <v>-2474.712</v>
      </c>
      <c r="AA36" s="159">
        <f t="shared" ca="1" si="29"/>
        <v>-2457.0460000000003</v>
      </c>
      <c r="AB36" s="160"/>
      <c r="AC36" s="160"/>
      <c r="AD36" s="160"/>
      <c r="AE36" s="172">
        <f t="shared" ca="1" si="30"/>
        <v>-2400.47064</v>
      </c>
      <c r="AF36" s="173">
        <f t="shared" ca="1" si="31"/>
        <v>-2548.95336</v>
      </c>
      <c r="AG36" s="163"/>
      <c r="AH36" s="178" t="e">
        <f t="shared" ca="1" si="1"/>
        <v>#N/A</v>
      </c>
      <c r="AI36" s="154" t="e">
        <f t="shared" ca="1" si="2"/>
        <v>#N/A</v>
      </c>
      <c r="AJ36" s="156"/>
      <c r="AK36" s="157"/>
    </row>
    <row r="37" spans="1:37">
      <c r="A37" s="147">
        <v>33</v>
      </c>
      <c r="B37" s="147">
        <f t="shared" ca="1" si="3"/>
        <v>180</v>
      </c>
      <c r="C37" s="148">
        <f t="shared" ca="1" si="0"/>
        <v>42957</v>
      </c>
      <c r="D37" s="149">
        <f t="shared" ca="1" si="4"/>
        <v>2474.52</v>
      </c>
      <c r="E37" s="149">
        <f t="shared" ca="1" si="5"/>
        <v>2526.98</v>
      </c>
      <c r="F37" s="149">
        <f t="shared" ca="1" si="6"/>
        <v>2467.59</v>
      </c>
      <c r="G37" s="149">
        <f t="shared" ca="1" si="7"/>
        <v>2478.48</v>
      </c>
      <c r="H37" s="169">
        <f t="shared" ca="1" si="13"/>
        <v>2473.328</v>
      </c>
      <c r="I37" s="169">
        <f t="shared" ca="1" si="23"/>
        <v>2456.9970000000003</v>
      </c>
      <c r="J37" s="150"/>
      <c r="K37" s="150"/>
      <c r="L37" s="150"/>
      <c r="M37" s="169">
        <f t="shared" ca="1" si="11"/>
        <v>2399.1281599999998</v>
      </c>
      <c r="N37" s="170">
        <f t="shared" ca="1" si="12"/>
        <v>2547.5278400000002</v>
      </c>
      <c r="O37" s="174">
        <f t="shared" ca="1" si="21"/>
        <v>-5.5925699636968446E-2</v>
      </c>
      <c r="P37" s="154" t="e">
        <f ca="1">IF($A37&lt;$L$2,NA(),IF(AND((INDEX(練りの用心棒!$A$8:$M$260,$A37-$L$2,5)=".."),((INDEX(練りの用心棒!$A$8:$M$260,$A37-$L$2,12)-INDEX(練りの用心棒!$A$8:$M$260,$A37-$L$2,13))-(INDEX(練りの用心棒!$A$8:$M$260,$A37-$L$2+1,12)-INDEX(練りの用心棒!$A$8:$M$260,$A37-$L$2+1,13))&lt;10)),E37*102%,NA()))</f>
        <v>#N/A</v>
      </c>
      <c r="Q37" s="153" t="e">
        <f ca="1">IF($A37&lt;$L$2,NA(),IF(AND((INDEX(練りの用心棒!$A$8:$M$260,$A37-$L$2,5)=".."),((INDEX(練りの用心棒!$A$8:$M$260,$A37-$L$2,12)-INDEX(練りの用心棒!$A$8:$M$260,$A37-$L$2,13))-(INDEX(練りの用心棒!$A$8:$M$260,$A37-$L$2+1,12)-INDEX(練りの用心棒!$A$8:$M$260,$A37-$L$2+1,13))&gt;10)),F37*98%,NA()))</f>
        <v>#N/A</v>
      </c>
      <c r="R37" s="166"/>
      <c r="S37" s="167"/>
      <c r="U37" s="158">
        <f t="shared" ca="1" si="8"/>
        <v>42957</v>
      </c>
      <c r="V37" s="159">
        <f t="shared" ca="1" si="24"/>
        <v>-2474.52</v>
      </c>
      <c r="W37" s="159">
        <f t="shared" ca="1" si="25"/>
        <v>-2526.98</v>
      </c>
      <c r="X37" s="159">
        <f t="shared" ca="1" si="26"/>
        <v>-2467.59</v>
      </c>
      <c r="Y37" s="159">
        <f t="shared" ca="1" si="27"/>
        <v>-2478.48</v>
      </c>
      <c r="Z37" s="159">
        <f t="shared" ca="1" si="28"/>
        <v>-2473.328</v>
      </c>
      <c r="AA37" s="159">
        <f t="shared" ca="1" si="29"/>
        <v>-2456.9970000000003</v>
      </c>
      <c r="AB37" s="160"/>
      <c r="AC37" s="160"/>
      <c r="AD37" s="160"/>
      <c r="AE37" s="172">
        <f t="shared" ca="1" si="30"/>
        <v>-2399.1281599999998</v>
      </c>
      <c r="AF37" s="173">
        <f t="shared" ca="1" si="31"/>
        <v>-2547.5278400000002</v>
      </c>
      <c r="AG37" s="163"/>
      <c r="AH37" s="178" t="e">
        <f t="shared" ca="1" si="1"/>
        <v>#N/A</v>
      </c>
      <c r="AI37" s="154" t="e">
        <f t="shared" ca="1" si="2"/>
        <v>#N/A</v>
      </c>
      <c r="AJ37" s="156"/>
      <c r="AK37" s="157"/>
    </row>
    <row r="38" spans="1:37">
      <c r="A38" s="147">
        <v>34</v>
      </c>
      <c r="B38" s="147">
        <f t="shared" ca="1" si="3"/>
        <v>179</v>
      </c>
      <c r="C38" s="148">
        <f t="shared" ca="1" si="0"/>
        <v>42958</v>
      </c>
      <c r="D38" s="149">
        <f t="shared" ca="1" si="4"/>
        <v>2490.35</v>
      </c>
      <c r="E38" s="149">
        <f t="shared" ca="1" si="5"/>
        <v>2519.06</v>
      </c>
      <c r="F38" s="149">
        <f t="shared" ca="1" si="6"/>
        <v>2461.65</v>
      </c>
      <c r="G38" s="149">
        <f t="shared" ca="1" si="7"/>
        <v>2501.2399999999998</v>
      </c>
      <c r="H38" s="169">
        <f t="shared" ca="1" si="13"/>
        <v>2470.7539999999999</v>
      </c>
      <c r="I38" s="169">
        <f t="shared" ca="1" si="23"/>
        <v>2458.4815000000003</v>
      </c>
      <c r="J38" s="150"/>
      <c r="K38" s="150"/>
      <c r="L38" s="150"/>
      <c r="M38" s="169">
        <f t="shared" ca="1" si="11"/>
        <v>2396.6313799999998</v>
      </c>
      <c r="N38" s="170">
        <f t="shared" ca="1" si="12"/>
        <v>2544.87662</v>
      </c>
      <c r="O38" s="174">
        <f t="shared" ca="1" si="21"/>
        <v>-0.10407030527289826</v>
      </c>
      <c r="P38" s="154" t="e">
        <f ca="1">IF($A38&lt;$L$2,NA(),IF(AND((INDEX(練りの用心棒!$A$8:$M$260,$A38-$L$2,5)=".."),((INDEX(練りの用心棒!$A$8:$M$260,$A38-$L$2,12)-INDEX(練りの用心棒!$A$8:$M$260,$A38-$L$2,13))-(INDEX(練りの用心棒!$A$8:$M$260,$A38-$L$2+1,12)-INDEX(練りの用心棒!$A$8:$M$260,$A38-$L$2+1,13))&lt;10)),E38*102%,NA()))</f>
        <v>#N/A</v>
      </c>
      <c r="Q38" s="153" t="e">
        <f ca="1">IF($A38&lt;$L$2,NA(),IF(AND((INDEX(練りの用心棒!$A$8:$M$260,$A38-$L$2,5)=".."),((INDEX(練りの用心棒!$A$8:$M$260,$A38-$L$2,12)-INDEX(練りの用心棒!$A$8:$M$260,$A38-$L$2,13))-(INDEX(練りの用心棒!$A$8:$M$260,$A38-$L$2+1,12)-INDEX(練りの用心棒!$A$8:$M$260,$A38-$L$2+1,13))&gt;10)),F38*98%,NA()))</f>
        <v>#N/A</v>
      </c>
      <c r="R38" s="166"/>
      <c r="S38" s="167"/>
      <c r="U38" s="158">
        <f t="shared" ca="1" si="8"/>
        <v>42958</v>
      </c>
      <c r="V38" s="159">
        <f t="shared" ca="1" si="24"/>
        <v>-2490.35</v>
      </c>
      <c r="W38" s="159">
        <f t="shared" ca="1" si="25"/>
        <v>-2519.06</v>
      </c>
      <c r="X38" s="159">
        <f t="shared" ca="1" si="26"/>
        <v>-2461.65</v>
      </c>
      <c r="Y38" s="159">
        <f t="shared" ca="1" si="27"/>
        <v>-2501.2399999999998</v>
      </c>
      <c r="Z38" s="159">
        <f t="shared" ca="1" si="28"/>
        <v>-2470.7539999999999</v>
      </c>
      <c r="AA38" s="159">
        <f t="shared" ca="1" si="29"/>
        <v>-2458.4815000000003</v>
      </c>
      <c r="AB38" s="160"/>
      <c r="AC38" s="160"/>
      <c r="AD38" s="160"/>
      <c r="AE38" s="172">
        <f t="shared" ca="1" si="30"/>
        <v>-2396.6313799999998</v>
      </c>
      <c r="AF38" s="173">
        <f t="shared" ca="1" si="31"/>
        <v>-2544.87662</v>
      </c>
      <c r="AG38" s="163"/>
      <c r="AH38" s="178" t="e">
        <f t="shared" ca="1" si="1"/>
        <v>#N/A</v>
      </c>
      <c r="AI38" s="154" t="e">
        <f t="shared" ca="1" si="2"/>
        <v>#N/A</v>
      </c>
      <c r="AJ38" s="156"/>
      <c r="AK38" s="157"/>
    </row>
    <row r="39" spans="1:37">
      <c r="A39" s="147">
        <v>35</v>
      </c>
      <c r="B39" s="147">
        <f t="shared" ca="1" si="3"/>
        <v>178</v>
      </c>
      <c r="C39" s="148">
        <f t="shared" ca="1" si="0"/>
        <v>42959</v>
      </c>
      <c r="D39" s="149">
        <f t="shared" ca="1" si="4"/>
        <v>2514.11</v>
      </c>
      <c r="E39" s="149">
        <f t="shared" ca="1" si="5"/>
        <v>2518.0700000000002</v>
      </c>
      <c r="F39" s="149">
        <f t="shared" ca="1" si="6"/>
        <v>2478.48</v>
      </c>
      <c r="G39" s="149">
        <f t="shared" ca="1" si="7"/>
        <v>2487.38</v>
      </c>
      <c r="H39" s="169">
        <f t="shared" ca="1" si="13"/>
        <v>2471.942</v>
      </c>
      <c r="I39" s="169">
        <f t="shared" ca="1" si="23"/>
        <v>2455.3140000000003</v>
      </c>
      <c r="J39" s="150"/>
      <c r="K39" s="150"/>
      <c r="L39" s="150"/>
      <c r="M39" s="169">
        <f t="shared" ca="1" si="11"/>
        <v>2397.7837399999999</v>
      </c>
      <c r="N39" s="170">
        <f t="shared" ca="1" si="12"/>
        <v>2546.1002600000002</v>
      </c>
      <c r="O39" s="174">
        <f t="shared" ca="1" si="21"/>
        <v>4.8082488179725782E-2</v>
      </c>
      <c r="P39" s="154" t="e">
        <f ca="1">IF($A39&lt;$L$2,NA(),IF(AND((INDEX(練りの用心棒!$A$8:$M$260,$A39-$L$2,5)=".."),((INDEX(練りの用心棒!$A$8:$M$260,$A39-$L$2,12)-INDEX(練りの用心棒!$A$8:$M$260,$A39-$L$2,13))-(INDEX(練りの用心棒!$A$8:$M$260,$A39-$L$2+1,12)-INDEX(練りの用心棒!$A$8:$M$260,$A39-$L$2+1,13))&lt;10)),E39*102%,NA()))</f>
        <v>#N/A</v>
      </c>
      <c r="Q39" s="153" t="e">
        <f ca="1">IF($A39&lt;$L$2,NA(),IF(AND((INDEX(練りの用心棒!$A$8:$M$260,$A39-$L$2,5)=".."),((INDEX(練りの用心棒!$A$8:$M$260,$A39-$L$2,12)-INDEX(練りの用心棒!$A$8:$M$260,$A39-$L$2,13))-(INDEX(練りの用心棒!$A$8:$M$260,$A39-$L$2+1,12)-INDEX(練りの用心棒!$A$8:$M$260,$A39-$L$2+1,13))&gt;10)),F39*98%,NA()))</f>
        <v>#N/A</v>
      </c>
      <c r="R39" s="166"/>
      <c r="S39" s="167"/>
      <c r="U39" s="158">
        <f t="shared" ca="1" si="8"/>
        <v>42959</v>
      </c>
      <c r="V39" s="159">
        <f t="shared" ca="1" si="24"/>
        <v>-2514.11</v>
      </c>
      <c r="W39" s="159">
        <f t="shared" ca="1" si="25"/>
        <v>-2518.0700000000002</v>
      </c>
      <c r="X39" s="159">
        <f t="shared" ca="1" si="26"/>
        <v>-2478.48</v>
      </c>
      <c r="Y39" s="159">
        <f t="shared" ca="1" si="27"/>
        <v>-2487.38</v>
      </c>
      <c r="Z39" s="159">
        <f t="shared" ca="1" si="28"/>
        <v>-2471.942</v>
      </c>
      <c r="AA39" s="159">
        <f t="shared" ca="1" si="29"/>
        <v>-2455.3140000000003</v>
      </c>
      <c r="AB39" s="160"/>
      <c r="AC39" s="160"/>
      <c r="AD39" s="160"/>
      <c r="AE39" s="172">
        <f t="shared" ca="1" si="30"/>
        <v>-2397.7837399999999</v>
      </c>
      <c r="AF39" s="173">
        <f t="shared" ca="1" si="31"/>
        <v>-2546.1002600000002</v>
      </c>
      <c r="AG39" s="163"/>
      <c r="AH39" s="178" t="e">
        <f t="shared" ca="1" si="1"/>
        <v>#N/A</v>
      </c>
      <c r="AI39" s="154" t="e">
        <f t="shared" ca="1" si="2"/>
        <v>#N/A</v>
      </c>
      <c r="AJ39" s="156"/>
      <c r="AK39" s="157"/>
    </row>
    <row r="40" spans="1:37">
      <c r="A40" s="147">
        <v>36</v>
      </c>
      <c r="B40" s="147">
        <f t="shared" ca="1" si="3"/>
        <v>177</v>
      </c>
      <c r="C40" s="148">
        <f t="shared" ca="1" si="0"/>
        <v>42960</v>
      </c>
      <c r="D40" s="149">
        <f t="shared" ca="1" si="4"/>
        <v>2474.52</v>
      </c>
      <c r="E40" s="149">
        <f t="shared" ca="1" si="5"/>
        <v>2481.44</v>
      </c>
      <c r="F40" s="149">
        <f t="shared" ca="1" si="6"/>
        <v>2442.84</v>
      </c>
      <c r="G40" s="149">
        <f t="shared" ca="1" si="7"/>
        <v>2445.81</v>
      </c>
      <c r="H40" s="169">
        <f t="shared" ca="1" si="13"/>
        <v>2473.13</v>
      </c>
      <c r="I40" s="169">
        <f t="shared" ca="1" si="23"/>
        <v>2449.87</v>
      </c>
      <c r="J40" s="150"/>
      <c r="K40" s="150"/>
      <c r="L40" s="150"/>
      <c r="M40" s="169">
        <f t="shared" ca="1" si="11"/>
        <v>2398.9360999999999</v>
      </c>
      <c r="N40" s="170">
        <f t="shared" ca="1" si="12"/>
        <v>2547.3239000000003</v>
      </c>
      <c r="O40" s="174">
        <f t="shared" ca="1" si="21"/>
        <v>4.8059380034001682E-2</v>
      </c>
      <c r="P40" s="154" t="e">
        <f ca="1">IF($A40&lt;$L$2,NA(),IF(AND((INDEX(練りの用心棒!$A$8:$M$260,$A40-$L$2,5)=".."),((INDEX(練りの用心棒!$A$8:$M$260,$A40-$L$2,12)-INDEX(練りの用心棒!$A$8:$M$260,$A40-$L$2,13))-(INDEX(練りの用心棒!$A$8:$M$260,$A40-$L$2+1,12)-INDEX(練りの用心棒!$A$8:$M$260,$A40-$L$2+1,13))&lt;10)),E40*102%,NA()))</f>
        <v>#N/A</v>
      </c>
      <c r="Q40" s="153" t="e">
        <f ca="1">IF($A40&lt;$L$2,NA(),IF(AND((INDEX(練りの用心棒!$A$8:$M$260,$A40-$L$2,5)=".."),((INDEX(練りの用心棒!$A$8:$M$260,$A40-$L$2,12)-INDEX(練りの用心棒!$A$8:$M$260,$A40-$L$2,13))-(INDEX(練りの用心棒!$A$8:$M$260,$A40-$L$2+1,12)-INDEX(練りの用心棒!$A$8:$M$260,$A40-$L$2+1,13))&gt;10)),F40*98%,NA()))</f>
        <v>#N/A</v>
      </c>
      <c r="R40" s="166"/>
      <c r="S40" s="167"/>
      <c r="U40" s="158">
        <f t="shared" ca="1" si="8"/>
        <v>42960</v>
      </c>
      <c r="V40" s="159">
        <f t="shared" ca="1" si="24"/>
        <v>-2474.52</v>
      </c>
      <c r="W40" s="159">
        <f t="shared" ca="1" si="25"/>
        <v>-2481.44</v>
      </c>
      <c r="X40" s="159">
        <f t="shared" ca="1" si="26"/>
        <v>-2442.84</v>
      </c>
      <c r="Y40" s="159">
        <f t="shared" ca="1" si="27"/>
        <v>-2445.81</v>
      </c>
      <c r="Z40" s="159">
        <f t="shared" ca="1" si="28"/>
        <v>-2473.13</v>
      </c>
      <c r="AA40" s="159">
        <f t="shared" ca="1" si="29"/>
        <v>-2449.87</v>
      </c>
      <c r="AB40" s="160"/>
      <c r="AC40" s="160"/>
      <c r="AD40" s="160"/>
      <c r="AE40" s="172">
        <f t="shared" ca="1" si="30"/>
        <v>-2398.9360999999999</v>
      </c>
      <c r="AF40" s="173">
        <f t="shared" ca="1" si="31"/>
        <v>-2547.3239000000003</v>
      </c>
      <c r="AG40" s="163"/>
      <c r="AH40" s="178" t="e">
        <f t="shared" ca="1" si="1"/>
        <v>#N/A</v>
      </c>
      <c r="AI40" s="154" t="e">
        <f t="shared" ca="1" si="2"/>
        <v>#N/A</v>
      </c>
      <c r="AJ40" s="156"/>
      <c r="AK40" s="157"/>
    </row>
    <row r="41" spans="1:37">
      <c r="A41" s="147">
        <v>37</v>
      </c>
      <c r="B41" s="147">
        <f t="shared" ca="1" si="3"/>
        <v>176</v>
      </c>
      <c r="C41" s="148">
        <f t="shared" ca="1" si="0"/>
        <v>42961</v>
      </c>
      <c r="D41" s="149">
        <f t="shared" ca="1" si="4"/>
        <v>2472.54</v>
      </c>
      <c r="E41" s="149">
        <f t="shared" ca="1" si="5"/>
        <v>2507.1799999999998</v>
      </c>
      <c r="F41" s="149">
        <f t="shared" ca="1" si="6"/>
        <v>2446.8000000000002</v>
      </c>
      <c r="G41" s="149">
        <f t="shared" ca="1" si="7"/>
        <v>2488.37</v>
      </c>
      <c r="H41" s="169">
        <f t="shared" ca="1" si="13"/>
        <v>2480.2559999999999</v>
      </c>
      <c r="I41" s="169">
        <f t="shared" ca="1" si="23"/>
        <v>2450.0679999999998</v>
      </c>
      <c r="J41" s="150"/>
      <c r="K41" s="150"/>
      <c r="L41" s="150"/>
      <c r="M41" s="169">
        <f t="shared" ca="1" si="11"/>
        <v>2405.8483199999996</v>
      </c>
      <c r="N41" s="170">
        <f t="shared" ca="1" si="12"/>
        <v>2554.6636800000001</v>
      </c>
      <c r="O41" s="174">
        <f t="shared" ca="1" si="21"/>
        <v>0.28813689535122489</v>
      </c>
      <c r="P41" s="154" t="e">
        <f ca="1">IF($A41&lt;$L$2,NA(),IF(AND((INDEX(練りの用心棒!$A$8:$M$260,$A41-$L$2,5)=".."),((INDEX(練りの用心棒!$A$8:$M$260,$A41-$L$2,12)-INDEX(練りの用心棒!$A$8:$M$260,$A41-$L$2,13))-(INDEX(練りの用心棒!$A$8:$M$260,$A41-$L$2+1,12)-INDEX(練りの用心棒!$A$8:$M$260,$A41-$L$2+1,13))&lt;10)),E41*102%,NA()))</f>
        <v>#N/A</v>
      </c>
      <c r="Q41" s="153" t="e">
        <f ca="1">IF($A41&lt;$L$2,NA(),IF(AND((INDEX(練りの用心棒!$A$8:$M$260,$A41-$L$2,5)=".."),((INDEX(練りの用心棒!$A$8:$M$260,$A41-$L$2,12)-INDEX(練りの用心棒!$A$8:$M$260,$A41-$L$2,13))-(INDEX(練りの用心棒!$A$8:$M$260,$A41-$L$2+1,12)-INDEX(練りの用心棒!$A$8:$M$260,$A41-$L$2+1,13))&gt;10)),F41*98%,NA()))</f>
        <v>#N/A</v>
      </c>
      <c r="R41" s="166"/>
      <c r="S41" s="167"/>
      <c r="U41" s="158">
        <f t="shared" ca="1" si="8"/>
        <v>42961</v>
      </c>
      <c r="V41" s="159">
        <f t="shared" ca="1" si="24"/>
        <v>-2472.54</v>
      </c>
      <c r="W41" s="159">
        <f t="shared" ca="1" si="25"/>
        <v>-2507.1799999999998</v>
      </c>
      <c r="X41" s="159">
        <f t="shared" ca="1" si="26"/>
        <v>-2446.8000000000002</v>
      </c>
      <c r="Y41" s="159">
        <f t="shared" ca="1" si="27"/>
        <v>-2488.37</v>
      </c>
      <c r="Z41" s="159">
        <f t="shared" ca="1" si="28"/>
        <v>-2480.2559999999999</v>
      </c>
      <c r="AA41" s="159">
        <f t="shared" ca="1" si="29"/>
        <v>-2450.0679999999998</v>
      </c>
      <c r="AB41" s="160"/>
      <c r="AC41" s="160"/>
      <c r="AD41" s="160"/>
      <c r="AE41" s="172">
        <f t="shared" ca="1" si="30"/>
        <v>-2405.8483199999996</v>
      </c>
      <c r="AF41" s="173">
        <f t="shared" ca="1" si="31"/>
        <v>-2554.6636800000001</v>
      </c>
      <c r="AG41" s="163"/>
      <c r="AH41" s="178" t="e">
        <f t="shared" ca="1" si="1"/>
        <v>#N/A</v>
      </c>
      <c r="AI41" s="154" t="e">
        <f t="shared" ca="1" si="2"/>
        <v>#N/A</v>
      </c>
      <c r="AJ41" s="156"/>
      <c r="AK41" s="157"/>
    </row>
    <row r="42" spans="1:37">
      <c r="A42" s="147">
        <v>38</v>
      </c>
      <c r="B42" s="147">
        <f t="shared" ca="1" si="3"/>
        <v>175</v>
      </c>
      <c r="C42" s="148">
        <f t="shared" ca="1" si="0"/>
        <v>42962</v>
      </c>
      <c r="D42" s="149">
        <f t="shared" ca="1" si="4"/>
        <v>2479.46</v>
      </c>
      <c r="E42" s="149">
        <f t="shared" ca="1" si="5"/>
        <v>2495.3000000000002</v>
      </c>
      <c r="F42" s="149">
        <f t="shared" ca="1" si="6"/>
        <v>2468.58</v>
      </c>
      <c r="G42" s="149">
        <f t="shared" ca="1" si="7"/>
        <v>2485.4</v>
      </c>
      <c r="H42" s="169">
        <f t="shared" ca="1" si="13"/>
        <v>2481.64</v>
      </c>
      <c r="I42" s="169">
        <f t="shared" ca="1" si="23"/>
        <v>2448.9294999999997</v>
      </c>
      <c r="J42" s="150"/>
      <c r="K42" s="150"/>
      <c r="L42" s="150"/>
      <c r="M42" s="169">
        <f t="shared" ca="1" si="11"/>
        <v>2407.1907999999999</v>
      </c>
      <c r="N42" s="170">
        <f t="shared" ca="1" si="12"/>
        <v>2556.0891999999999</v>
      </c>
      <c r="O42" s="174">
        <f t="shared" ca="1" si="21"/>
        <v>5.5800691541518885E-2</v>
      </c>
      <c r="P42" s="154" t="e">
        <f ca="1">IF($A42&lt;$L$2,NA(),IF(AND((INDEX(練りの用心棒!$A$8:$M$260,$A42-$L$2,5)=".."),((INDEX(練りの用心棒!$A$8:$M$260,$A42-$L$2,12)-INDEX(練りの用心棒!$A$8:$M$260,$A42-$L$2,13))-(INDEX(練りの用心棒!$A$8:$M$260,$A42-$L$2+1,12)-INDEX(練りの用心棒!$A$8:$M$260,$A42-$L$2+1,13))&lt;10)),E42*102%,NA()))</f>
        <v>#N/A</v>
      </c>
      <c r="Q42" s="153" t="e">
        <f ca="1">IF($A42&lt;$L$2,NA(),IF(AND((INDEX(練りの用心棒!$A$8:$M$260,$A42-$L$2,5)=".."),((INDEX(練りの用心棒!$A$8:$M$260,$A42-$L$2,12)-INDEX(練りの用心棒!$A$8:$M$260,$A42-$L$2,13))-(INDEX(練りの用心棒!$A$8:$M$260,$A42-$L$2+1,12)-INDEX(練りの用心棒!$A$8:$M$260,$A42-$L$2+1,13))&gt;10)),F42*98%,NA()))</f>
        <v>#N/A</v>
      </c>
      <c r="R42" s="166"/>
      <c r="S42" s="167"/>
      <c r="U42" s="158">
        <f t="shared" ca="1" si="8"/>
        <v>42962</v>
      </c>
      <c r="V42" s="159">
        <f t="shared" ca="1" si="24"/>
        <v>-2479.46</v>
      </c>
      <c r="W42" s="159">
        <f t="shared" ca="1" si="25"/>
        <v>-2495.3000000000002</v>
      </c>
      <c r="X42" s="159">
        <f t="shared" ca="1" si="26"/>
        <v>-2468.58</v>
      </c>
      <c r="Y42" s="159">
        <f t="shared" ca="1" si="27"/>
        <v>-2485.4</v>
      </c>
      <c r="Z42" s="159">
        <f t="shared" ca="1" si="28"/>
        <v>-2481.64</v>
      </c>
      <c r="AA42" s="159">
        <f t="shared" ca="1" si="29"/>
        <v>-2448.9294999999997</v>
      </c>
      <c r="AB42" s="160"/>
      <c r="AC42" s="160"/>
      <c r="AD42" s="160"/>
      <c r="AE42" s="172">
        <f t="shared" ca="1" si="30"/>
        <v>-2407.1907999999999</v>
      </c>
      <c r="AF42" s="173">
        <f t="shared" ca="1" si="31"/>
        <v>-2556.0891999999999</v>
      </c>
      <c r="AG42" s="163"/>
      <c r="AH42" s="178" t="e">
        <f t="shared" ca="1" si="1"/>
        <v>#N/A</v>
      </c>
      <c r="AI42" s="154" t="e">
        <f t="shared" ca="1" si="2"/>
        <v>#N/A</v>
      </c>
      <c r="AJ42" s="156"/>
      <c r="AK42" s="157"/>
    </row>
    <row r="43" spans="1:37">
      <c r="A43" s="147">
        <v>39</v>
      </c>
      <c r="B43" s="147">
        <f t="shared" ca="1" si="3"/>
        <v>174</v>
      </c>
      <c r="C43" s="148">
        <f t="shared" ca="1" si="0"/>
        <v>42963</v>
      </c>
      <c r="D43" s="149">
        <f t="shared" ca="1" si="4"/>
        <v>2516.09</v>
      </c>
      <c r="E43" s="149">
        <f t="shared" ca="1" si="5"/>
        <v>2656.64</v>
      </c>
      <c r="F43" s="149">
        <f t="shared" ca="1" si="6"/>
        <v>2499.2600000000002</v>
      </c>
      <c r="G43" s="149">
        <f t="shared" ca="1" si="7"/>
        <v>2623.98</v>
      </c>
      <c r="H43" s="169">
        <f t="shared" ca="1" si="13"/>
        <v>2506.1880000000001</v>
      </c>
      <c r="I43" s="169">
        <f t="shared" ca="1" si="23"/>
        <v>2456.4025000000001</v>
      </c>
      <c r="J43" s="150"/>
      <c r="K43" s="150"/>
      <c r="L43" s="150"/>
      <c r="M43" s="169">
        <f t="shared" ca="1" si="11"/>
        <v>2431.00236</v>
      </c>
      <c r="N43" s="170">
        <f t="shared" ca="1" si="12"/>
        <v>2581.3736400000003</v>
      </c>
      <c r="O43" s="174">
        <f t="shared" ca="1" si="21"/>
        <v>0.98918457149305417</v>
      </c>
      <c r="P43" s="154" t="e">
        <f ca="1">IF($A43&lt;$L$2,NA(),IF(AND((INDEX(練りの用心棒!$A$8:$M$260,$A43-$L$2,5)=".."),((INDEX(練りの用心棒!$A$8:$M$260,$A43-$L$2,12)-INDEX(練りの用心棒!$A$8:$M$260,$A43-$L$2,13))-(INDEX(練りの用心棒!$A$8:$M$260,$A43-$L$2+1,12)-INDEX(練りの用心棒!$A$8:$M$260,$A43-$L$2+1,13))&lt;10)),E43*102%,NA()))</f>
        <v>#N/A</v>
      </c>
      <c r="Q43" s="153" t="e">
        <f ca="1">IF($A43&lt;$L$2,NA(),IF(AND((INDEX(練りの用心棒!$A$8:$M$260,$A43-$L$2,5)=".."),((INDEX(練りの用心棒!$A$8:$M$260,$A43-$L$2,12)-INDEX(練りの用心棒!$A$8:$M$260,$A43-$L$2,13))-(INDEX(練りの用心棒!$A$8:$M$260,$A43-$L$2+1,12)-INDEX(練りの用心棒!$A$8:$M$260,$A43-$L$2+1,13))&gt;10)),F43*98%,NA()))</f>
        <v>#N/A</v>
      </c>
      <c r="R43" s="166"/>
      <c r="S43" s="167"/>
      <c r="U43" s="158">
        <f t="shared" ca="1" si="8"/>
        <v>42963</v>
      </c>
      <c r="V43" s="159">
        <f t="shared" ca="1" si="24"/>
        <v>-2516.09</v>
      </c>
      <c r="W43" s="159">
        <f t="shared" ca="1" si="25"/>
        <v>-2656.64</v>
      </c>
      <c r="X43" s="159">
        <f t="shared" ca="1" si="26"/>
        <v>-2499.2600000000002</v>
      </c>
      <c r="Y43" s="159">
        <f t="shared" ca="1" si="27"/>
        <v>-2623.98</v>
      </c>
      <c r="Z43" s="159">
        <f t="shared" ca="1" si="28"/>
        <v>-2506.1880000000001</v>
      </c>
      <c r="AA43" s="159">
        <f t="shared" ca="1" si="29"/>
        <v>-2456.4025000000001</v>
      </c>
      <c r="AB43" s="160"/>
      <c r="AC43" s="160"/>
      <c r="AD43" s="160"/>
      <c r="AE43" s="172">
        <f t="shared" ca="1" si="30"/>
        <v>-2431.00236</v>
      </c>
      <c r="AF43" s="173">
        <f t="shared" ca="1" si="31"/>
        <v>-2581.3736400000003</v>
      </c>
      <c r="AG43" s="163"/>
      <c r="AH43" s="178" t="e">
        <f t="shared" ca="1" si="1"/>
        <v>#N/A</v>
      </c>
      <c r="AI43" s="154" t="e">
        <f t="shared" ca="1" si="2"/>
        <v>#N/A</v>
      </c>
      <c r="AJ43" s="156"/>
      <c r="AK43" s="157"/>
    </row>
    <row r="44" spans="1:37">
      <c r="A44" s="147">
        <v>40</v>
      </c>
      <c r="B44" s="147">
        <f t="shared" ca="1" si="3"/>
        <v>173</v>
      </c>
      <c r="C44" s="148">
        <f t="shared" ca="1" si="0"/>
        <v>42964</v>
      </c>
      <c r="D44" s="149">
        <f t="shared" ca="1" si="4"/>
        <v>2620.02</v>
      </c>
      <c r="E44" s="149">
        <f t="shared" ca="1" si="5"/>
        <v>2677.43</v>
      </c>
      <c r="F44" s="149">
        <f t="shared" ca="1" si="6"/>
        <v>2594.2800000000002</v>
      </c>
      <c r="G44" s="149">
        <f t="shared" ca="1" si="7"/>
        <v>2637.83</v>
      </c>
      <c r="H44" s="169">
        <f t="shared" ca="1" si="13"/>
        <v>2536.2779999999998</v>
      </c>
      <c r="I44" s="169">
        <f t="shared" ca="1" si="23"/>
        <v>2465.2115000000003</v>
      </c>
      <c r="J44" s="150"/>
      <c r="K44" s="150"/>
      <c r="L44" s="150"/>
      <c r="M44" s="169">
        <f t="shared" ca="1" si="11"/>
        <v>2460.1896599999995</v>
      </c>
      <c r="N44" s="170">
        <f t="shared" ca="1" si="12"/>
        <v>2612.36634</v>
      </c>
      <c r="O44" s="174">
        <f t="shared" ca="1" si="21"/>
        <v>1.2006282050668062</v>
      </c>
      <c r="P44" s="154" t="e">
        <f ca="1">IF($A44&lt;$L$2,NA(),IF(AND((INDEX(練りの用心棒!$A$8:$M$260,$A44-$L$2,5)=".."),((INDEX(練りの用心棒!$A$8:$M$260,$A44-$L$2,12)-INDEX(練りの用心棒!$A$8:$M$260,$A44-$L$2,13))-(INDEX(練りの用心棒!$A$8:$M$260,$A44-$L$2+1,12)-INDEX(練りの用心棒!$A$8:$M$260,$A44-$L$2+1,13))&lt;10)),E44*102%,NA()))</f>
        <v>#N/A</v>
      </c>
      <c r="Q44" s="153" t="e">
        <f ca="1">IF($A44&lt;$L$2,NA(),IF(AND((INDEX(練りの用心棒!$A$8:$M$260,$A44-$L$2,5)=".."),((INDEX(練りの用心棒!$A$8:$M$260,$A44-$L$2,12)-INDEX(練りの用心棒!$A$8:$M$260,$A44-$L$2,13))-(INDEX(練りの用心棒!$A$8:$M$260,$A44-$L$2+1,12)-INDEX(練りの用心棒!$A$8:$M$260,$A44-$L$2+1,13))&gt;10)),F44*98%,NA()))</f>
        <v>#N/A</v>
      </c>
      <c r="R44" s="166"/>
      <c r="S44" s="167"/>
      <c r="U44" s="158">
        <f t="shared" ca="1" si="8"/>
        <v>42964</v>
      </c>
      <c r="V44" s="159">
        <f t="shared" ca="1" si="24"/>
        <v>-2620.02</v>
      </c>
      <c r="W44" s="159">
        <f t="shared" ca="1" si="25"/>
        <v>-2677.43</v>
      </c>
      <c r="X44" s="159">
        <f t="shared" ca="1" si="26"/>
        <v>-2594.2800000000002</v>
      </c>
      <c r="Y44" s="159">
        <f t="shared" ca="1" si="27"/>
        <v>-2637.83</v>
      </c>
      <c r="Z44" s="159">
        <f t="shared" ca="1" si="28"/>
        <v>-2536.2779999999998</v>
      </c>
      <c r="AA44" s="159">
        <f t="shared" ca="1" si="29"/>
        <v>-2465.2115000000003</v>
      </c>
      <c r="AB44" s="160"/>
      <c r="AC44" s="160"/>
      <c r="AD44" s="160"/>
      <c r="AE44" s="172">
        <f t="shared" ca="1" si="30"/>
        <v>-2460.1896599999995</v>
      </c>
      <c r="AF44" s="173">
        <f t="shared" ca="1" si="31"/>
        <v>-2612.36634</v>
      </c>
      <c r="AG44" s="163"/>
      <c r="AH44" s="178" t="e">
        <f t="shared" ca="1" si="1"/>
        <v>#N/A</v>
      </c>
      <c r="AI44" s="154" t="e">
        <f t="shared" ca="1" si="2"/>
        <v>#N/A</v>
      </c>
      <c r="AJ44" s="156"/>
      <c r="AK44" s="157"/>
    </row>
    <row r="45" spans="1:37">
      <c r="A45" s="147">
        <v>41</v>
      </c>
      <c r="B45" s="147">
        <f t="shared" ca="1" si="3"/>
        <v>172</v>
      </c>
      <c r="C45" s="148">
        <f t="shared" ca="1" si="0"/>
        <v>42965</v>
      </c>
      <c r="D45" s="149">
        <f t="shared" ca="1" si="4"/>
        <v>2636.84</v>
      </c>
      <c r="E45" s="149">
        <f t="shared" ca="1" si="5"/>
        <v>2636.84</v>
      </c>
      <c r="F45" s="149">
        <f t="shared" ca="1" si="6"/>
        <v>2527.9699999999998</v>
      </c>
      <c r="G45" s="149">
        <f t="shared" ca="1" si="7"/>
        <v>2569.54</v>
      </c>
      <c r="H45" s="169">
        <f t="shared" ca="1" si="13"/>
        <v>2561.0239999999999</v>
      </c>
      <c r="I45" s="169">
        <f t="shared" ca="1" si="23"/>
        <v>2475.2085000000002</v>
      </c>
      <c r="J45" s="150"/>
      <c r="K45" s="150"/>
      <c r="L45" s="150"/>
      <c r="M45" s="169">
        <f t="shared" ca="1" si="11"/>
        <v>2484.19328</v>
      </c>
      <c r="N45" s="170">
        <f t="shared" ca="1" si="12"/>
        <v>2637.8547199999998</v>
      </c>
      <c r="O45" s="174">
        <f t="shared" ca="1" si="21"/>
        <v>0.97568168789068455</v>
      </c>
      <c r="P45" s="154" t="e">
        <f ca="1">IF($A45&lt;$L$2,NA(),IF(AND((INDEX(練りの用心棒!$A$8:$M$260,$A45-$L$2,5)=".."),((INDEX(練りの用心棒!$A$8:$M$260,$A45-$L$2,12)-INDEX(練りの用心棒!$A$8:$M$260,$A45-$L$2,13))-(INDEX(練りの用心棒!$A$8:$M$260,$A45-$L$2+1,12)-INDEX(練りの用心棒!$A$8:$M$260,$A45-$L$2+1,13))&lt;10)),E45*102%,NA()))</f>
        <v>#N/A</v>
      </c>
      <c r="Q45" s="153" t="e">
        <f ca="1">IF($A45&lt;$L$2,NA(),IF(AND((INDEX(練りの用心棒!$A$8:$M$260,$A45-$L$2,5)=".."),((INDEX(練りの用心棒!$A$8:$M$260,$A45-$L$2,12)-INDEX(練りの用心棒!$A$8:$M$260,$A45-$L$2,13))-(INDEX(練りの用心棒!$A$8:$M$260,$A45-$L$2+1,12)-INDEX(練りの用心棒!$A$8:$M$260,$A45-$L$2+1,13))&gt;10)),F45*98%,NA()))</f>
        <v>#N/A</v>
      </c>
      <c r="R45" s="166"/>
      <c r="S45" s="167"/>
      <c r="U45" s="158">
        <f t="shared" ca="1" si="8"/>
        <v>42965</v>
      </c>
      <c r="V45" s="159">
        <f t="shared" ca="1" si="24"/>
        <v>-2636.84</v>
      </c>
      <c r="W45" s="159">
        <f t="shared" ca="1" si="25"/>
        <v>-2636.84</v>
      </c>
      <c r="X45" s="159">
        <f t="shared" ca="1" si="26"/>
        <v>-2527.9699999999998</v>
      </c>
      <c r="Y45" s="159">
        <f t="shared" ca="1" si="27"/>
        <v>-2569.54</v>
      </c>
      <c r="Z45" s="159">
        <f t="shared" ca="1" si="28"/>
        <v>-2561.0239999999999</v>
      </c>
      <c r="AA45" s="159">
        <f t="shared" ca="1" si="29"/>
        <v>-2475.2085000000002</v>
      </c>
      <c r="AB45" s="160"/>
      <c r="AC45" s="160"/>
      <c r="AD45" s="160"/>
      <c r="AE45" s="172">
        <f t="shared" ca="1" si="30"/>
        <v>-2484.19328</v>
      </c>
      <c r="AF45" s="173">
        <f t="shared" ca="1" si="31"/>
        <v>-2637.8547199999998</v>
      </c>
      <c r="AG45" s="163"/>
      <c r="AH45" s="178" t="e">
        <f t="shared" ca="1" si="1"/>
        <v>#N/A</v>
      </c>
      <c r="AI45" s="154" t="e">
        <f t="shared" ca="1" si="2"/>
        <v>#N/A</v>
      </c>
      <c r="AJ45" s="156"/>
      <c r="AK45" s="157"/>
    </row>
    <row r="46" spans="1:37">
      <c r="A46" s="147">
        <v>42</v>
      </c>
      <c r="B46" s="147">
        <f t="shared" ca="1" si="3"/>
        <v>171</v>
      </c>
      <c r="C46" s="148">
        <f t="shared" ca="1" si="0"/>
        <v>42966</v>
      </c>
      <c r="D46" s="149">
        <f t="shared" ca="1" si="4"/>
        <v>2574.4899999999998</v>
      </c>
      <c r="E46" s="149">
        <f t="shared" ca="1" si="5"/>
        <v>2581.41</v>
      </c>
      <c r="F46" s="149">
        <f t="shared" ca="1" si="6"/>
        <v>2537.86</v>
      </c>
      <c r="G46" s="149">
        <f t="shared" ca="1" si="7"/>
        <v>2546.77</v>
      </c>
      <c r="H46" s="169">
        <f t="shared" ca="1" si="13"/>
        <v>2572.7040000000002</v>
      </c>
      <c r="I46" s="169">
        <f t="shared" ca="1" si="23"/>
        <v>2485.7995000000001</v>
      </c>
      <c r="J46" s="150"/>
      <c r="K46" s="150"/>
      <c r="L46" s="150"/>
      <c r="M46" s="169">
        <f t="shared" ca="1" si="11"/>
        <v>2495.52288</v>
      </c>
      <c r="N46" s="170">
        <f t="shared" ca="1" si="12"/>
        <v>2649.8851200000004</v>
      </c>
      <c r="O46" s="174">
        <f t="shared" ca="1" si="21"/>
        <v>0.45606757297082307</v>
      </c>
      <c r="P46" s="154" t="e">
        <f ca="1">IF($A46&lt;$L$2,NA(),IF(AND((INDEX(練りの用心棒!$A$8:$M$260,$A46-$L$2,5)=".."),((INDEX(練りの用心棒!$A$8:$M$260,$A46-$L$2,12)-INDEX(練りの用心棒!$A$8:$M$260,$A46-$L$2,13))-(INDEX(練りの用心棒!$A$8:$M$260,$A46-$L$2+1,12)-INDEX(練りの用心棒!$A$8:$M$260,$A46-$L$2+1,13))&lt;10)),E46*102%,NA()))</f>
        <v>#N/A</v>
      </c>
      <c r="Q46" s="153" t="e">
        <f ca="1">IF($A46&lt;$L$2,NA(),IF(AND((INDEX(練りの用心棒!$A$8:$M$260,$A46-$L$2,5)=".."),((INDEX(練りの用心棒!$A$8:$M$260,$A46-$L$2,12)-INDEX(練りの用心棒!$A$8:$M$260,$A46-$L$2,13))-(INDEX(練りの用心棒!$A$8:$M$260,$A46-$L$2+1,12)-INDEX(練りの用心棒!$A$8:$M$260,$A46-$L$2+1,13))&gt;10)),F46*98%,NA()))</f>
        <v>#N/A</v>
      </c>
      <c r="R46" s="166"/>
      <c r="S46" s="167"/>
      <c r="U46" s="158">
        <f t="shared" ca="1" si="8"/>
        <v>42966</v>
      </c>
      <c r="V46" s="159">
        <f t="shared" ca="1" si="24"/>
        <v>-2574.4899999999998</v>
      </c>
      <c r="W46" s="159">
        <f t="shared" ca="1" si="25"/>
        <v>-2581.41</v>
      </c>
      <c r="X46" s="159">
        <f t="shared" ca="1" si="26"/>
        <v>-2537.86</v>
      </c>
      <c r="Y46" s="159">
        <f t="shared" ca="1" si="27"/>
        <v>-2546.77</v>
      </c>
      <c r="Z46" s="159">
        <f t="shared" ca="1" si="28"/>
        <v>-2572.7040000000002</v>
      </c>
      <c r="AA46" s="159">
        <f t="shared" ca="1" si="29"/>
        <v>-2485.7995000000001</v>
      </c>
      <c r="AB46" s="160"/>
      <c r="AC46" s="160"/>
      <c r="AD46" s="160"/>
      <c r="AE46" s="172">
        <f t="shared" ca="1" si="30"/>
        <v>-2495.52288</v>
      </c>
      <c r="AF46" s="173">
        <f t="shared" ca="1" si="31"/>
        <v>-2649.8851200000004</v>
      </c>
      <c r="AG46" s="163"/>
      <c r="AH46" s="178" t="e">
        <f t="shared" ca="1" si="1"/>
        <v>#N/A</v>
      </c>
      <c r="AI46" s="154" t="e">
        <f t="shared" ca="1" si="2"/>
        <v>#N/A</v>
      </c>
      <c r="AJ46" s="156"/>
      <c r="AK46" s="157"/>
    </row>
    <row r="47" spans="1:37">
      <c r="A47" s="147">
        <v>43</v>
      </c>
      <c r="B47" s="147">
        <f t="shared" ca="1" si="3"/>
        <v>170</v>
      </c>
      <c r="C47" s="148">
        <f t="shared" ca="1" si="0"/>
        <v>42967</v>
      </c>
      <c r="D47" s="149">
        <f t="shared" ca="1" si="4"/>
        <v>2543.8000000000002</v>
      </c>
      <c r="E47" s="149">
        <f t="shared" ca="1" si="5"/>
        <v>2543.8000000000002</v>
      </c>
      <c r="F47" s="149">
        <f t="shared" ca="1" si="6"/>
        <v>2496.29</v>
      </c>
      <c r="G47" s="149">
        <f t="shared" ca="1" si="7"/>
        <v>2521.04</v>
      </c>
      <c r="H47" s="169">
        <f t="shared" ca="1" si="13"/>
        <v>2579.8319999999999</v>
      </c>
      <c r="I47" s="169">
        <f t="shared" ca="1" si="23"/>
        <v>2498.3700000000003</v>
      </c>
      <c r="J47" s="150"/>
      <c r="K47" s="150"/>
      <c r="L47" s="150"/>
      <c r="M47" s="169">
        <f t="shared" ca="1" si="11"/>
        <v>2502.4370399999998</v>
      </c>
      <c r="N47" s="170">
        <f t="shared" ca="1" si="12"/>
        <v>2657.22696</v>
      </c>
      <c r="O47" s="174">
        <f t="shared" ca="1" si="21"/>
        <v>0.2770625769618153</v>
      </c>
      <c r="P47" s="154" t="e">
        <f ca="1">IF($A47&lt;$L$2,NA(),IF(AND((INDEX(練りの用心棒!$A$8:$M$260,$A47-$L$2,5)=".."),((INDEX(練りの用心棒!$A$8:$M$260,$A47-$L$2,12)-INDEX(練りの用心棒!$A$8:$M$260,$A47-$L$2,13))-(INDEX(練りの用心棒!$A$8:$M$260,$A47-$L$2+1,12)-INDEX(練りの用心棒!$A$8:$M$260,$A47-$L$2+1,13))&lt;10)),E47*102%,NA()))</f>
        <v>#N/A</v>
      </c>
      <c r="Q47" s="153" t="e">
        <f ca="1">IF($A47&lt;$L$2,NA(),IF(AND((INDEX(練りの用心棒!$A$8:$M$260,$A47-$L$2,5)=".."),((INDEX(練りの用心棒!$A$8:$M$260,$A47-$L$2,12)-INDEX(練りの用心棒!$A$8:$M$260,$A47-$L$2,13))-(INDEX(練りの用心棒!$A$8:$M$260,$A47-$L$2+1,12)-INDEX(練りの用心棒!$A$8:$M$260,$A47-$L$2+1,13))&gt;10)),F47*98%,NA()))</f>
        <v>#N/A</v>
      </c>
      <c r="R47" s="166"/>
      <c r="S47" s="167"/>
      <c r="U47" s="158">
        <f t="shared" ca="1" si="8"/>
        <v>42967</v>
      </c>
      <c r="V47" s="159">
        <f t="shared" ca="1" si="24"/>
        <v>-2543.8000000000002</v>
      </c>
      <c r="W47" s="159">
        <f t="shared" ca="1" si="25"/>
        <v>-2543.8000000000002</v>
      </c>
      <c r="X47" s="159">
        <f t="shared" ca="1" si="26"/>
        <v>-2496.29</v>
      </c>
      <c r="Y47" s="159">
        <f t="shared" ca="1" si="27"/>
        <v>-2521.04</v>
      </c>
      <c r="Z47" s="159">
        <f t="shared" ca="1" si="28"/>
        <v>-2579.8319999999999</v>
      </c>
      <c r="AA47" s="159">
        <f t="shared" ca="1" si="29"/>
        <v>-2498.3700000000003</v>
      </c>
      <c r="AB47" s="160"/>
      <c r="AC47" s="160"/>
      <c r="AD47" s="160"/>
      <c r="AE47" s="172">
        <f t="shared" ca="1" si="30"/>
        <v>-2502.4370399999998</v>
      </c>
      <c r="AF47" s="173">
        <f t="shared" ca="1" si="31"/>
        <v>-2657.22696</v>
      </c>
      <c r="AG47" s="163"/>
      <c r="AH47" s="178" t="e">
        <f t="shared" ca="1" si="1"/>
        <v>#N/A</v>
      </c>
      <c r="AI47" s="154" t="e">
        <f t="shared" ca="1" si="2"/>
        <v>#N/A</v>
      </c>
      <c r="AJ47" s="156"/>
      <c r="AK47" s="157"/>
    </row>
    <row r="48" spans="1:37">
      <c r="A48" s="147">
        <v>44</v>
      </c>
      <c r="B48" s="147">
        <f t="shared" ca="1" si="3"/>
        <v>169</v>
      </c>
      <c r="C48" s="148">
        <f t="shared" ca="1" si="0"/>
        <v>42968</v>
      </c>
      <c r="D48" s="149">
        <f t="shared" ca="1" si="4"/>
        <v>2521.04</v>
      </c>
      <c r="E48" s="149">
        <f t="shared" ca="1" si="5"/>
        <v>2524.0100000000002</v>
      </c>
      <c r="F48" s="149">
        <f t="shared" ca="1" si="6"/>
        <v>2481.44</v>
      </c>
      <c r="G48" s="149">
        <f t="shared" ca="1" si="7"/>
        <v>2503.2199999999998</v>
      </c>
      <c r="H48" s="169">
        <f t="shared" ca="1" si="13"/>
        <v>2555.6799999999998</v>
      </c>
      <c r="I48" s="169">
        <f t="shared" ca="1" si="23"/>
        <v>2503.0219999999999</v>
      </c>
      <c r="J48" s="150"/>
      <c r="K48" s="150"/>
      <c r="L48" s="150"/>
      <c r="M48" s="169">
        <f t="shared" ca="1" si="11"/>
        <v>2479.0095999999999</v>
      </c>
      <c r="N48" s="170">
        <f t="shared" ca="1" si="12"/>
        <v>2632.3503999999998</v>
      </c>
      <c r="O48" s="174">
        <f t="shared" ca="1" si="21"/>
        <v>-0.93618499189094662</v>
      </c>
      <c r="P48" s="154" t="e">
        <f ca="1">IF($A48&lt;$L$2,NA(),IF(AND((INDEX(練りの用心棒!$A$8:$M$260,$A48-$L$2,5)=".."),((INDEX(練りの用心棒!$A$8:$M$260,$A48-$L$2,12)-INDEX(練りの用心棒!$A$8:$M$260,$A48-$L$2,13))-(INDEX(練りの用心棒!$A$8:$M$260,$A48-$L$2+1,12)-INDEX(練りの用心棒!$A$8:$M$260,$A48-$L$2+1,13))&lt;10)),E48*102%,NA()))</f>
        <v>#N/A</v>
      </c>
      <c r="Q48" s="153" t="e">
        <f ca="1">IF($A48&lt;$L$2,NA(),IF(AND((INDEX(練りの用心棒!$A$8:$M$260,$A48-$L$2,5)=".."),((INDEX(練りの用心棒!$A$8:$M$260,$A48-$L$2,12)-INDEX(練りの用心棒!$A$8:$M$260,$A48-$L$2,13))-(INDEX(練りの用心棒!$A$8:$M$260,$A48-$L$2+1,12)-INDEX(練りの用心棒!$A$8:$M$260,$A48-$L$2+1,13))&gt;10)),F48*98%,NA()))</f>
        <v>#N/A</v>
      </c>
      <c r="R48" s="166"/>
      <c r="S48" s="167"/>
      <c r="U48" s="158">
        <f t="shared" ca="1" si="8"/>
        <v>42968</v>
      </c>
      <c r="V48" s="159">
        <f t="shared" ca="1" si="24"/>
        <v>-2521.04</v>
      </c>
      <c r="W48" s="159">
        <f t="shared" ca="1" si="25"/>
        <v>-2524.0100000000002</v>
      </c>
      <c r="X48" s="159">
        <f t="shared" ca="1" si="26"/>
        <v>-2481.44</v>
      </c>
      <c r="Y48" s="159">
        <f t="shared" ca="1" si="27"/>
        <v>-2503.2199999999998</v>
      </c>
      <c r="Z48" s="159">
        <f t="shared" ca="1" si="28"/>
        <v>-2555.6799999999998</v>
      </c>
      <c r="AA48" s="159">
        <f t="shared" ca="1" si="29"/>
        <v>-2503.0219999999999</v>
      </c>
      <c r="AB48" s="160"/>
      <c r="AC48" s="160"/>
      <c r="AD48" s="160"/>
      <c r="AE48" s="172">
        <f t="shared" ca="1" si="30"/>
        <v>-2479.0095999999999</v>
      </c>
      <c r="AF48" s="173">
        <f t="shared" ca="1" si="31"/>
        <v>-2632.3503999999998</v>
      </c>
      <c r="AG48" s="163"/>
      <c r="AH48" s="178" t="e">
        <f t="shared" ca="1" si="1"/>
        <v>#N/A</v>
      </c>
      <c r="AI48" s="154" t="e">
        <f t="shared" ca="1" si="2"/>
        <v>#N/A</v>
      </c>
      <c r="AJ48" s="156"/>
      <c r="AK48" s="157"/>
    </row>
    <row r="49" spans="1:37">
      <c r="A49" s="147">
        <v>45</v>
      </c>
      <c r="B49" s="147">
        <f t="shared" ca="1" si="3"/>
        <v>168</v>
      </c>
      <c r="C49" s="148">
        <f t="shared" ca="1" si="0"/>
        <v>42969</v>
      </c>
      <c r="D49" s="149">
        <f t="shared" ca="1" si="4"/>
        <v>2479.46</v>
      </c>
      <c r="E49" s="149">
        <f t="shared" ca="1" si="5"/>
        <v>2495.3000000000002</v>
      </c>
      <c r="F49" s="149">
        <f t="shared" ca="1" si="6"/>
        <v>2430.96</v>
      </c>
      <c r="G49" s="149">
        <f t="shared" ca="1" si="7"/>
        <v>2459.67</v>
      </c>
      <c r="H49" s="169">
        <f t="shared" ca="1" si="13"/>
        <v>2520.0479999999998</v>
      </c>
      <c r="I49" s="169">
        <f t="shared" ca="1" si="23"/>
        <v>2502.527</v>
      </c>
      <c r="J49" s="150"/>
      <c r="K49" s="150"/>
      <c r="L49" s="150"/>
      <c r="M49" s="169">
        <f t="shared" ca="1" si="11"/>
        <v>2444.4465599999999</v>
      </c>
      <c r="N49" s="170">
        <f t="shared" ca="1" si="12"/>
        <v>2595.6494399999997</v>
      </c>
      <c r="O49" s="174">
        <f t="shared" ca="1" si="21"/>
        <v>-1.3942277593438954</v>
      </c>
      <c r="P49" s="154" t="e">
        <f ca="1">IF($A49&lt;$L$2,NA(),IF(AND((INDEX(練りの用心棒!$A$8:$M$260,$A49-$L$2,5)=".."),((INDEX(練りの用心棒!$A$8:$M$260,$A49-$L$2,12)-INDEX(練りの用心棒!$A$8:$M$260,$A49-$L$2,13))-(INDEX(練りの用心棒!$A$8:$M$260,$A49-$L$2+1,12)-INDEX(練りの用心棒!$A$8:$M$260,$A49-$L$2+1,13))&lt;10)),E49*102%,NA()))</f>
        <v>#N/A</v>
      </c>
      <c r="Q49" s="153" t="e">
        <f ca="1">IF($A49&lt;$L$2,NA(),IF(AND((INDEX(練りの用心棒!$A$8:$M$260,$A49-$L$2,5)=".."),((INDEX(練りの用心棒!$A$8:$M$260,$A49-$L$2,12)-INDEX(練りの用心棒!$A$8:$M$260,$A49-$L$2,13))-(INDEX(練りの用心棒!$A$8:$M$260,$A49-$L$2+1,12)-INDEX(練りの用心棒!$A$8:$M$260,$A49-$L$2+1,13))&gt;10)),F49*98%,NA()))</f>
        <v>#N/A</v>
      </c>
      <c r="R49" s="166"/>
      <c r="S49" s="167"/>
      <c r="U49" s="158">
        <f t="shared" ca="1" si="8"/>
        <v>42969</v>
      </c>
      <c r="V49" s="159">
        <f t="shared" ca="1" si="24"/>
        <v>-2479.46</v>
      </c>
      <c r="W49" s="159">
        <f t="shared" ca="1" si="25"/>
        <v>-2495.3000000000002</v>
      </c>
      <c r="X49" s="159">
        <f t="shared" ca="1" si="26"/>
        <v>-2430.96</v>
      </c>
      <c r="Y49" s="159">
        <f t="shared" ca="1" si="27"/>
        <v>-2459.67</v>
      </c>
      <c r="Z49" s="159">
        <f t="shared" ca="1" si="28"/>
        <v>-2520.0479999999998</v>
      </c>
      <c r="AA49" s="159">
        <f t="shared" ca="1" si="29"/>
        <v>-2502.527</v>
      </c>
      <c r="AB49" s="160"/>
      <c r="AC49" s="160"/>
      <c r="AD49" s="160"/>
      <c r="AE49" s="172">
        <f t="shared" ca="1" si="30"/>
        <v>-2444.4465599999999</v>
      </c>
      <c r="AF49" s="173">
        <f t="shared" ca="1" si="31"/>
        <v>-2595.6494399999997</v>
      </c>
      <c r="AG49" s="163"/>
      <c r="AH49" s="178" t="e">
        <f t="shared" ca="1" si="1"/>
        <v>#N/A</v>
      </c>
      <c r="AI49" s="154" t="e">
        <f t="shared" ca="1" si="2"/>
        <v>#N/A</v>
      </c>
      <c r="AJ49" s="156"/>
      <c r="AK49" s="157"/>
    </row>
    <row r="50" spans="1:37">
      <c r="A50" s="147">
        <v>46</v>
      </c>
      <c r="B50" s="147">
        <f t="shared" ca="1" si="3"/>
        <v>167</v>
      </c>
      <c r="C50" s="148">
        <f t="shared" ca="1" si="0"/>
        <v>42970</v>
      </c>
      <c r="D50" s="149">
        <f t="shared" ca="1" si="4"/>
        <v>2459.67</v>
      </c>
      <c r="E50" s="149">
        <f t="shared" ca="1" si="5"/>
        <v>2487.38</v>
      </c>
      <c r="F50" s="149">
        <f t="shared" ca="1" si="6"/>
        <v>2405.23</v>
      </c>
      <c r="G50" s="149">
        <f t="shared" ca="1" si="7"/>
        <v>2406.2199999999998</v>
      </c>
      <c r="H50" s="169">
        <f t="shared" ca="1" si="13"/>
        <v>2487.3839999999996</v>
      </c>
      <c r="I50" s="169">
        <f t="shared" ca="1" si="23"/>
        <v>2501.8340000000003</v>
      </c>
      <c r="J50" s="150"/>
      <c r="K50" s="150"/>
      <c r="L50" s="150"/>
      <c r="M50" s="169">
        <f t="shared" ca="1" si="11"/>
        <v>2412.7624799999994</v>
      </c>
      <c r="N50" s="170">
        <f t="shared" ca="1" si="12"/>
        <v>2562.0055199999997</v>
      </c>
      <c r="O50" s="174">
        <f t="shared" ca="1" si="21"/>
        <v>-1.2961657873183454</v>
      </c>
      <c r="P50" s="154" t="e">
        <f ca="1">IF($A50&lt;$L$2,NA(),IF(AND((INDEX(練りの用心棒!$A$8:$M$260,$A50-$L$2,5)=".."),((INDEX(練りの用心棒!$A$8:$M$260,$A50-$L$2,12)-INDEX(練りの用心棒!$A$8:$M$260,$A50-$L$2,13))-(INDEX(練りの用心棒!$A$8:$M$260,$A50-$L$2+1,12)-INDEX(練りの用心棒!$A$8:$M$260,$A50-$L$2+1,13))&lt;10)),E50*102%,NA()))</f>
        <v>#N/A</v>
      </c>
      <c r="Q50" s="153" t="e">
        <f ca="1">IF($A50&lt;$L$2,NA(),IF(AND((INDEX(練りの用心棒!$A$8:$M$260,$A50-$L$2,5)=".."),((INDEX(練りの用心棒!$A$8:$M$260,$A50-$L$2,12)-INDEX(練りの用心棒!$A$8:$M$260,$A50-$L$2,13))-(INDEX(練りの用心棒!$A$8:$M$260,$A50-$L$2+1,12)-INDEX(練りの用心棒!$A$8:$M$260,$A50-$L$2+1,13))&gt;10)),F50*98%,NA()))</f>
        <v>#N/A</v>
      </c>
      <c r="R50" s="166"/>
      <c r="S50" s="167"/>
      <c r="U50" s="158">
        <f t="shared" ca="1" si="8"/>
        <v>42970</v>
      </c>
      <c r="V50" s="159">
        <f t="shared" ca="1" si="24"/>
        <v>-2459.67</v>
      </c>
      <c r="W50" s="159">
        <f t="shared" ca="1" si="25"/>
        <v>-2487.38</v>
      </c>
      <c r="X50" s="159">
        <f t="shared" ca="1" si="26"/>
        <v>-2405.23</v>
      </c>
      <c r="Y50" s="159">
        <f t="shared" ca="1" si="27"/>
        <v>-2406.2199999999998</v>
      </c>
      <c r="Z50" s="159">
        <f t="shared" ca="1" si="28"/>
        <v>-2487.3839999999996</v>
      </c>
      <c r="AA50" s="159">
        <f t="shared" ca="1" si="29"/>
        <v>-2501.8340000000003</v>
      </c>
      <c r="AB50" s="160"/>
      <c r="AC50" s="160"/>
      <c r="AD50" s="160"/>
      <c r="AE50" s="172">
        <f t="shared" ca="1" si="30"/>
        <v>-2412.7624799999994</v>
      </c>
      <c r="AF50" s="173">
        <f t="shared" ca="1" si="31"/>
        <v>-2562.0055199999997</v>
      </c>
      <c r="AG50" s="163"/>
      <c r="AH50" s="178" t="e">
        <f t="shared" ca="1" si="1"/>
        <v>#N/A</v>
      </c>
      <c r="AI50" s="154" t="e">
        <f t="shared" ca="1" si="2"/>
        <v>#N/A</v>
      </c>
      <c r="AJ50" s="156"/>
      <c r="AK50" s="157"/>
    </row>
    <row r="51" spans="1:37">
      <c r="A51" s="147">
        <v>47</v>
      </c>
      <c r="B51" s="147">
        <f t="shared" ca="1" si="3"/>
        <v>166</v>
      </c>
      <c r="C51" s="148">
        <f t="shared" ca="1" si="0"/>
        <v>42971</v>
      </c>
      <c r="D51" s="149">
        <f t="shared" ca="1" si="4"/>
        <v>2415.13</v>
      </c>
      <c r="E51" s="149">
        <f t="shared" ca="1" si="5"/>
        <v>2458.6799999999998</v>
      </c>
      <c r="F51" s="149">
        <f t="shared" ca="1" si="6"/>
        <v>2395.33</v>
      </c>
      <c r="G51" s="149">
        <f t="shared" ca="1" si="7"/>
        <v>2402.2600000000002</v>
      </c>
      <c r="H51" s="169">
        <f t="shared" ca="1" si="13"/>
        <v>2458.482</v>
      </c>
      <c r="I51" s="169">
        <f t="shared" ca="1" si="23"/>
        <v>2496.5385000000001</v>
      </c>
      <c r="J51" s="150"/>
      <c r="K51" s="150"/>
      <c r="L51" s="150"/>
      <c r="M51" s="169">
        <f t="shared" ca="1" si="11"/>
        <v>2384.7275399999999</v>
      </c>
      <c r="N51" s="170">
        <f t="shared" ca="1" si="12"/>
        <v>2532.2364600000001</v>
      </c>
      <c r="O51" s="174">
        <f t="shared" ca="1" si="21"/>
        <v>-1.161943632346256</v>
      </c>
      <c r="P51" s="154" t="e">
        <f ca="1">IF($A51&lt;$L$2,NA(),IF(AND((INDEX(練りの用心棒!$A$8:$M$260,$A51-$L$2,5)=".."),((INDEX(練りの用心棒!$A$8:$M$260,$A51-$L$2,12)-INDEX(練りの用心棒!$A$8:$M$260,$A51-$L$2,13))-(INDEX(練りの用心棒!$A$8:$M$260,$A51-$L$2+1,12)-INDEX(練りの用心棒!$A$8:$M$260,$A51-$L$2+1,13))&lt;10)),E51*102%,NA()))</f>
        <v>#N/A</v>
      </c>
      <c r="Q51" s="153" t="e">
        <f ca="1">IF($A51&lt;$L$2,NA(),IF(AND((INDEX(練りの用心棒!$A$8:$M$260,$A51-$L$2,5)=".."),((INDEX(練りの用心棒!$A$8:$M$260,$A51-$L$2,12)-INDEX(練りの用心棒!$A$8:$M$260,$A51-$L$2,13))-(INDEX(練りの用心棒!$A$8:$M$260,$A51-$L$2+1,12)-INDEX(練りの用心棒!$A$8:$M$260,$A51-$L$2+1,13))&gt;10)),F51*98%,NA()))</f>
        <v>#N/A</v>
      </c>
      <c r="R51" s="166"/>
      <c r="S51" s="167"/>
      <c r="U51" s="158">
        <f t="shared" ca="1" si="8"/>
        <v>42971</v>
      </c>
      <c r="V51" s="159">
        <f t="shared" ca="1" si="24"/>
        <v>-2415.13</v>
      </c>
      <c r="W51" s="159">
        <f t="shared" ca="1" si="25"/>
        <v>-2458.6799999999998</v>
      </c>
      <c r="X51" s="159">
        <f t="shared" ca="1" si="26"/>
        <v>-2395.33</v>
      </c>
      <c r="Y51" s="159">
        <f t="shared" ca="1" si="27"/>
        <v>-2402.2600000000002</v>
      </c>
      <c r="Z51" s="159">
        <f t="shared" ca="1" si="28"/>
        <v>-2458.482</v>
      </c>
      <c r="AA51" s="159">
        <f t="shared" ca="1" si="29"/>
        <v>-2496.5385000000001</v>
      </c>
      <c r="AB51" s="160"/>
      <c r="AC51" s="160"/>
      <c r="AD51" s="160"/>
      <c r="AE51" s="172">
        <f t="shared" ca="1" si="30"/>
        <v>-2384.7275399999999</v>
      </c>
      <c r="AF51" s="173">
        <f t="shared" ca="1" si="31"/>
        <v>-2532.2364600000001</v>
      </c>
      <c r="AG51" s="163"/>
      <c r="AH51" s="178" t="e">
        <f t="shared" ca="1" si="1"/>
        <v>#N/A</v>
      </c>
      <c r="AI51" s="154" t="e">
        <f t="shared" ca="1" si="2"/>
        <v>#N/A</v>
      </c>
      <c r="AJ51" s="156"/>
      <c r="AK51" s="157"/>
    </row>
    <row r="52" spans="1:37">
      <c r="A52" s="147">
        <v>48</v>
      </c>
      <c r="B52" s="147">
        <f t="shared" ca="1" si="3"/>
        <v>165</v>
      </c>
      <c r="C52" s="148">
        <f t="shared" ca="1" si="0"/>
        <v>42972</v>
      </c>
      <c r="D52" s="149">
        <f t="shared" ca="1" si="4"/>
        <v>2403.25</v>
      </c>
      <c r="E52" s="149">
        <f t="shared" ca="1" si="5"/>
        <v>2405.23</v>
      </c>
      <c r="F52" s="149">
        <f t="shared" ca="1" si="6"/>
        <v>2353.7600000000002</v>
      </c>
      <c r="G52" s="149">
        <f t="shared" ca="1" si="7"/>
        <v>2367.62</v>
      </c>
      <c r="H52" s="169">
        <f t="shared" ca="1" si="13"/>
        <v>2427.7979999999998</v>
      </c>
      <c r="I52" s="169">
        <f t="shared" ca="1" si="23"/>
        <v>2490.6495000000004</v>
      </c>
      <c r="J52" s="150"/>
      <c r="K52" s="150"/>
      <c r="L52" s="150"/>
      <c r="M52" s="169">
        <f t="shared" ca="1" si="11"/>
        <v>2354.9640599999998</v>
      </c>
      <c r="N52" s="170">
        <f t="shared" ca="1" si="12"/>
        <v>2500.6319399999998</v>
      </c>
      <c r="O52" s="174">
        <f t="shared" ca="1" si="21"/>
        <v>-1.24808723431777</v>
      </c>
      <c r="P52" s="154" t="e">
        <f ca="1">IF($A52&lt;$L$2,NA(),IF(AND((INDEX(練りの用心棒!$A$8:$M$260,$A52-$L$2,5)=".."),((INDEX(練りの用心棒!$A$8:$M$260,$A52-$L$2,12)-INDEX(練りの用心棒!$A$8:$M$260,$A52-$L$2,13))-(INDEX(練りの用心棒!$A$8:$M$260,$A52-$L$2+1,12)-INDEX(練りの用心棒!$A$8:$M$260,$A52-$L$2+1,13))&lt;10)),E52*102%,NA()))</f>
        <v>#N/A</v>
      </c>
      <c r="Q52" s="153" t="e">
        <f ca="1">IF($A52&lt;$L$2,NA(),IF(AND((INDEX(練りの用心棒!$A$8:$M$260,$A52-$L$2,5)=".."),((INDEX(練りの用心棒!$A$8:$M$260,$A52-$L$2,12)-INDEX(練りの用心棒!$A$8:$M$260,$A52-$L$2,13))-(INDEX(練りの用心棒!$A$8:$M$260,$A52-$L$2+1,12)-INDEX(練りの用心棒!$A$8:$M$260,$A52-$L$2+1,13))&gt;10)),F52*98%,NA()))</f>
        <v>#N/A</v>
      </c>
      <c r="R52" s="166"/>
      <c r="S52" s="167"/>
      <c r="U52" s="158">
        <f t="shared" ca="1" si="8"/>
        <v>42972</v>
      </c>
      <c r="V52" s="159">
        <f t="shared" ca="1" si="24"/>
        <v>-2403.25</v>
      </c>
      <c r="W52" s="159">
        <f t="shared" ca="1" si="25"/>
        <v>-2405.23</v>
      </c>
      <c r="X52" s="159">
        <f t="shared" ca="1" si="26"/>
        <v>-2353.7600000000002</v>
      </c>
      <c r="Y52" s="159">
        <f t="shared" ca="1" si="27"/>
        <v>-2367.62</v>
      </c>
      <c r="Z52" s="159">
        <f t="shared" ca="1" si="28"/>
        <v>-2427.7979999999998</v>
      </c>
      <c r="AA52" s="159">
        <f t="shared" ca="1" si="29"/>
        <v>-2490.6495000000004</v>
      </c>
      <c r="AB52" s="160"/>
      <c r="AC52" s="160"/>
      <c r="AD52" s="160"/>
      <c r="AE52" s="172">
        <f t="shared" ca="1" si="30"/>
        <v>-2354.9640599999998</v>
      </c>
      <c r="AF52" s="173">
        <f t="shared" ca="1" si="31"/>
        <v>-2500.6319399999998</v>
      </c>
      <c r="AG52" s="163"/>
      <c r="AH52" s="178" t="e">
        <f t="shared" ca="1" si="1"/>
        <v>#N/A</v>
      </c>
      <c r="AI52" s="154" t="e">
        <f t="shared" ca="1" si="2"/>
        <v>#N/A</v>
      </c>
      <c r="AJ52" s="156"/>
      <c r="AK52" s="157"/>
    </row>
    <row r="53" spans="1:37">
      <c r="A53" s="147">
        <v>49</v>
      </c>
      <c r="B53" s="147">
        <f t="shared" ca="1" si="3"/>
        <v>164</v>
      </c>
      <c r="C53" s="148">
        <f t="shared" ca="1" si="0"/>
        <v>42973</v>
      </c>
      <c r="D53" s="149">
        <f t="shared" ca="1" si="4"/>
        <v>2375.54</v>
      </c>
      <c r="E53" s="149">
        <f t="shared" ca="1" si="5"/>
        <v>2429.9699999999998</v>
      </c>
      <c r="F53" s="149">
        <f t="shared" ca="1" si="6"/>
        <v>2370.59</v>
      </c>
      <c r="G53" s="149">
        <f t="shared" ca="1" si="7"/>
        <v>2419.09</v>
      </c>
      <c r="H53" s="169">
        <f t="shared" ca="1" si="13"/>
        <v>2410.9720000000002</v>
      </c>
      <c r="I53" s="169">
        <f t="shared" ca="1" si="23"/>
        <v>2485.8985000000002</v>
      </c>
      <c r="J53" s="150"/>
      <c r="K53" s="150"/>
      <c r="L53" s="150"/>
      <c r="M53" s="169">
        <f t="shared" ca="1" si="11"/>
        <v>2338.64284</v>
      </c>
      <c r="N53" s="170">
        <f t="shared" ca="1" si="12"/>
        <v>2483.3011600000004</v>
      </c>
      <c r="O53" s="174">
        <f t="shared" ca="1" si="21"/>
        <v>-0.69305601207347434</v>
      </c>
      <c r="P53" s="154" t="e">
        <f ca="1">IF($A53&lt;$L$2,NA(),IF(AND((INDEX(練りの用心棒!$A$8:$M$260,$A53-$L$2,5)=".."),((INDEX(練りの用心棒!$A$8:$M$260,$A53-$L$2,12)-INDEX(練りの用心棒!$A$8:$M$260,$A53-$L$2,13))-(INDEX(練りの用心棒!$A$8:$M$260,$A53-$L$2+1,12)-INDEX(練りの用心棒!$A$8:$M$260,$A53-$L$2+1,13))&lt;10)),E53*102%,NA()))</f>
        <v>#N/A</v>
      </c>
      <c r="Q53" s="153" t="e">
        <f ca="1">IF($A53&lt;$L$2,NA(),IF(AND((INDEX(練りの用心棒!$A$8:$M$260,$A53-$L$2,5)=".."),((INDEX(練りの用心棒!$A$8:$M$260,$A53-$L$2,12)-INDEX(練りの用心棒!$A$8:$M$260,$A53-$L$2,13))-(INDEX(練りの用心棒!$A$8:$M$260,$A53-$L$2+1,12)-INDEX(練りの用心棒!$A$8:$M$260,$A53-$L$2+1,13))&gt;10)),F53*98%,NA()))</f>
        <v>#N/A</v>
      </c>
      <c r="R53" s="166"/>
      <c r="S53" s="167"/>
      <c r="U53" s="158">
        <f t="shared" ca="1" si="8"/>
        <v>42973</v>
      </c>
      <c r="V53" s="159">
        <f t="shared" ca="1" si="24"/>
        <v>-2375.54</v>
      </c>
      <c r="W53" s="159">
        <f t="shared" ca="1" si="25"/>
        <v>-2429.9699999999998</v>
      </c>
      <c r="X53" s="159">
        <f t="shared" ca="1" si="26"/>
        <v>-2370.59</v>
      </c>
      <c r="Y53" s="159">
        <f t="shared" ca="1" si="27"/>
        <v>-2419.09</v>
      </c>
      <c r="Z53" s="159">
        <f t="shared" ca="1" si="28"/>
        <v>-2410.9720000000002</v>
      </c>
      <c r="AA53" s="159">
        <f t="shared" ca="1" si="29"/>
        <v>-2485.8985000000002</v>
      </c>
      <c r="AB53" s="160"/>
      <c r="AC53" s="160"/>
      <c r="AD53" s="160"/>
      <c r="AE53" s="172">
        <f t="shared" ca="1" si="30"/>
        <v>-2338.64284</v>
      </c>
      <c r="AF53" s="173">
        <f t="shared" ca="1" si="31"/>
        <v>-2483.3011600000004</v>
      </c>
      <c r="AG53" s="163"/>
      <c r="AH53" s="178" t="e">
        <f t="shared" ca="1" si="1"/>
        <v>#N/A</v>
      </c>
      <c r="AI53" s="154" t="e">
        <f t="shared" ca="1" si="2"/>
        <v>#N/A</v>
      </c>
      <c r="AJ53" s="156"/>
      <c r="AK53" s="157"/>
    </row>
    <row r="54" spans="1:37">
      <c r="A54" s="147">
        <v>50</v>
      </c>
      <c r="B54" s="147">
        <f t="shared" ca="1" si="3"/>
        <v>163</v>
      </c>
      <c r="C54" s="148">
        <f t="shared" ca="1" si="0"/>
        <v>42974</v>
      </c>
      <c r="D54" s="149">
        <f t="shared" ca="1" si="4"/>
        <v>2468.58</v>
      </c>
      <c r="E54" s="149">
        <f t="shared" ca="1" si="5"/>
        <v>2480.4499999999998</v>
      </c>
      <c r="F54" s="149">
        <f t="shared" ca="1" si="6"/>
        <v>2419.09</v>
      </c>
      <c r="G54" s="149">
        <f t="shared" ca="1" si="7"/>
        <v>2441.85</v>
      </c>
      <c r="H54" s="169">
        <f t="shared" ca="1" si="13"/>
        <v>2407.4079999999999</v>
      </c>
      <c r="I54" s="169">
        <f t="shared" ca="1" si="23"/>
        <v>2483.9189999999999</v>
      </c>
      <c r="J54" s="150"/>
      <c r="K54" s="150"/>
      <c r="L54" s="150"/>
      <c r="M54" s="169">
        <f t="shared" ca="1" si="11"/>
        <v>2335.1857599999998</v>
      </c>
      <c r="N54" s="170">
        <f t="shared" ca="1" si="12"/>
        <v>2479.63024</v>
      </c>
      <c r="O54" s="174">
        <f t="shared" ca="1" si="21"/>
        <v>-0.14782419704585142</v>
      </c>
      <c r="P54" s="154" t="e">
        <f ca="1">IF($A54&lt;$L$2,NA(),IF(AND((INDEX(練りの用心棒!$A$8:$M$260,$A54-$L$2,5)=".."),((INDEX(練りの用心棒!$A$8:$M$260,$A54-$L$2,12)-INDEX(練りの用心棒!$A$8:$M$260,$A54-$L$2,13))-(INDEX(練りの用心棒!$A$8:$M$260,$A54-$L$2+1,12)-INDEX(練りの用心棒!$A$8:$M$260,$A54-$L$2+1,13))&lt;10)),E54*102%,NA()))</f>
        <v>#N/A</v>
      </c>
      <c r="Q54" s="153" t="e">
        <f ca="1">IF($A54&lt;$L$2,NA(),IF(AND((INDEX(練りの用心棒!$A$8:$M$260,$A54-$L$2,5)=".."),((INDEX(練りの用心棒!$A$8:$M$260,$A54-$L$2,12)-INDEX(練りの用心棒!$A$8:$M$260,$A54-$L$2,13))-(INDEX(練りの用心棒!$A$8:$M$260,$A54-$L$2+1,12)-INDEX(練りの用心棒!$A$8:$M$260,$A54-$L$2+1,13))&gt;10)),F54*98%,NA()))</f>
        <v>#N/A</v>
      </c>
      <c r="R54" s="166"/>
      <c r="S54" s="167"/>
      <c r="U54" s="158">
        <f t="shared" ca="1" si="8"/>
        <v>42974</v>
      </c>
      <c r="V54" s="159">
        <f t="shared" ca="1" si="24"/>
        <v>-2468.58</v>
      </c>
      <c r="W54" s="159">
        <f t="shared" ca="1" si="25"/>
        <v>-2480.4499999999998</v>
      </c>
      <c r="X54" s="159">
        <f t="shared" ca="1" si="26"/>
        <v>-2419.09</v>
      </c>
      <c r="Y54" s="159">
        <f t="shared" ca="1" si="27"/>
        <v>-2441.85</v>
      </c>
      <c r="Z54" s="159">
        <f t="shared" ca="1" si="28"/>
        <v>-2407.4079999999999</v>
      </c>
      <c r="AA54" s="159">
        <f t="shared" ca="1" si="29"/>
        <v>-2483.9189999999999</v>
      </c>
      <c r="AB54" s="160"/>
      <c r="AC54" s="160"/>
      <c r="AD54" s="160"/>
      <c r="AE54" s="172">
        <f t="shared" ca="1" si="30"/>
        <v>-2335.1857599999998</v>
      </c>
      <c r="AF54" s="173">
        <f t="shared" ca="1" si="31"/>
        <v>-2479.63024</v>
      </c>
      <c r="AG54" s="163"/>
      <c r="AH54" s="178" t="e">
        <f t="shared" ca="1" si="1"/>
        <v>#N/A</v>
      </c>
      <c r="AI54" s="154" t="e">
        <f t="shared" ca="1" si="2"/>
        <v>#N/A</v>
      </c>
      <c r="AJ54" s="156"/>
      <c r="AK54" s="157"/>
    </row>
    <row r="55" spans="1:37">
      <c r="A55" s="147">
        <v>51</v>
      </c>
      <c r="B55" s="147">
        <f t="shared" ca="1" si="3"/>
        <v>162</v>
      </c>
      <c r="C55" s="148">
        <f t="shared" ca="1" si="0"/>
        <v>42975</v>
      </c>
      <c r="D55" s="149">
        <f t="shared" ca="1" si="4"/>
        <v>2447.79</v>
      </c>
      <c r="E55" s="149">
        <f t="shared" ca="1" si="5"/>
        <v>2502.23</v>
      </c>
      <c r="F55" s="149">
        <f t="shared" ca="1" si="6"/>
        <v>2445.81</v>
      </c>
      <c r="G55" s="149">
        <f t="shared" ca="1" si="7"/>
        <v>2465.61</v>
      </c>
      <c r="H55" s="169">
        <f t="shared" ca="1" si="13"/>
        <v>2419.2860000000001</v>
      </c>
      <c r="I55" s="169">
        <f t="shared" ca="1" si="23"/>
        <v>2485.206000000001</v>
      </c>
      <c r="J55" s="150"/>
      <c r="K55" s="150"/>
      <c r="L55" s="150"/>
      <c r="M55" s="169">
        <f t="shared" ca="1" si="11"/>
        <v>2346.7074200000002</v>
      </c>
      <c r="N55" s="170">
        <f t="shared" ca="1" si="12"/>
        <v>2491.8645799999999</v>
      </c>
      <c r="O55" s="174">
        <f t="shared" ca="1" si="21"/>
        <v>0.49339372470308968</v>
      </c>
      <c r="P55" s="154" t="e">
        <f ca="1">IF($A55&lt;$L$2,NA(),IF(AND((INDEX(練りの用心棒!$A$8:$M$260,$A55-$L$2,5)=".."),((INDEX(練りの用心棒!$A$8:$M$260,$A55-$L$2,12)-INDEX(練りの用心棒!$A$8:$M$260,$A55-$L$2,13))-(INDEX(練りの用心棒!$A$8:$M$260,$A55-$L$2+1,12)-INDEX(練りの用心棒!$A$8:$M$260,$A55-$L$2+1,13))&lt;10)),E55*102%,NA()))</f>
        <v>#N/A</v>
      </c>
      <c r="Q55" s="153" t="e">
        <f ca="1">IF($A55&lt;$L$2,NA(),IF(AND((INDEX(練りの用心棒!$A$8:$M$260,$A55-$L$2,5)=".."),((INDEX(練りの用心棒!$A$8:$M$260,$A55-$L$2,12)-INDEX(練りの用心棒!$A$8:$M$260,$A55-$L$2,13))-(INDEX(練りの用心棒!$A$8:$M$260,$A55-$L$2+1,12)-INDEX(練りの用心棒!$A$8:$M$260,$A55-$L$2+1,13))&gt;10)),F55*98%,NA()))</f>
        <v>#N/A</v>
      </c>
      <c r="R55" s="166"/>
      <c r="S55" s="167"/>
      <c r="U55" s="158">
        <f t="shared" ca="1" si="8"/>
        <v>42975</v>
      </c>
      <c r="V55" s="159">
        <f t="shared" ca="1" si="24"/>
        <v>-2447.79</v>
      </c>
      <c r="W55" s="159">
        <f t="shared" ca="1" si="25"/>
        <v>-2502.23</v>
      </c>
      <c r="X55" s="159">
        <f t="shared" ca="1" si="26"/>
        <v>-2445.81</v>
      </c>
      <c r="Y55" s="159">
        <f t="shared" ca="1" si="27"/>
        <v>-2465.61</v>
      </c>
      <c r="Z55" s="159">
        <f t="shared" ca="1" si="28"/>
        <v>-2419.2860000000001</v>
      </c>
      <c r="AA55" s="159">
        <f t="shared" ca="1" si="29"/>
        <v>-2485.206000000001</v>
      </c>
      <c r="AB55" s="160"/>
      <c r="AC55" s="160"/>
      <c r="AD55" s="160"/>
      <c r="AE55" s="172">
        <f t="shared" ca="1" si="30"/>
        <v>-2346.7074200000002</v>
      </c>
      <c r="AF55" s="173">
        <f t="shared" ca="1" si="31"/>
        <v>-2491.8645799999999</v>
      </c>
      <c r="AG55" s="163"/>
      <c r="AH55" s="178" t="e">
        <f t="shared" ca="1" si="1"/>
        <v>#N/A</v>
      </c>
      <c r="AI55" s="154" t="e">
        <f t="shared" ca="1" si="2"/>
        <v>#N/A</v>
      </c>
      <c r="AJ55" s="156"/>
      <c r="AK55" s="157"/>
    </row>
    <row r="56" spans="1:37">
      <c r="A56" s="147">
        <v>52</v>
      </c>
      <c r="B56" s="147">
        <f t="shared" ca="1" si="3"/>
        <v>161</v>
      </c>
      <c r="C56" s="148">
        <f t="shared" ca="1" si="0"/>
        <v>42976</v>
      </c>
      <c r="D56" s="149">
        <f t="shared" ca="1" si="4"/>
        <v>2452.7399999999998</v>
      </c>
      <c r="E56" s="149">
        <f t="shared" ca="1" si="5"/>
        <v>2487.38</v>
      </c>
      <c r="F56" s="149">
        <f t="shared" ca="1" si="6"/>
        <v>2448.7800000000002</v>
      </c>
      <c r="G56" s="149">
        <f t="shared" ca="1" si="7"/>
        <v>2476.5</v>
      </c>
      <c r="H56" s="169">
        <f t="shared" ca="1" si="13"/>
        <v>2434.134</v>
      </c>
      <c r="I56" s="169">
        <f t="shared" ca="1" si="23"/>
        <v>2486.3940000000007</v>
      </c>
      <c r="J56" s="150"/>
      <c r="K56" s="150"/>
      <c r="L56" s="150"/>
      <c r="M56" s="169">
        <f t="shared" ca="1" si="11"/>
        <v>2361.1099799999997</v>
      </c>
      <c r="N56" s="170">
        <f t="shared" ca="1" si="12"/>
        <v>2507.1580200000003</v>
      </c>
      <c r="O56" s="174">
        <f t="shared" ca="1" si="21"/>
        <v>0.61373479613406423</v>
      </c>
      <c r="P56" s="154" t="e">
        <f ca="1">IF($A56&lt;$L$2,NA(),IF(AND((INDEX(練りの用心棒!$A$8:$M$260,$A56-$L$2,5)=".."),((INDEX(練りの用心棒!$A$8:$M$260,$A56-$L$2,12)-INDEX(練りの用心棒!$A$8:$M$260,$A56-$L$2,13))-(INDEX(練りの用心棒!$A$8:$M$260,$A56-$L$2+1,12)-INDEX(練りの用心棒!$A$8:$M$260,$A56-$L$2+1,13))&lt;10)),E56*102%,NA()))</f>
        <v>#N/A</v>
      </c>
      <c r="Q56" s="153" t="e">
        <f ca="1">IF($A56&lt;$L$2,NA(),IF(AND((INDEX(練りの用心棒!$A$8:$M$260,$A56-$L$2,5)=".."),((INDEX(練りの用心棒!$A$8:$M$260,$A56-$L$2,12)-INDEX(練りの用心棒!$A$8:$M$260,$A56-$L$2,13))-(INDEX(練りの用心棒!$A$8:$M$260,$A56-$L$2+1,12)-INDEX(練りの用心棒!$A$8:$M$260,$A56-$L$2+1,13))&gt;10)),F56*98%,NA()))</f>
        <v>#N/A</v>
      </c>
      <c r="R56" s="166"/>
      <c r="S56" s="167"/>
      <c r="U56" s="158">
        <f t="shared" ca="1" si="8"/>
        <v>42976</v>
      </c>
      <c r="V56" s="159">
        <f t="shared" ca="1" si="24"/>
        <v>-2452.7399999999998</v>
      </c>
      <c r="W56" s="159">
        <f t="shared" ca="1" si="25"/>
        <v>-2487.38</v>
      </c>
      <c r="X56" s="159">
        <f t="shared" ca="1" si="26"/>
        <v>-2448.7800000000002</v>
      </c>
      <c r="Y56" s="159">
        <f t="shared" ca="1" si="27"/>
        <v>-2476.5</v>
      </c>
      <c r="Z56" s="159">
        <f t="shared" ca="1" si="28"/>
        <v>-2434.134</v>
      </c>
      <c r="AA56" s="159">
        <f t="shared" ca="1" si="29"/>
        <v>-2486.3940000000007</v>
      </c>
      <c r="AB56" s="160"/>
      <c r="AC56" s="160"/>
      <c r="AD56" s="160"/>
      <c r="AE56" s="172">
        <f t="shared" ca="1" si="30"/>
        <v>-2361.1099799999997</v>
      </c>
      <c r="AF56" s="173">
        <f t="shared" ca="1" si="31"/>
        <v>-2507.1580200000003</v>
      </c>
      <c r="AG56" s="163"/>
      <c r="AH56" s="178" t="e">
        <f t="shared" ca="1" si="1"/>
        <v>#N/A</v>
      </c>
      <c r="AI56" s="154" t="e">
        <f t="shared" ca="1" si="2"/>
        <v>#N/A</v>
      </c>
      <c r="AJ56" s="156"/>
      <c r="AK56" s="157"/>
    </row>
    <row r="57" spans="1:37">
      <c r="A57" s="147">
        <v>53</v>
      </c>
      <c r="B57" s="147">
        <f t="shared" ca="1" si="3"/>
        <v>160</v>
      </c>
      <c r="C57" s="148">
        <f t="shared" ca="1" si="0"/>
        <v>42977</v>
      </c>
      <c r="D57" s="149">
        <f t="shared" ca="1" si="4"/>
        <v>2459.67</v>
      </c>
      <c r="E57" s="149">
        <f t="shared" ca="1" si="5"/>
        <v>2478.48</v>
      </c>
      <c r="F57" s="149">
        <f t="shared" ca="1" si="6"/>
        <v>2435.91</v>
      </c>
      <c r="G57" s="149">
        <f t="shared" ca="1" si="7"/>
        <v>2444.8200000000002</v>
      </c>
      <c r="H57" s="169">
        <f t="shared" ca="1" si="13"/>
        <v>2449.5740000000001</v>
      </c>
      <c r="I57" s="169">
        <f t="shared" ca="1" si="23"/>
        <v>2484.7110000000002</v>
      </c>
      <c r="J57" s="150"/>
      <c r="K57" s="150"/>
      <c r="L57" s="150"/>
      <c r="M57" s="169">
        <f t="shared" ca="1" si="11"/>
        <v>2376.0867800000001</v>
      </c>
      <c r="N57" s="170">
        <f t="shared" ca="1" si="12"/>
        <v>2523.06122</v>
      </c>
      <c r="O57" s="174">
        <f t="shared" ca="1" si="21"/>
        <v>0.63431183328444751</v>
      </c>
      <c r="P57" s="154" t="e">
        <f ca="1">IF($A57&lt;$L$2,NA(),IF(AND((INDEX(練りの用心棒!$A$8:$M$260,$A57-$L$2,5)=".."),((INDEX(練りの用心棒!$A$8:$M$260,$A57-$L$2,12)-INDEX(練りの用心棒!$A$8:$M$260,$A57-$L$2,13))-(INDEX(練りの用心棒!$A$8:$M$260,$A57-$L$2+1,12)-INDEX(練りの用心棒!$A$8:$M$260,$A57-$L$2+1,13))&lt;10)),E57*102%,NA()))</f>
        <v>#N/A</v>
      </c>
      <c r="Q57" s="153" t="e">
        <f ca="1">IF($A57&lt;$L$2,NA(),IF(AND((INDEX(練りの用心棒!$A$8:$M$260,$A57-$L$2,5)=".."),((INDEX(練りの用心棒!$A$8:$M$260,$A57-$L$2,12)-INDEX(練りの用心棒!$A$8:$M$260,$A57-$L$2,13))-(INDEX(練りの用心棒!$A$8:$M$260,$A57-$L$2+1,12)-INDEX(練りの用心棒!$A$8:$M$260,$A57-$L$2+1,13))&gt;10)),F57*98%,NA()))</f>
        <v>#N/A</v>
      </c>
      <c r="R57" s="166"/>
      <c r="S57" s="167"/>
      <c r="U57" s="158">
        <f t="shared" ca="1" si="8"/>
        <v>42977</v>
      </c>
      <c r="V57" s="159">
        <f t="shared" ca="1" si="24"/>
        <v>-2459.67</v>
      </c>
      <c r="W57" s="159">
        <f t="shared" ca="1" si="25"/>
        <v>-2478.48</v>
      </c>
      <c r="X57" s="159">
        <f t="shared" ca="1" si="26"/>
        <v>-2435.91</v>
      </c>
      <c r="Y57" s="159">
        <f t="shared" ca="1" si="27"/>
        <v>-2444.8200000000002</v>
      </c>
      <c r="Z57" s="159">
        <f t="shared" ca="1" si="28"/>
        <v>-2449.5740000000001</v>
      </c>
      <c r="AA57" s="159">
        <f t="shared" ca="1" si="29"/>
        <v>-2484.7110000000002</v>
      </c>
      <c r="AB57" s="160"/>
      <c r="AC57" s="160"/>
      <c r="AD57" s="160"/>
      <c r="AE57" s="172">
        <f t="shared" ca="1" si="30"/>
        <v>-2376.0867800000001</v>
      </c>
      <c r="AF57" s="173">
        <f t="shared" ca="1" si="31"/>
        <v>-2523.06122</v>
      </c>
      <c r="AG57" s="163"/>
      <c r="AH57" s="178" t="e">
        <f t="shared" ca="1" si="1"/>
        <v>#N/A</v>
      </c>
      <c r="AI57" s="154" t="e">
        <f t="shared" ca="1" si="2"/>
        <v>#N/A</v>
      </c>
      <c r="AJ57" s="156"/>
      <c r="AK57" s="157"/>
    </row>
    <row r="58" spans="1:37">
      <c r="A58" s="147">
        <v>54</v>
      </c>
      <c r="B58" s="147">
        <f t="shared" ca="1" si="3"/>
        <v>159</v>
      </c>
      <c r="C58" s="148">
        <f t="shared" ca="1" si="0"/>
        <v>42978</v>
      </c>
      <c r="D58" s="149">
        <f t="shared" ca="1" si="4"/>
        <v>2454.7199999999998</v>
      </c>
      <c r="E58" s="149">
        <f t="shared" ca="1" si="5"/>
        <v>2475.5100000000002</v>
      </c>
      <c r="F58" s="149">
        <f t="shared" ca="1" si="6"/>
        <v>2405.23</v>
      </c>
      <c r="G58" s="149">
        <f t="shared" ca="1" si="7"/>
        <v>2460.66</v>
      </c>
      <c r="H58" s="169">
        <f t="shared" ca="1" si="13"/>
        <v>2457.8879999999999</v>
      </c>
      <c r="I58" s="169">
        <f t="shared" ca="1" si="23"/>
        <v>2482.6820000000007</v>
      </c>
      <c r="J58" s="150"/>
      <c r="K58" s="150"/>
      <c r="L58" s="150"/>
      <c r="M58" s="169">
        <f t="shared" ca="1" si="11"/>
        <v>2384.1513599999998</v>
      </c>
      <c r="N58" s="170">
        <f t="shared" ca="1" si="12"/>
        <v>2531.62464</v>
      </c>
      <c r="O58" s="174">
        <f t="shared" ca="1" si="21"/>
        <v>0.33940595385156158</v>
      </c>
      <c r="P58" s="154" t="e">
        <f ca="1">IF($A58&lt;$L$2,NA(),IF(AND((INDEX(練りの用心棒!$A$8:$M$260,$A58-$L$2,5)=".."),((INDEX(練りの用心棒!$A$8:$M$260,$A58-$L$2,12)-INDEX(練りの用心棒!$A$8:$M$260,$A58-$L$2,13))-(INDEX(練りの用心棒!$A$8:$M$260,$A58-$L$2+1,12)-INDEX(練りの用心棒!$A$8:$M$260,$A58-$L$2+1,13))&lt;10)),E58*102%,NA()))</f>
        <v>#N/A</v>
      </c>
      <c r="Q58" s="153" t="e">
        <f ca="1">IF($A58&lt;$L$2,NA(),IF(AND((INDEX(練りの用心棒!$A$8:$M$260,$A58-$L$2,5)=".."),((INDEX(練りの用心棒!$A$8:$M$260,$A58-$L$2,12)-INDEX(練りの用心棒!$A$8:$M$260,$A58-$L$2,13))-(INDEX(練りの用心棒!$A$8:$M$260,$A58-$L$2+1,12)-INDEX(練りの用心棒!$A$8:$M$260,$A58-$L$2+1,13))&gt;10)),F58*98%,NA()))</f>
        <v>#N/A</v>
      </c>
      <c r="R58" s="166"/>
      <c r="S58" s="167"/>
      <c r="U58" s="158">
        <f t="shared" ca="1" si="8"/>
        <v>42978</v>
      </c>
      <c r="V58" s="159">
        <f t="shared" ca="1" si="24"/>
        <v>-2454.7199999999998</v>
      </c>
      <c r="W58" s="159">
        <f t="shared" ca="1" si="25"/>
        <v>-2475.5100000000002</v>
      </c>
      <c r="X58" s="159">
        <f t="shared" ca="1" si="26"/>
        <v>-2405.23</v>
      </c>
      <c r="Y58" s="159">
        <f t="shared" ca="1" si="27"/>
        <v>-2460.66</v>
      </c>
      <c r="Z58" s="159">
        <f t="shared" ca="1" si="28"/>
        <v>-2457.8879999999999</v>
      </c>
      <c r="AA58" s="159">
        <f t="shared" ca="1" si="29"/>
        <v>-2482.6820000000007</v>
      </c>
      <c r="AB58" s="160"/>
      <c r="AC58" s="160"/>
      <c r="AD58" s="160"/>
      <c r="AE58" s="172">
        <f t="shared" ca="1" si="30"/>
        <v>-2384.1513599999998</v>
      </c>
      <c r="AF58" s="173">
        <f t="shared" ca="1" si="31"/>
        <v>-2531.62464</v>
      </c>
      <c r="AG58" s="163"/>
      <c r="AH58" s="178" t="e">
        <f t="shared" ca="1" si="1"/>
        <v>#N/A</v>
      </c>
      <c r="AI58" s="154" t="e">
        <f t="shared" ca="1" si="2"/>
        <v>#N/A</v>
      </c>
      <c r="AJ58" s="156"/>
      <c r="AK58" s="157"/>
    </row>
    <row r="59" spans="1:37">
      <c r="A59" s="147">
        <v>55</v>
      </c>
      <c r="B59" s="147">
        <f t="shared" ca="1" si="3"/>
        <v>158</v>
      </c>
      <c r="C59" s="148">
        <f t="shared" ca="1" si="0"/>
        <v>42979</v>
      </c>
      <c r="D59" s="149">
        <f t="shared" ca="1" si="4"/>
        <v>2457.69</v>
      </c>
      <c r="E59" s="149">
        <f t="shared" ca="1" si="5"/>
        <v>2461.65</v>
      </c>
      <c r="F59" s="149">
        <f t="shared" ca="1" si="6"/>
        <v>2422.06</v>
      </c>
      <c r="G59" s="149">
        <f t="shared" ca="1" si="7"/>
        <v>2429.9699999999998</v>
      </c>
      <c r="H59" s="169">
        <f t="shared" ca="1" si="13"/>
        <v>2455.5119999999997</v>
      </c>
      <c r="I59" s="169">
        <f t="shared" ca="1" si="23"/>
        <v>2479.8115000000007</v>
      </c>
      <c r="J59" s="150"/>
      <c r="K59" s="150"/>
      <c r="L59" s="150"/>
      <c r="M59" s="169">
        <f t="shared" ca="1" si="11"/>
        <v>2381.8466399999998</v>
      </c>
      <c r="N59" s="170">
        <f t="shared" ca="1" si="12"/>
        <v>2529.1773599999997</v>
      </c>
      <c r="O59" s="174">
        <f t="shared" ca="1" si="21"/>
        <v>-9.6668359176667273E-2</v>
      </c>
      <c r="P59" s="154" t="e">
        <f ca="1">IF($A59&lt;$L$2,NA(),IF(AND((INDEX(練りの用心棒!$A$8:$M$260,$A59-$L$2,5)=".."),((INDEX(練りの用心棒!$A$8:$M$260,$A59-$L$2,12)-INDEX(練りの用心棒!$A$8:$M$260,$A59-$L$2,13))-(INDEX(練りの用心棒!$A$8:$M$260,$A59-$L$2+1,12)-INDEX(練りの用心棒!$A$8:$M$260,$A59-$L$2+1,13))&lt;10)),E59*102%,NA()))</f>
        <v>#N/A</v>
      </c>
      <c r="Q59" s="153" t="e">
        <f ca="1">IF($A59&lt;$L$2,NA(),IF(AND((INDEX(練りの用心棒!$A$8:$M$260,$A59-$L$2,5)=".."),((INDEX(練りの用心棒!$A$8:$M$260,$A59-$L$2,12)-INDEX(練りの用心棒!$A$8:$M$260,$A59-$L$2,13))-(INDEX(練りの用心棒!$A$8:$M$260,$A59-$L$2+1,12)-INDEX(練りの用心棒!$A$8:$M$260,$A59-$L$2+1,13))&gt;10)),F59*98%,NA()))</f>
        <v>#N/A</v>
      </c>
      <c r="R59" s="166"/>
      <c r="S59" s="167"/>
      <c r="U59" s="158">
        <f t="shared" ca="1" si="8"/>
        <v>42979</v>
      </c>
      <c r="V59" s="159">
        <f t="shared" ca="1" si="24"/>
        <v>-2457.69</v>
      </c>
      <c r="W59" s="159">
        <f t="shared" ca="1" si="25"/>
        <v>-2461.65</v>
      </c>
      <c r="X59" s="159">
        <f t="shared" ca="1" si="26"/>
        <v>-2422.06</v>
      </c>
      <c r="Y59" s="159">
        <f t="shared" ca="1" si="27"/>
        <v>-2429.9699999999998</v>
      </c>
      <c r="Z59" s="159">
        <f t="shared" ca="1" si="28"/>
        <v>-2455.5119999999997</v>
      </c>
      <c r="AA59" s="159">
        <f t="shared" ca="1" si="29"/>
        <v>-2479.8115000000007</v>
      </c>
      <c r="AB59" s="160"/>
      <c r="AC59" s="160"/>
      <c r="AD59" s="160"/>
      <c r="AE59" s="172">
        <f t="shared" ca="1" si="30"/>
        <v>-2381.8466399999998</v>
      </c>
      <c r="AF59" s="173">
        <f t="shared" ca="1" si="31"/>
        <v>-2529.1773599999997</v>
      </c>
      <c r="AG59" s="163"/>
      <c r="AH59" s="178" t="e">
        <f t="shared" ca="1" si="1"/>
        <v>#N/A</v>
      </c>
      <c r="AI59" s="154" t="e">
        <f t="shared" ca="1" si="2"/>
        <v>#N/A</v>
      </c>
      <c r="AJ59" s="156"/>
      <c r="AK59" s="157"/>
    </row>
    <row r="60" spans="1:37">
      <c r="A60" s="147">
        <v>56</v>
      </c>
      <c r="B60" s="147">
        <f t="shared" ca="1" si="3"/>
        <v>157</v>
      </c>
      <c r="C60" s="148">
        <f t="shared" ca="1" si="0"/>
        <v>42980</v>
      </c>
      <c r="D60" s="149">
        <f t="shared" ca="1" si="4"/>
        <v>2444.8200000000002</v>
      </c>
      <c r="E60" s="149">
        <f t="shared" ca="1" si="5"/>
        <v>2478.48</v>
      </c>
      <c r="F60" s="149">
        <f t="shared" ca="1" si="6"/>
        <v>2436.9</v>
      </c>
      <c r="G60" s="149">
        <f t="shared" ca="1" si="7"/>
        <v>2474.52</v>
      </c>
      <c r="H60" s="169">
        <f t="shared" ca="1" si="13"/>
        <v>2457.2939999999999</v>
      </c>
      <c r="I60" s="169">
        <f t="shared" ca="1" si="23"/>
        <v>2481.2469999999998</v>
      </c>
      <c r="J60" s="150"/>
      <c r="K60" s="150"/>
      <c r="L60" s="150"/>
      <c r="M60" s="169">
        <f t="shared" ca="1" si="11"/>
        <v>2383.5751799999998</v>
      </c>
      <c r="N60" s="170">
        <f t="shared" ca="1" si="12"/>
        <v>2531.0128199999999</v>
      </c>
      <c r="O60" s="174">
        <f t="shared" ca="1" si="21"/>
        <v>7.2571422986332498E-2</v>
      </c>
      <c r="P60" s="154" t="e">
        <f ca="1">IF($A60&lt;$L$2,NA(),IF(AND((INDEX(練りの用心棒!$A$8:$M$260,$A60-$L$2,5)=".."),((INDEX(練りの用心棒!$A$8:$M$260,$A60-$L$2,12)-INDEX(練りの用心棒!$A$8:$M$260,$A60-$L$2,13))-(INDEX(練りの用心棒!$A$8:$M$260,$A60-$L$2+1,12)-INDEX(練りの用心棒!$A$8:$M$260,$A60-$L$2+1,13))&lt;10)),E60*102%,NA()))</f>
        <v>#N/A</v>
      </c>
      <c r="Q60" s="153" t="e">
        <f ca="1">IF($A60&lt;$L$2,NA(),IF(AND((INDEX(練りの用心棒!$A$8:$M$260,$A60-$L$2,5)=".."),((INDEX(練りの用心棒!$A$8:$M$260,$A60-$L$2,12)-INDEX(練りの用心棒!$A$8:$M$260,$A60-$L$2,13))-(INDEX(練りの用心棒!$A$8:$M$260,$A60-$L$2+1,12)-INDEX(練りの用心棒!$A$8:$M$260,$A60-$L$2+1,13))&gt;10)),F60*98%,NA()))</f>
        <v>#N/A</v>
      </c>
      <c r="R60" s="166"/>
      <c r="S60" s="167"/>
      <c r="U60" s="158">
        <f t="shared" ca="1" si="8"/>
        <v>42980</v>
      </c>
      <c r="V60" s="159">
        <f t="shared" ca="1" si="24"/>
        <v>-2444.8200000000002</v>
      </c>
      <c r="W60" s="159">
        <f t="shared" ca="1" si="25"/>
        <v>-2478.48</v>
      </c>
      <c r="X60" s="159">
        <f t="shared" ca="1" si="26"/>
        <v>-2436.9</v>
      </c>
      <c r="Y60" s="159">
        <f t="shared" ca="1" si="27"/>
        <v>-2474.52</v>
      </c>
      <c r="Z60" s="159">
        <f t="shared" ca="1" si="28"/>
        <v>-2457.2939999999999</v>
      </c>
      <c r="AA60" s="159">
        <f t="shared" ca="1" si="29"/>
        <v>-2481.2469999999998</v>
      </c>
      <c r="AB60" s="160"/>
      <c r="AC60" s="160"/>
      <c r="AD60" s="160"/>
      <c r="AE60" s="172">
        <f t="shared" ca="1" si="30"/>
        <v>-2383.5751799999998</v>
      </c>
      <c r="AF60" s="173">
        <f t="shared" ca="1" si="31"/>
        <v>-2531.0128199999999</v>
      </c>
      <c r="AG60" s="163"/>
      <c r="AH60" s="178" t="e">
        <f t="shared" ca="1" si="1"/>
        <v>#N/A</v>
      </c>
      <c r="AI60" s="154" t="e">
        <f t="shared" ca="1" si="2"/>
        <v>#N/A</v>
      </c>
      <c r="AJ60" s="156"/>
      <c r="AK60" s="157"/>
    </row>
    <row r="61" spans="1:37">
      <c r="A61" s="147">
        <v>57</v>
      </c>
      <c r="B61" s="147">
        <f t="shared" ca="1" si="3"/>
        <v>156</v>
      </c>
      <c r="C61" s="148">
        <f t="shared" ca="1" si="0"/>
        <v>42981</v>
      </c>
      <c r="D61" s="149">
        <f t="shared" ca="1" si="4"/>
        <v>2465.61</v>
      </c>
      <c r="E61" s="149">
        <f t="shared" ca="1" si="5"/>
        <v>2480.4499999999998</v>
      </c>
      <c r="F61" s="149">
        <f t="shared" ca="1" si="6"/>
        <v>2453.73</v>
      </c>
      <c r="G61" s="149">
        <f t="shared" ca="1" si="7"/>
        <v>2468.58</v>
      </c>
      <c r="H61" s="169">
        <f t="shared" ca="1" si="13"/>
        <v>2455.71</v>
      </c>
      <c r="I61" s="169">
        <f t="shared" ca="1" si="23"/>
        <v>2480.2575000000002</v>
      </c>
      <c r="J61" s="150"/>
      <c r="K61" s="150"/>
      <c r="L61" s="150"/>
      <c r="M61" s="169">
        <f t="shared" ca="1" si="11"/>
        <v>2382.0387000000001</v>
      </c>
      <c r="N61" s="170">
        <f t="shared" ca="1" si="12"/>
        <v>2529.3813</v>
      </c>
      <c r="O61" s="174">
        <f t="shared" ca="1" si="21"/>
        <v>-6.4461151168717812E-2</v>
      </c>
      <c r="P61" s="154" t="e">
        <f ca="1">IF($A61&lt;$L$2,NA(),IF(AND((INDEX(練りの用心棒!$A$8:$M$260,$A61-$L$2,5)=".."),((INDEX(練りの用心棒!$A$8:$M$260,$A61-$L$2,12)-INDEX(練りの用心棒!$A$8:$M$260,$A61-$L$2,13))-(INDEX(練りの用心棒!$A$8:$M$260,$A61-$L$2+1,12)-INDEX(練りの用心棒!$A$8:$M$260,$A61-$L$2+1,13))&lt;10)),E61*102%,NA()))</f>
        <v>#N/A</v>
      </c>
      <c r="Q61" s="153" t="e">
        <f ca="1">IF($A61&lt;$L$2,NA(),IF(AND((INDEX(練りの用心棒!$A$8:$M$260,$A61-$L$2,5)=".."),((INDEX(練りの用心棒!$A$8:$M$260,$A61-$L$2,12)-INDEX(練りの用心棒!$A$8:$M$260,$A61-$L$2,13))-(INDEX(練りの用心棒!$A$8:$M$260,$A61-$L$2+1,12)-INDEX(練りの用心棒!$A$8:$M$260,$A61-$L$2+1,13))&gt;10)),F61*98%,NA()))</f>
        <v>#N/A</v>
      </c>
      <c r="R61" s="166"/>
      <c r="S61" s="167"/>
      <c r="U61" s="158">
        <f t="shared" ca="1" si="8"/>
        <v>42981</v>
      </c>
      <c r="V61" s="159">
        <f t="shared" ca="1" si="24"/>
        <v>-2465.61</v>
      </c>
      <c r="W61" s="159">
        <f t="shared" ca="1" si="25"/>
        <v>-2480.4499999999998</v>
      </c>
      <c r="X61" s="159">
        <f t="shared" ca="1" si="26"/>
        <v>-2453.73</v>
      </c>
      <c r="Y61" s="159">
        <f t="shared" ca="1" si="27"/>
        <v>-2468.58</v>
      </c>
      <c r="Z61" s="159">
        <f t="shared" ca="1" si="28"/>
        <v>-2455.71</v>
      </c>
      <c r="AA61" s="159">
        <f t="shared" ca="1" si="29"/>
        <v>-2480.2575000000002</v>
      </c>
      <c r="AB61" s="160"/>
      <c r="AC61" s="160"/>
      <c r="AD61" s="160"/>
      <c r="AE61" s="172">
        <f t="shared" ca="1" si="30"/>
        <v>-2382.0387000000001</v>
      </c>
      <c r="AF61" s="173">
        <f t="shared" ca="1" si="31"/>
        <v>-2529.3813</v>
      </c>
      <c r="AG61" s="163"/>
      <c r="AH61" s="178" t="e">
        <f t="shared" ca="1" si="1"/>
        <v>#N/A</v>
      </c>
      <c r="AI61" s="154" t="e">
        <f t="shared" ca="1" si="2"/>
        <v>#N/A</v>
      </c>
      <c r="AJ61" s="156"/>
      <c r="AK61" s="157"/>
    </row>
    <row r="62" spans="1:37">
      <c r="A62" s="147">
        <v>58</v>
      </c>
      <c r="B62" s="147">
        <f t="shared" ca="1" si="3"/>
        <v>155</v>
      </c>
      <c r="C62" s="148">
        <f t="shared" ca="1" si="0"/>
        <v>42982</v>
      </c>
      <c r="D62" s="149">
        <f t="shared" ca="1" si="4"/>
        <v>2460.66</v>
      </c>
      <c r="E62" s="149">
        <f t="shared" ca="1" si="5"/>
        <v>2508.17</v>
      </c>
      <c r="F62" s="149">
        <f t="shared" ca="1" si="6"/>
        <v>2450.7600000000002</v>
      </c>
      <c r="G62" s="149">
        <f t="shared" ca="1" si="7"/>
        <v>2498.27</v>
      </c>
      <c r="H62" s="169">
        <f t="shared" ca="1" si="13"/>
        <v>2466.4</v>
      </c>
      <c r="I62" s="169">
        <f t="shared" ca="1" si="23"/>
        <v>2480.9009999999994</v>
      </c>
      <c r="J62" s="150"/>
      <c r="K62" s="150"/>
      <c r="L62" s="150"/>
      <c r="M62" s="169">
        <f t="shared" ca="1" si="11"/>
        <v>2392.4079999999999</v>
      </c>
      <c r="N62" s="170">
        <f t="shared" ca="1" si="12"/>
        <v>2540.3920000000003</v>
      </c>
      <c r="O62" s="174">
        <f t="shared" ca="1" si="21"/>
        <v>0.43531198716461039</v>
      </c>
      <c r="P62" s="154" t="e">
        <f ca="1">IF($A62&lt;$L$2,NA(),IF(AND((INDEX(練りの用心棒!$A$8:$M$260,$A62-$L$2,5)=".."),((INDEX(練りの用心棒!$A$8:$M$260,$A62-$L$2,12)-INDEX(練りの用心棒!$A$8:$M$260,$A62-$L$2,13))-(INDEX(練りの用心棒!$A$8:$M$260,$A62-$L$2+1,12)-INDEX(練りの用心棒!$A$8:$M$260,$A62-$L$2+1,13))&lt;10)),E62*102%,NA()))</f>
        <v>#N/A</v>
      </c>
      <c r="Q62" s="153" t="e">
        <f ca="1">IF($A62&lt;$L$2,NA(),IF(AND((INDEX(練りの用心棒!$A$8:$M$260,$A62-$L$2,5)=".."),((INDEX(練りの用心棒!$A$8:$M$260,$A62-$L$2,12)-INDEX(練りの用心棒!$A$8:$M$260,$A62-$L$2,13))-(INDEX(練りの用心棒!$A$8:$M$260,$A62-$L$2+1,12)-INDEX(練りの用心棒!$A$8:$M$260,$A62-$L$2+1,13))&gt;10)),F62*98%,NA()))</f>
        <v>#N/A</v>
      </c>
      <c r="R62" s="166"/>
      <c r="S62" s="167"/>
      <c r="U62" s="158">
        <f t="shared" ca="1" si="8"/>
        <v>42982</v>
      </c>
      <c r="V62" s="159">
        <f t="shared" ca="1" si="24"/>
        <v>-2460.66</v>
      </c>
      <c r="W62" s="159">
        <f t="shared" ca="1" si="25"/>
        <v>-2508.17</v>
      </c>
      <c r="X62" s="159">
        <f t="shared" ca="1" si="26"/>
        <v>-2450.7600000000002</v>
      </c>
      <c r="Y62" s="159">
        <f t="shared" ca="1" si="27"/>
        <v>-2498.27</v>
      </c>
      <c r="Z62" s="159">
        <f t="shared" ca="1" si="28"/>
        <v>-2466.4</v>
      </c>
      <c r="AA62" s="159">
        <f t="shared" ca="1" si="29"/>
        <v>-2480.9009999999994</v>
      </c>
      <c r="AB62" s="160"/>
      <c r="AC62" s="160"/>
      <c r="AD62" s="160"/>
      <c r="AE62" s="172">
        <f t="shared" ca="1" si="30"/>
        <v>-2392.4079999999999</v>
      </c>
      <c r="AF62" s="173">
        <f t="shared" ca="1" si="31"/>
        <v>-2540.3920000000003</v>
      </c>
      <c r="AG62" s="163"/>
      <c r="AH62" s="178" t="e">
        <f t="shared" ca="1" si="1"/>
        <v>#N/A</v>
      </c>
      <c r="AI62" s="154" t="e">
        <f t="shared" ca="1" si="2"/>
        <v>#N/A</v>
      </c>
      <c r="AJ62" s="156"/>
      <c r="AK62" s="157"/>
    </row>
    <row r="63" spans="1:37">
      <c r="A63" s="147">
        <v>59</v>
      </c>
      <c r="B63" s="147">
        <f t="shared" ca="1" si="3"/>
        <v>154</v>
      </c>
      <c r="C63" s="148">
        <f t="shared" ca="1" si="0"/>
        <v>42983</v>
      </c>
      <c r="D63" s="149">
        <f t="shared" ca="1" si="4"/>
        <v>2496.29</v>
      </c>
      <c r="E63" s="149">
        <f t="shared" ca="1" si="5"/>
        <v>2529.94</v>
      </c>
      <c r="F63" s="149">
        <f t="shared" ca="1" si="6"/>
        <v>2484.41</v>
      </c>
      <c r="G63" s="149">
        <f t="shared" ca="1" si="7"/>
        <v>2508.17</v>
      </c>
      <c r="H63" s="169">
        <f t="shared" ca="1" si="13"/>
        <v>2475.902</v>
      </c>
      <c r="I63" s="169">
        <f t="shared" ca="1" si="23"/>
        <v>2475.1104999999998</v>
      </c>
      <c r="J63" s="150"/>
      <c r="K63" s="150"/>
      <c r="L63" s="150"/>
      <c r="M63" s="169">
        <f t="shared" ca="1" si="11"/>
        <v>2401.6249400000002</v>
      </c>
      <c r="N63" s="170">
        <f t="shared" ca="1" si="12"/>
        <v>2550.1790599999999</v>
      </c>
      <c r="O63" s="174">
        <f t="shared" ca="1" si="21"/>
        <v>0.38525786571521053</v>
      </c>
      <c r="P63" s="154" t="e">
        <f ca="1">IF($A63&lt;$L$2,NA(),IF(AND((INDEX(練りの用心棒!$A$8:$M$260,$A63-$L$2,5)=".."),((INDEX(練りの用心棒!$A$8:$M$260,$A63-$L$2,12)-INDEX(練りの用心棒!$A$8:$M$260,$A63-$L$2,13))-(INDEX(練りの用心棒!$A$8:$M$260,$A63-$L$2+1,12)-INDEX(練りの用心棒!$A$8:$M$260,$A63-$L$2+1,13))&lt;10)),E63*102%,NA()))</f>
        <v>#N/A</v>
      </c>
      <c r="Q63" s="153" t="e">
        <f ca="1">IF($A63&lt;$L$2,NA(),IF(AND((INDEX(練りの用心棒!$A$8:$M$260,$A63-$L$2,5)=".."),((INDEX(練りの用心棒!$A$8:$M$260,$A63-$L$2,12)-INDEX(練りの用心棒!$A$8:$M$260,$A63-$L$2,13))-(INDEX(練りの用心棒!$A$8:$M$260,$A63-$L$2+1,12)-INDEX(練りの用心棒!$A$8:$M$260,$A63-$L$2+1,13))&gt;10)),F63*98%,NA()))</f>
        <v>#N/A</v>
      </c>
      <c r="R63" s="166"/>
      <c r="S63" s="167"/>
      <c r="U63" s="158">
        <f t="shared" ca="1" si="8"/>
        <v>42983</v>
      </c>
      <c r="V63" s="159">
        <f t="shared" ca="1" si="24"/>
        <v>-2496.29</v>
      </c>
      <c r="W63" s="159">
        <f t="shared" ca="1" si="25"/>
        <v>-2529.94</v>
      </c>
      <c r="X63" s="159">
        <f t="shared" ca="1" si="26"/>
        <v>-2484.41</v>
      </c>
      <c r="Y63" s="159">
        <f t="shared" ca="1" si="27"/>
        <v>-2508.17</v>
      </c>
      <c r="Z63" s="159">
        <f t="shared" ca="1" si="28"/>
        <v>-2475.902</v>
      </c>
      <c r="AA63" s="159">
        <f t="shared" ca="1" si="29"/>
        <v>-2475.1104999999998</v>
      </c>
      <c r="AB63" s="160"/>
      <c r="AC63" s="160"/>
      <c r="AD63" s="160"/>
      <c r="AE63" s="172">
        <f t="shared" ca="1" si="30"/>
        <v>-2401.6249400000002</v>
      </c>
      <c r="AF63" s="173">
        <f t="shared" ca="1" si="31"/>
        <v>-2550.1790599999999</v>
      </c>
      <c r="AG63" s="163"/>
      <c r="AH63" s="178" t="e">
        <f t="shared" ca="1" si="1"/>
        <v>#N/A</v>
      </c>
      <c r="AI63" s="154" t="e">
        <f t="shared" ca="1" si="2"/>
        <v>#N/A</v>
      </c>
      <c r="AJ63" s="156"/>
      <c r="AK63" s="157"/>
    </row>
    <row r="64" spans="1:37">
      <c r="A64" s="147">
        <v>60</v>
      </c>
      <c r="B64" s="147">
        <f t="shared" ca="1" si="3"/>
        <v>153</v>
      </c>
      <c r="C64" s="148">
        <f t="shared" ca="1" si="0"/>
        <v>42984</v>
      </c>
      <c r="D64" s="149">
        <f t="shared" ca="1" si="4"/>
        <v>2400.2800000000002</v>
      </c>
      <c r="E64" s="149">
        <f t="shared" ca="1" si="5"/>
        <v>2461.65</v>
      </c>
      <c r="F64" s="149">
        <f t="shared" ca="1" si="6"/>
        <v>2375.54</v>
      </c>
      <c r="G64" s="149">
        <f t="shared" ca="1" si="7"/>
        <v>2378.5</v>
      </c>
      <c r="H64" s="169">
        <f t="shared" ca="1" si="13"/>
        <v>2465.6080000000002</v>
      </c>
      <c r="I64" s="169">
        <f t="shared" ca="1" si="23"/>
        <v>2462.1439999999993</v>
      </c>
      <c r="J64" s="169">
        <f ca="1">IF($C64&gt;$G$2,NA(),SUM($G5:$G64)/60)</f>
        <v>2470.1278333333325</v>
      </c>
      <c r="K64" s="150"/>
      <c r="L64" s="150"/>
      <c r="M64" s="169">
        <f t="shared" ref="M64:M102" ca="1" si="32">$H64*(1-3%)</f>
        <v>2391.63976</v>
      </c>
      <c r="N64" s="170">
        <f t="shared" ref="N64:N102" ca="1" si="33">$H64*(1+3%)</f>
        <v>2539.5762400000003</v>
      </c>
      <c r="O64" s="174">
        <f t="shared" ca="1" si="21"/>
        <v>-0.41576766770251283</v>
      </c>
      <c r="P64" s="154" t="e">
        <f ca="1">IF($A64&lt;$L$2,NA(),IF(AND((INDEX(練りの用心棒!$A$8:$M$260,$A64-$L$2,5)=".."),((INDEX(練りの用心棒!$A$8:$M$260,$A64-$L$2,12)-INDEX(練りの用心棒!$A$8:$M$260,$A64-$L$2,13))-(INDEX(練りの用心棒!$A$8:$M$260,$A64-$L$2+1,12)-INDEX(練りの用心棒!$A$8:$M$260,$A64-$L$2+1,13))&lt;10)),E64*102%,NA()))</f>
        <v>#N/A</v>
      </c>
      <c r="Q64" s="153" t="e">
        <f ca="1">IF($A64&lt;$L$2,NA(),IF(AND((INDEX(練りの用心棒!$A$8:$M$260,$A64-$L$2,5)=".."),((INDEX(練りの用心棒!$A$8:$M$260,$A64-$L$2,12)-INDEX(練りの用心棒!$A$8:$M$260,$A64-$L$2,13))-(INDEX(練りの用心棒!$A$8:$M$260,$A64-$L$2+1,12)-INDEX(練りの用心棒!$A$8:$M$260,$A64-$L$2+1,13))&gt;10)),F64*98%,NA()))</f>
        <v>#N/A</v>
      </c>
      <c r="R64" s="166"/>
      <c r="S64" s="167"/>
      <c r="U64" s="158">
        <f t="shared" ca="1" si="8"/>
        <v>42984</v>
      </c>
      <c r="V64" s="159">
        <f t="shared" ref="V64:AB64" ca="1" si="34">-D64</f>
        <v>-2400.2800000000002</v>
      </c>
      <c r="W64" s="159">
        <f t="shared" ca="1" si="34"/>
        <v>-2461.65</v>
      </c>
      <c r="X64" s="159">
        <f t="shared" ca="1" si="34"/>
        <v>-2375.54</v>
      </c>
      <c r="Y64" s="159">
        <f t="shared" ca="1" si="34"/>
        <v>-2378.5</v>
      </c>
      <c r="Z64" s="159">
        <f t="shared" ca="1" si="34"/>
        <v>-2465.6080000000002</v>
      </c>
      <c r="AA64" s="159">
        <f t="shared" ca="1" si="34"/>
        <v>-2462.1439999999993</v>
      </c>
      <c r="AB64" s="159">
        <f t="shared" ca="1" si="34"/>
        <v>-2470.1278333333325</v>
      </c>
      <c r="AC64" s="160"/>
      <c r="AD64" s="160"/>
      <c r="AE64" s="172">
        <f ca="1">-M64</f>
        <v>-2391.63976</v>
      </c>
      <c r="AF64" s="173">
        <f ca="1">-N64</f>
        <v>-2539.5762400000003</v>
      </c>
      <c r="AG64" s="163"/>
      <c r="AH64" s="178" t="e">
        <f t="shared" ca="1" si="1"/>
        <v>#N/A</v>
      </c>
      <c r="AI64" s="154" t="e">
        <f t="shared" ca="1" si="2"/>
        <v>#N/A</v>
      </c>
      <c r="AJ64" s="156"/>
      <c r="AK64" s="157"/>
    </row>
    <row r="65" spans="1:37">
      <c r="A65" s="147">
        <v>61</v>
      </c>
      <c r="B65" s="147">
        <f t="shared" ca="1" si="3"/>
        <v>152</v>
      </c>
      <c r="C65" s="148">
        <f t="shared" ca="1" si="0"/>
        <v>42985</v>
      </c>
      <c r="D65" s="149">
        <f t="shared" ca="1" si="4"/>
        <v>2375.54</v>
      </c>
      <c r="E65" s="149">
        <f t="shared" ca="1" si="5"/>
        <v>2398.3000000000002</v>
      </c>
      <c r="F65" s="149">
        <f t="shared" ca="1" si="6"/>
        <v>2347.8200000000002</v>
      </c>
      <c r="G65" s="149">
        <f t="shared" ca="1" si="7"/>
        <v>2381.4699999999998</v>
      </c>
      <c r="H65" s="169">
        <f t="shared" ca="1" si="13"/>
        <v>2446.998</v>
      </c>
      <c r="I65" s="169">
        <f t="shared" ca="1" si="23"/>
        <v>2452.7404999999994</v>
      </c>
      <c r="J65" s="169">
        <f t="shared" ref="J65:J128" ca="1" si="35">IF($C65&gt;$G$2,NA(),SUM($G6:$G65)/60)</f>
        <v>2472.5033333333326</v>
      </c>
      <c r="K65" s="150"/>
      <c r="L65" s="150"/>
      <c r="M65" s="169">
        <f t="shared" ca="1" si="32"/>
        <v>2373.58806</v>
      </c>
      <c r="N65" s="170">
        <f t="shared" ca="1" si="33"/>
        <v>2520.4079400000001</v>
      </c>
      <c r="O65" s="174">
        <f t="shared" ca="1" si="21"/>
        <v>-0.75478340433678537</v>
      </c>
      <c r="P65" s="154" t="e">
        <f ca="1">IF($A65&lt;$L$2,NA(),IF(AND((INDEX(練りの用心棒!$A$8:$M$260,$A65-$L$2,5)=".."),((INDEX(練りの用心棒!$A$8:$M$260,$A65-$L$2,12)-INDEX(練りの用心棒!$A$8:$M$260,$A65-$L$2,13))-(INDEX(練りの用心棒!$A$8:$M$260,$A65-$L$2+1,12)-INDEX(練りの用心棒!$A$8:$M$260,$A65-$L$2+1,13))&lt;10)),E65*102%,NA()))</f>
        <v>#N/A</v>
      </c>
      <c r="Q65" s="153" t="e">
        <f ca="1">IF($A65&lt;$L$2,NA(),IF(AND((INDEX(練りの用心棒!$A$8:$M$260,$A65-$L$2,5)=".."),((INDEX(練りの用心棒!$A$8:$M$260,$A65-$L$2,12)-INDEX(練りの用心棒!$A$8:$M$260,$A65-$L$2,13))-(INDEX(練りの用心棒!$A$8:$M$260,$A65-$L$2+1,12)-INDEX(練りの用心棒!$A$8:$M$260,$A65-$L$2+1,13))&gt;10)),F65*98%,NA()))</f>
        <v>#N/A</v>
      </c>
      <c r="R65" s="166"/>
      <c r="S65" s="167"/>
      <c r="U65" s="158">
        <f t="shared" ca="1" si="8"/>
        <v>42985</v>
      </c>
      <c r="V65" s="159">
        <f t="shared" ref="V65:V128" ca="1" si="36">-D65</f>
        <v>-2375.54</v>
      </c>
      <c r="W65" s="159">
        <f t="shared" ref="W65:W128" ca="1" si="37">-E65</f>
        <v>-2398.3000000000002</v>
      </c>
      <c r="X65" s="159">
        <f t="shared" ref="X65:X128" ca="1" si="38">-F65</f>
        <v>-2347.8200000000002</v>
      </c>
      <c r="Y65" s="159">
        <f t="shared" ref="Y65:Y128" ca="1" si="39">-G65</f>
        <v>-2381.4699999999998</v>
      </c>
      <c r="Z65" s="159">
        <f t="shared" ref="Z65:Z128" ca="1" si="40">-H65</f>
        <v>-2446.998</v>
      </c>
      <c r="AA65" s="159">
        <f t="shared" ref="AA65:AA128" ca="1" si="41">-I65</f>
        <v>-2452.7404999999994</v>
      </c>
      <c r="AB65" s="159">
        <f t="shared" ref="AB65:AC128" ca="1" si="42">-J65</f>
        <v>-2472.5033333333326</v>
      </c>
      <c r="AC65" s="160"/>
      <c r="AD65" s="160"/>
      <c r="AE65" s="172">
        <f t="shared" ref="AE65:AE128" ca="1" si="43">-M65</f>
        <v>-2373.58806</v>
      </c>
      <c r="AF65" s="173">
        <f t="shared" ref="AF65:AF128" ca="1" si="44">-N65</f>
        <v>-2520.4079400000001</v>
      </c>
      <c r="AG65" s="163"/>
      <c r="AH65" s="178" t="e">
        <f t="shared" ca="1" si="1"/>
        <v>#N/A</v>
      </c>
      <c r="AI65" s="154" t="e">
        <f t="shared" ca="1" si="2"/>
        <v>#N/A</v>
      </c>
      <c r="AJ65" s="156"/>
      <c r="AK65" s="157"/>
    </row>
    <row r="66" spans="1:37">
      <c r="A66" s="147">
        <v>62</v>
      </c>
      <c r="B66" s="147">
        <f t="shared" ca="1" si="3"/>
        <v>151</v>
      </c>
      <c r="C66" s="148">
        <f t="shared" ca="1" si="0"/>
        <v>42986</v>
      </c>
      <c r="D66" s="149">
        <f t="shared" ca="1" si="4"/>
        <v>2385.4299999999998</v>
      </c>
      <c r="E66" s="149">
        <f t="shared" ca="1" si="5"/>
        <v>2409.19</v>
      </c>
      <c r="F66" s="149">
        <f t="shared" ca="1" si="6"/>
        <v>2362.67</v>
      </c>
      <c r="G66" s="149">
        <f t="shared" ca="1" si="7"/>
        <v>2402.2600000000002</v>
      </c>
      <c r="H66" s="169">
        <f t="shared" ca="1" si="13"/>
        <v>2433.7339999999999</v>
      </c>
      <c r="I66" s="169">
        <f t="shared" ca="1" si="23"/>
        <v>2445.5149999999999</v>
      </c>
      <c r="J66" s="169">
        <f t="shared" ca="1" si="35"/>
        <v>2474.8788333333328</v>
      </c>
      <c r="K66" s="150"/>
      <c r="L66" s="150"/>
      <c r="M66" s="169">
        <f t="shared" ca="1" si="32"/>
        <v>2360.7219799999998</v>
      </c>
      <c r="N66" s="170">
        <f t="shared" ca="1" si="33"/>
        <v>2506.74602</v>
      </c>
      <c r="O66" s="174">
        <f t="shared" ca="1" si="21"/>
        <v>-0.54205193465626544</v>
      </c>
      <c r="P66" s="154" t="e">
        <f ca="1">IF($A66&lt;$L$2,NA(),IF(AND((INDEX(練りの用心棒!$A$8:$M$260,$A66-$L$2,5)=".."),((INDEX(練りの用心棒!$A$8:$M$260,$A66-$L$2,12)-INDEX(練りの用心棒!$A$8:$M$260,$A66-$L$2,13))-(INDEX(練りの用心棒!$A$8:$M$260,$A66-$L$2+1,12)-INDEX(練りの用心棒!$A$8:$M$260,$A66-$L$2+1,13))&lt;10)),E66*102%,NA()))</f>
        <v>#N/A</v>
      </c>
      <c r="Q66" s="153" t="e">
        <f ca="1">IF($A66&lt;$L$2,NA(),IF(AND((INDEX(練りの用心棒!$A$8:$M$260,$A66-$L$2,5)=".."),((INDEX(練りの用心棒!$A$8:$M$260,$A66-$L$2,12)-INDEX(練りの用心棒!$A$8:$M$260,$A66-$L$2,13))-(INDEX(練りの用心棒!$A$8:$M$260,$A66-$L$2+1,12)-INDEX(練りの用心棒!$A$8:$M$260,$A66-$L$2+1,13))&gt;10)),F66*98%,NA()))</f>
        <v>#N/A</v>
      </c>
      <c r="R66" s="166"/>
      <c r="S66" s="167"/>
      <c r="U66" s="158">
        <f t="shared" ca="1" si="8"/>
        <v>42986</v>
      </c>
      <c r="V66" s="159">
        <f t="shared" ca="1" si="36"/>
        <v>-2385.4299999999998</v>
      </c>
      <c r="W66" s="159">
        <f t="shared" ca="1" si="37"/>
        <v>-2409.19</v>
      </c>
      <c r="X66" s="159">
        <f t="shared" ca="1" si="38"/>
        <v>-2362.67</v>
      </c>
      <c r="Y66" s="159">
        <f t="shared" ca="1" si="39"/>
        <v>-2402.2600000000002</v>
      </c>
      <c r="Z66" s="159">
        <f t="shared" ca="1" si="40"/>
        <v>-2433.7339999999999</v>
      </c>
      <c r="AA66" s="159">
        <f t="shared" ca="1" si="41"/>
        <v>-2445.5149999999999</v>
      </c>
      <c r="AB66" s="159">
        <f t="shared" ca="1" si="42"/>
        <v>-2474.8788333333328</v>
      </c>
      <c r="AC66" s="160"/>
      <c r="AD66" s="160"/>
      <c r="AE66" s="172">
        <f t="shared" ca="1" si="43"/>
        <v>-2360.7219799999998</v>
      </c>
      <c r="AF66" s="173">
        <f t="shared" ca="1" si="44"/>
        <v>-2506.74602</v>
      </c>
      <c r="AG66" s="163"/>
      <c r="AH66" s="178" t="e">
        <f t="shared" ca="1" si="1"/>
        <v>#N/A</v>
      </c>
      <c r="AI66" s="154" t="e">
        <f t="shared" ca="1" si="2"/>
        <v>#N/A</v>
      </c>
      <c r="AJ66" s="156"/>
      <c r="AK66" s="157"/>
    </row>
    <row r="67" spans="1:37">
      <c r="A67" s="147">
        <v>63</v>
      </c>
      <c r="B67" s="147">
        <f t="shared" ca="1" si="3"/>
        <v>150</v>
      </c>
      <c r="C67" s="148">
        <f t="shared" ca="1" si="0"/>
        <v>42987</v>
      </c>
      <c r="D67" s="149">
        <f t="shared" ca="1" si="4"/>
        <v>2424.04</v>
      </c>
      <c r="E67" s="149">
        <f t="shared" ca="1" si="5"/>
        <v>2425.0300000000002</v>
      </c>
      <c r="F67" s="149">
        <f t="shared" ca="1" si="6"/>
        <v>2393.35</v>
      </c>
      <c r="G67" s="149">
        <f t="shared" ca="1" si="7"/>
        <v>2399.29</v>
      </c>
      <c r="H67" s="169">
        <f t="shared" ca="1" si="13"/>
        <v>2413.9379999999996</v>
      </c>
      <c r="I67" s="169">
        <f t="shared" ca="1" si="23"/>
        <v>2439.4274999999998</v>
      </c>
      <c r="J67" s="169">
        <f t="shared" ca="1" si="35"/>
        <v>2473.7074999999995</v>
      </c>
      <c r="K67" s="150"/>
      <c r="L67" s="150"/>
      <c r="M67" s="169">
        <f t="shared" ca="1" si="32"/>
        <v>2341.5198599999994</v>
      </c>
      <c r="N67" s="170">
        <f t="shared" ca="1" si="33"/>
        <v>2486.3561399999999</v>
      </c>
      <c r="O67" s="174">
        <f t="shared" ca="1" si="21"/>
        <v>-0.81340031408528113</v>
      </c>
      <c r="P67" s="154" t="e">
        <f ca="1">IF($A67&lt;$L$2,NA(),IF(AND((INDEX(練りの用心棒!$A$8:$M$260,$A67-$L$2,5)=".."),((INDEX(練りの用心棒!$A$8:$M$260,$A67-$L$2,12)-INDEX(練りの用心棒!$A$8:$M$260,$A67-$L$2,13))-(INDEX(練りの用心棒!$A$8:$M$260,$A67-$L$2+1,12)-INDEX(練りの用心棒!$A$8:$M$260,$A67-$L$2+1,13))&lt;10)),E67*102%,NA()))</f>
        <v>#N/A</v>
      </c>
      <c r="Q67" s="153" t="e">
        <f ca="1">IF($A67&lt;$L$2,NA(),IF(AND((INDEX(練りの用心棒!$A$8:$M$260,$A67-$L$2,5)=".."),((INDEX(練りの用心棒!$A$8:$M$260,$A67-$L$2,12)-INDEX(練りの用心棒!$A$8:$M$260,$A67-$L$2,13))-(INDEX(練りの用心棒!$A$8:$M$260,$A67-$L$2+1,12)-INDEX(練りの用心棒!$A$8:$M$260,$A67-$L$2+1,13))&gt;10)),F67*98%,NA()))</f>
        <v>#N/A</v>
      </c>
      <c r="R67" s="166"/>
      <c r="S67" s="167"/>
      <c r="U67" s="158">
        <f t="shared" ca="1" si="8"/>
        <v>42987</v>
      </c>
      <c r="V67" s="159">
        <f t="shared" ca="1" si="36"/>
        <v>-2424.04</v>
      </c>
      <c r="W67" s="159">
        <f t="shared" ca="1" si="37"/>
        <v>-2425.0300000000002</v>
      </c>
      <c r="X67" s="159">
        <f t="shared" ca="1" si="38"/>
        <v>-2393.35</v>
      </c>
      <c r="Y67" s="159">
        <f t="shared" ca="1" si="39"/>
        <v>-2399.29</v>
      </c>
      <c r="Z67" s="159">
        <f t="shared" ca="1" si="40"/>
        <v>-2413.9379999999996</v>
      </c>
      <c r="AA67" s="159">
        <f t="shared" ca="1" si="41"/>
        <v>-2439.4274999999998</v>
      </c>
      <c r="AB67" s="159">
        <f t="shared" ca="1" si="42"/>
        <v>-2473.7074999999995</v>
      </c>
      <c r="AC67" s="160"/>
      <c r="AD67" s="160"/>
      <c r="AE67" s="172">
        <f t="shared" ca="1" si="43"/>
        <v>-2341.5198599999994</v>
      </c>
      <c r="AF67" s="173">
        <f t="shared" ca="1" si="44"/>
        <v>-2486.3561399999999</v>
      </c>
      <c r="AG67" s="163"/>
      <c r="AH67" s="178" t="e">
        <f t="shared" ca="1" si="1"/>
        <v>#N/A</v>
      </c>
      <c r="AI67" s="154" t="e">
        <f t="shared" ca="1" si="2"/>
        <v>#N/A</v>
      </c>
      <c r="AJ67" s="156"/>
      <c r="AK67" s="157"/>
    </row>
    <row r="68" spans="1:37">
      <c r="A68" s="147">
        <v>64</v>
      </c>
      <c r="B68" s="147">
        <f t="shared" ca="1" si="3"/>
        <v>149</v>
      </c>
      <c r="C68" s="148">
        <f t="shared" ca="1" si="0"/>
        <v>42988</v>
      </c>
      <c r="D68" s="149">
        <f t="shared" ca="1" si="4"/>
        <v>2395.33</v>
      </c>
      <c r="E68" s="149">
        <f t="shared" ca="1" si="5"/>
        <v>2403.25</v>
      </c>
      <c r="F68" s="149">
        <f t="shared" ca="1" si="6"/>
        <v>2365.64</v>
      </c>
      <c r="G68" s="149">
        <f t="shared" ca="1" si="7"/>
        <v>2376.52</v>
      </c>
      <c r="H68" s="169">
        <f t="shared" ca="1" si="13"/>
        <v>2387.6080000000002</v>
      </c>
      <c r="I68" s="169">
        <f t="shared" ca="1" si="23"/>
        <v>2433.0924999999997</v>
      </c>
      <c r="J68" s="169">
        <f t="shared" ca="1" si="35"/>
        <v>2471.9753333333333</v>
      </c>
      <c r="K68" s="150"/>
      <c r="L68" s="150"/>
      <c r="M68" s="169">
        <f t="shared" ca="1" si="32"/>
        <v>2315.9797600000002</v>
      </c>
      <c r="N68" s="170">
        <f t="shared" ca="1" si="33"/>
        <v>2459.2362400000002</v>
      </c>
      <c r="O68" s="174">
        <f t="shared" ca="1" si="21"/>
        <v>-1.0907488096214351</v>
      </c>
      <c r="P68" s="154" t="e">
        <f ca="1">IF($A68&lt;$L$2,NA(),IF(AND((INDEX(練りの用心棒!$A$8:$M$260,$A68-$L$2,5)=".."),((INDEX(練りの用心棒!$A$8:$M$260,$A68-$L$2,12)-INDEX(練りの用心棒!$A$8:$M$260,$A68-$L$2,13))-(INDEX(練りの用心棒!$A$8:$M$260,$A68-$L$2+1,12)-INDEX(練りの用心棒!$A$8:$M$260,$A68-$L$2+1,13))&lt;10)),E68*102%,NA()))</f>
        <v>#N/A</v>
      </c>
      <c r="Q68" s="153" t="e">
        <f ca="1">IF($A68&lt;$L$2,NA(),IF(AND((INDEX(練りの用心棒!$A$8:$M$260,$A68-$L$2,5)=".."),((INDEX(練りの用心棒!$A$8:$M$260,$A68-$L$2,12)-INDEX(練りの用心棒!$A$8:$M$260,$A68-$L$2,13))-(INDEX(練りの用心棒!$A$8:$M$260,$A68-$L$2+1,12)-INDEX(練りの用心棒!$A$8:$M$260,$A68-$L$2+1,13))&gt;10)),F68*98%,NA()))</f>
        <v>#N/A</v>
      </c>
      <c r="R68" s="166"/>
      <c r="S68" s="167"/>
      <c r="U68" s="158">
        <f t="shared" ca="1" si="8"/>
        <v>42988</v>
      </c>
      <c r="V68" s="159">
        <f t="shared" ca="1" si="36"/>
        <v>-2395.33</v>
      </c>
      <c r="W68" s="159">
        <f t="shared" ca="1" si="37"/>
        <v>-2403.25</v>
      </c>
      <c r="X68" s="159">
        <f t="shared" ca="1" si="38"/>
        <v>-2365.64</v>
      </c>
      <c r="Y68" s="159">
        <f t="shared" ca="1" si="39"/>
        <v>-2376.52</v>
      </c>
      <c r="Z68" s="159">
        <f t="shared" ca="1" si="40"/>
        <v>-2387.6080000000002</v>
      </c>
      <c r="AA68" s="159">
        <f t="shared" ca="1" si="41"/>
        <v>-2433.0924999999997</v>
      </c>
      <c r="AB68" s="159">
        <f t="shared" ca="1" si="42"/>
        <v>-2471.9753333333333</v>
      </c>
      <c r="AC68" s="160"/>
      <c r="AD68" s="160"/>
      <c r="AE68" s="172">
        <f t="shared" ca="1" si="43"/>
        <v>-2315.9797600000002</v>
      </c>
      <c r="AF68" s="173">
        <f t="shared" ca="1" si="44"/>
        <v>-2459.2362400000002</v>
      </c>
      <c r="AG68" s="163"/>
      <c r="AH68" s="178" t="e">
        <f t="shared" ca="1" si="1"/>
        <v>#N/A</v>
      </c>
      <c r="AI68" s="154" t="e">
        <f t="shared" ca="1" si="2"/>
        <v>#N/A</v>
      </c>
      <c r="AJ68" s="156"/>
      <c r="AK68" s="157"/>
    </row>
    <row r="69" spans="1:37">
      <c r="A69" s="147">
        <v>65</v>
      </c>
      <c r="B69" s="147">
        <f t="shared" ca="1" si="3"/>
        <v>148</v>
      </c>
      <c r="C69" s="148">
        <f t="shared" ref="C69:C132" ca="1" si="45">IF($B69&lt;2,$G$2+1,INDEX(INDIRECT($D$2&amp;"!A1:f9000"),$B69,1))</f>
        <v>42989</v>
      </c>
      <c r="D69" s="149">
        <f t="shared" ca="1" si="4"/>
        <v>2345.84</v>
      </c>
      <c r="E69" s="149">
        <f t="shared" ca="1" si="5"/>
        <v>2373.56</v>
      </c>
      <c r="F69" s="149">
        <f t="shared" ca="1" si="6"/>
        <v>2317.14</v>
      </c>
      <c r="G69" s="149">
        <f t="shared" ca="1" si="7"/>
        <v>2330</v>
      </c>
      <c r="H69" s="169">
        <f t="shared" ca="1" si="13"/>
        <v>2377.9079999999999</v>
      </c>
      <c r="I69" s="169">
        <f t="shared" ca="1" si="23"/>
        <v>2426.6090000000004</v>
      </c>
      <c r="J69" s="169">
        <f t="shared" ca="1" si="35"/>
        <v>2469.7646666666669</v>
      </c>
      <c r="K69" s="150"/>
      <c r="L69" s="150"/>
      <c r="M69" s="169">
        <f t="shared" ca="1" si="32"/>
        <v>2306.5707600000001</v>
      </c>
      <c r="N69" s="170">
        <f t="shared" ca="1" si="33"/>
        <v>2449.2452399999997</v>
      </c>
      <c r="O69" s="174">
        <f t="shared" ca="1" si="21"/>
        <v>-0.40626434490084939</v>
      </c>
      <c r="P69" s="154" t="e">
        <f ca="1">IF($A69&lt;$L$2,NA(),IF(AND((INDEX(練りの用心棒!$A$8:$M$260,$A69-$L$2,5)=".."),((INDEX(練りの用心棒!$A$8:$M$260,$A69-$L$2,12)-INDEX(練りの用心棒!$A$8:$M$260,$A69-$L$2,13))-(INDEX(練りの用心棒!$A$8:$M$260,$A69-$L$2+1,12)-INDEX(練りの用心棒!$A$8:$M$260,$A69-$L$2+1,13))&lt;10)),E69*102%,NA()))</f>
        <v>#N/A</v>
      </c>
      <c r="Q69" s="153" t="e">
        <f ca="1">IF($A69&lt;$L$2,NA(),IF(AND((INDEX(練りの用心棒!$A$8:$M$260,$A69-$L$2,5)=".."),((INDEX(練りの用心棒!$A$8:$M$260,$A69-$L$2,12)-INDEX(練りの用心棒!$A$8:$M$260,$A69-$L$2,13))-(INDEX(練りの用心棒!$A$8:$M$260,$A69-$L$2+1,12)-INDEX(練りの用心棒!$A$8:$M$260,$A69-$L$2+1,13))&gt;10)),F69*98%,NA()))</f>
        <v>#N/A</v>
      </c>
      <c r="R69" s="166"/>
      <c r="S69" s="167"/>
      <c r="U69" s="158">
        <f t="shared" ca="1" si="8"/>
        <v>42989</v>
      </c>
      <c r="V69" s="159">
        <f t="shared" ca="1" si="36"/>
        <v>-2345.84</v>
      </c>
      <c r="W69" s="159">
        <f t="shared" ca="1" si="37"/>
        <v>-2373.56</v>
      </c>
      <c r="X69" s="159">
        <f t="shared" ca="1" si="38"/>
        <v>-2317.14</v>
      </c>
      <c r="Y69" s="159">
        <f t="shared" ca="1" si="39"/>
        <v>-2330</v>
      </c>
      <c r="Z69" s="159">
        <f t="shared" ca="1" si="40"/>
        <v>-2377.9079999999999</v>
      </c>
      <c r="AA69" s="159">
        <f t="shared" ca="1" si="41"/>
        <v>-2426.6090000000004</v>
      </c>
      <c r="AB69" s="159">
        <f t="shared" ca="1" si="42"/>
        <v>-2469.7646666666669</v>
      </c>
      <c r="AC69" s="160"/>
      <c r="AD69" s="160"/>
      <c r="AE69" s="172">
        <f t="shared" ca="1" si="43"/>
        <v>-2306.5707600000001</v>
      </c>
      <c r="AF69" s="173">
        <f t="shared" ca="1" si="44"/>
        <v>-2449.2452399999997</v>
      </c>
      <c r="AG69" s="163"/>
      <c r="AH69" s="178" t="e">
        <f t="shared" ref="AH69:AH132" ca="1" si="46">-P69</f>
        <v>#N/A</v>
      </c>
      <c r="AI69" s="154" t="e">
        <f t="shared" ref="AI69:AI132" ca="1" si="47">-Q69</f>
        <v>#N/A</v>
      </c>
      <c r="AJ69" s="156"/>
      <c r="AK69" s="157"/>
    </row>
    <row r="70" spans="1:37">
      <c r="A70" s="147">
        <v>66</v>
      </c>
      <c r="B70" s="147">
        <f t="shared" ref="B70:B133" ca="1" si="48">$A$2-A70+$B$2</f>
        <v>147</v>
      </c>
      <c r="C70" s="148">
        <f t="shared" ca="1" si="45"/>
        <v>42990</v>
      </c>
      <c r="D70" s="149">
        <f t="shared" ref="D70:D133" ca="1" si="49">IF($C70&gt;$G$2,NA(),INDEX(INDIRECT($D$2&amp;"!A1:f9000"),$B70,2))</f>
        <v>2350.79</v>
      </c>
      <c r="E70" s="149">
        <f t="shared" ref="E70:E133" ca="1" si="50">IF($C70&gt;$G$2,NA(),INDEX(INDIRECT($D$2&amp;"!A1:f9000"),$B70,3))</f>
        <v>2362.67</v>
      </c>
      <c r="F70" s="149">
        <f t="shared" ref="F70:F133" ca="1" si="51">IF($C70&gt;$G$2,NA(),INDEX(INDIRECT($D$2&amp;"!A1:f9000"),$B70,4))</f>
        <v>2333.96</v>
      </c>
      <c r="G70" s="149">
        <f t="shared" ref="G70:G133" ca="1" si="52">IF($C70&gt;$G$2,NA(),INDEX(INDIRECT($D$2&amp;"!A1:f9000"),$B70,5))</f>
        <v>2358.71</v>
      </c>
      <c r="H70" s="169">
        <f t="shared" ca="1" si="13"/>
        <v>2373.3559999999998</v>
      </c>
      <c r="I70" s="169">
        <f t="shared" ca="1" si="23"/>
        <v>2424.2335000000003</v>
      </c>
      <c r="J70" s="169">
        <f t="shared" ca="1" si="35"/>
        <v>2468.7913333333336</v>
      </c>
      <c r="K70" s="150"/>
      <c r="L70" s="150"/>
      <c r="M70" s="169">
        <f t="shared" ca="1" si="32"/>
        <v>2302.1553199999998</v>
      </c>
      <c r="N70" s="170">
        <f t="shared" ca="1" si="33"/>
        <v>2444.5566799999997</v>
      </c>
      <c r="O70" s="174">
        <f t="shared" ca="1" si="21"/>
        <v>-0.19142876848053561</v>
      </c>
      <c r="P70" s="154" t="e">
        <f ca="1">IF($A70&lt;$L$2,NA(),IF(AND((INDEX(練りの用心棒!$A$8:$M$260,$A70-$L$2,5)=".."),((INDEX(練りの用心棒!$A$8:$M$260,$A70-$L$2,12)-INDEX(練りの用心棒!$A$8:$M$260,$A70-$L$2,13))-(INDEX(練りの用心棒!$A$8:$M$260,$A70-$L$2+1,12)-INDEX(練りの用心棒!$A$8:$M$260,$A70-$L$2+1,13))&lt;10)),E70*102%,NA()))</f>
        <v>#N/A</v>
      </c>
      <c r="Q70" s="153" t="e">
        <f ca="1">IF($A70&lt;$L$2,NA(),IF(AND((INDEX(練りの用心棒!$A$8:$M$260,$A70-$L$2,5)=".."),((INDEX(練りの用心棒!$A$8:$M$260,$A70-$L$2,12)-INDEX(練りの用心棒!$A$8:$M$260,$A70-$L$2,13))-(INDEX(練りの用心棒!$A$8:$M$260,$A70-$L$2+1,12)-INDEX(練りの用心棒!$A$8:$M$260,$A70-$L$2+1,13))&gt;10)),F70*98%,NA()))</f>
        <v>#N/A</v>
      </c>
      <c r="R70" s="166"/>
      <c r="S70" s="167"/>
      <c r="U70" s="158">
        <f t="shared" ref="U70:U133" ca="1" si="53">C70</f>
        <v>42990</v>
      </c>
      <c r="V70" s="159">
        <f t="shared" ca="1" si="36"/>
        <v>-2350.79</v>
      </c>
      <c r="W70" s="159">
        <f t="shared" ca="1" si="37"/>
        <v>-2362.67</v>
      </c>
      <c r="X70" s="159">
        <f t="shared" ca="1" si="38"/>
        <v>-2333.96</v>
      </c>
      <c r="Y70" s="159">
        <f t="shared" ca="1" si="39"/>
        <v>-2358.71</v>
      </c>
      <c r="Z70" s="159">
        <f t="shared" ca="1" si="40"/>
        <v>-2373.3559999999998</v>
      </c>
      <c r="AA70" s="159">
        <f t="shared" ca="1" si="41"/>
        <v>-2424.2335000000003</v>
      </c>
      <c r="AB70" s="159">
        <f t="shared" ca="1" si="42"/>
        <v>-2468.7913333333336</v>
      </c>
      <c r="AC70" s="160"/>
      <c r="AD70" s="160"/>
      <c r="AE70" s="172">
        <f t="shared" ca="1" si="43"/>
        <v>-2302.1553199999998</v>
      </c>
      <c r="AF70" s="173">
        <f t="shared" ca="1" si="44"/>
        <v>-2444.5566799999997</v>
      </c>
      <c r="AG70" s="163"/>
      <c r="AH70" s="178" t="e">
        <f t="shared" ca="1" si="46"/>
        <v>#N/A</v>
      </c>
      <c r="AI70" s="154" t="e">
        <f t="shared" ca="1" si="47"/>
        <v>#N/A</v>
      </c>
      <c r="AJ70" s="156"/>
      <c r="AK70" s="157"/>
    </row>
    <row r="71" spans="1:37">
      <c r="A71" s="147">
        <v>67</v>
      </c>
      <c r="B71" s="147">
        <f t="shared" ca="1" si="48"/>
        <v>146</v>
      </c>
      <c r="C71" s="148">
        <f t="shared" ca="1" si="45"/>
        <v>42991</v>
      </c>
      <c r="D71" s="149">
        <f t="shared" ca="1" si="49"/>
        <v>2342.87</v>
      </c>
      <c r="E71" s="149">
        <f t="shared" ca="1" si="50"/>
        <v>2345.84</v>
      </c>
      <c r="F71" s="149">
        <f t="shared" ca="1" si="51"/>
        <v>2257.75</v>
      </c>
      <c r="G71" s="149">
        <f t="shared" ca="1" si="52"/>
        <v>2257.75</v>
      </c>
      <c r="H71" s="169">
        <f t="shared" ca="1" si="13"/>
        <v>2344.4540000000002</v>
      </c>
      <c r="I71" s="169">
        <f t="shared" ca="1" si="23"/>
        <v>2417.0080000000003</v>
      </c>
      <c r="J71" s="169">
        <f t="shared" ca="1" si="35"/>
        <v>2463.7433333333329</v>
      </c>
      <c r="K71" s="150"/>
      <c r="L71" s="150"/>
      <c r="M71" s="169">
        <f t="shared" ca="1" si="32"/>
        <v>2274.1203800000003</v>
      </c>
      <c r="N71" s="170">
        <f t="shared" ca="1" si="33"/>
        <v>2414.7876200000001</v>
      </c>
      <c r="O71" s="174">
        <f t="shared" ca="1" si="21"/>
        <v>-1.2177692684957331</v>
      </c>
      <c r="P71" s="154" t="e">
        <f ca="1">IF($A71&lt;$L$2,NA(),IF(AND((INDEX(練りの用心棒!$A$8:$M$260,$A71-$L$2,5)=".."),((INDEX(練りの用心棒!$A$8:$M$260,$A71-$L$2,12)-INDEX(練りの用心棒!$A$8:$M$260,$A71-$L$2,13))-(INDEX(練りの用心棒!$A$8:$M$260,$A71-$L$2+1,12)-INDEX(練りの用心棒!$A$8:$M$260,$A71-$L$2+1,13))&lt;10)),E71*102%,NA()))</f>
        <v>#N/A</v>
      </c>
      <c r="Q71" s="153" t="e">
        <f ca="1">IF($A71&lt;$L$2,NA(),IF(AND((INDEX(練りの用心棒!$A$8:$M$260,$A71-$L$2,5)=".."),((INDEX(練りの用心棒!$A$8:$M$260,$A71-$L$2,12)-INDEX(練りの用心棒!$A$8:$M$260,$A71-$L$2,13))-(INDEX(練りの用心棒!$A$8:$M$260,$A71-$L$2+1,12)-INDEX(練りの用心棒!$A$8:$M$260,$A71-$L$2+1,13))&gt;10)),F71*98%,NA()))</f>
        <v>#N/A</v>
      </c>
      <c r="R71" s="166"/>
      <c r="S71" s="167"/>
      <c r="U71" s="158">
        <f t="shared" ca="1" si="53"/>
        <v>42991</v>
      </c>
      <c r="V71" s="159">
        <f t="shared" ca="1" si="36"/>
        <v>-2342.87</v>
      </c>
      <c r="W71" s="159">
        <f t="shared" ca="1" si="37"/>
        <v>-2345.84</v>
      </c>
      <c r="X71" s="159">
        <f t="shared" ca="1" si="38"/>
        <v>-2257.75</v>
      </c>
      <c r="Y71" s="159">
        <f t="shared" ca="1" si="39"/>
        <v>-2257.75</v>
      </c>
      <c r="Z71" s="159">
        <f t="shared" ca="1" si="40"/>
        <v>-2344.4540000000002</v>
      </c>
      <c r="AA71" s="159">
        <f t="shared" ca="1" si="41"/>
        <v>-2417.0080000000003</v>
      </c>
      <c r="AB71" s="159">
        <f t="shared" ca="1" si="42"/>
        <v>-2463.7433333333329</v>
      </c>
      <c r="AC71" s="160"/>
      <c r="AD71" s="160"/>
      <c r="AE71" s="172">
        <f t="shared" ca="1" si="43"/>
        <v>-2274.1203800000003</v>
      </c>
      <c r="AF71" s="173">
        <f t="shared" ca="1" si="44"/>
        <v>-2414.7876200000001</v>
      </c>
      <c r="AG71" s="163"/>
      <c r="AH71" s="178" t="e">
        <f t="shared" ca="1" si="46"/>
        <v>#N/A</v>
      </c>
      <c r="AI71" s="154" t="e">
        <f t="shared" ca="1" si="47"/>
        <v>#N/A</v>
      </c>
      <c r="AJ71" s="156"/>
      <c r="AK71" s="157"/>
    </row>
    <row r="72" spans="1:37">
      <c r="A72" s="147">
        <v>68</v>
      </c>
      <c r="B72" s="147">
        <f t="shared" ca="1" si="48"/>
        <v>145</v>
      </c>
      <c r="C72" s="148">
        <f t="shared" ca="1" si="45"/>
        <v>42992</v>
      </c>
      <c r="D72" s="149">
        <f t="shared" ca="1" si="49"/>
        <v>2182.52</v>
      </c>
      <c r="E72" s="149">
        <f t="shared" ca="1" si="50"/>
        <v>2287.44</v>
      </c>
      <c r="F72" s="149">
        <f t="shared" ca="1" si="51"/>
        <v>2157.7800000000002</v>
      </c>
      <c r="G72" s="149">
        <f t="shared" ca="1" si="52"/>
        <v>2275.56</v>
      </c>
      <c r="H72" s="169">
        <f t="shared" ca="1" si="13"/>
        <v>2319.7079999999996</v>
      </c>
      <c r="I72" s="169">
        <f t="shared" ca="1" si="23"/>
        <v>2412.4049999999997</v>
      </c>
      <c r="J72" s="169">
        <f t="shared" ca="1" si="35"/>
        <v>2458.431333333333</v>
      </c>
      <c r="K72" s="150"/>
      <c r="L72" s="150"/>
      <c r="M72" s="169">
        <f t="shared" ca="1" si="32"/>
        <v>2250.1167599999994</v>
      </c>
      <c r="N72" s="170">
        <f t="shared" ca="1" si="33"/>
        <v>2389.2992399999998</v>
      </c>
      <c r="O72" s="174">
        <f t="shared" ca="1" si="21"/>
        <v>-1.0555122855897598</v>
      </c>
      <c r="P72" s="154" t="e">
        <f ca="1">IF($A72&lt;$L$2,NA(),IF(AND((INDEX(練りの用心棒!$A$8:$M$260,$A72-$L$2,5)=".."),((INDEX(練りの用心棒!$A$8:$M$260,$A72-$L$2,12)-INDEX(練りの用心棒!$A$8:$M$260,$A72-$L$2,13))-(INDEX(練りの用心棒!$A$8:$M$260,$A72-$L$2+1,12)-INDEX(練りの用心棒!$A$8:$M$260,$A72-$L$2+1,13))&lt;10)),E72*102%,NA()))</f>
        <v>#N/A</v>
      </c>
      <c r="Q72" s="153" t="e">
        <f ca="1">IF($A72&lt;$L$2,NA(),IF(AND((INDEX(練りの用心棒!$A$8:$M$260,$A72-$L$2,5)=".."),((INDEX(練りの用心棒!$A$8:$M$260,$A72-$L$2,12)-INDEX(練りの用心棒!$A$8:$M$260,$A72-$L$2,13))-(INDEX(練りの用心棒!$A$8:$M$260,$A72-$L$2+1,12)-INDEX(練りの用心棒!$A$8:$M$260,$A72-$L$2+1,13))&gt;10)),F72*98%,NA()))</f>
        <v>#N/A</v>
      </c>
      <c r="R72" s="166"/>
      <c r="S72" s="167"/>
      <c r="U72" s="158">
        <f t="shared" ca="1" si="53"/>
        <v>42992</v>
      </c>
      <c r="V72" s="159">
        <f t="shared" ca="1" si="36"/>
        <v>-2182.52</v>
      </c>
      <c r="W72" s="159">
        <f t="shared" ca="1" si="37"/>
        <v>-2287.44</v>
      </c>
      <c r="X72" s="159">
        <f t="shared" ca="1" si="38"/>
        <v>-2157.7800000000002</v>
      </c>
      <c r="Y72" s="159">
        <f t="shared" ca="1" si="39"/>
        <v>-2275.56</v>
      </c>
      <c r="Z72" s="159">
        <f t="shared" ca="1" si="40"/>
        <v>-2319.7079999999996</v>
      </c>
      <c r="AA72" s="159">
        <f t="shared" ca="1" si="41"/>
        <v>-2412.4049999999997</v>
      </c>
      <c r="AB72" s="159">
        <f t="shared" ca="1" si="42"/>
        <v>-2458.431333333333</v>
      </c>
      <c r="AC72" s="160"/>
      <c r="AD72" s="160"/>
      <c r="AE72" s="172">
        <f t="shared" ca="1" si="43"/>
        <v>-2250.1167599999994</v>
      </c>
      <c r="AF72" s="173">
        <f t="shared" ca="1" si="44"/>
        <v>-2389.2992399999998</v>
      </c>
      <c r="AG72" s="163"/>
      <c r="AH72" s="178" t="e">
        <f t="shared" ca="1" si="46"/>
        <v>#N/A</v>
      </c>
      <c r="AI72" s="154" t="e">
        <f t="shared" ca="1" si="47"/>
        <v>#N/A</v>
      </c>
      <c r="AJ72" s="156"/>
      <c r="AK72" s="157"/>
    </row>
    <row r="73" spans="1:37">
      <c r="A73" s="147">
        <v>69</v>
      </c>
      <c r="B73" s="147">
        <f t="shared" ca="1" si="48"/>
        <v>144</v>
      </c>
      <c r="C73" s="148">
        <f t="shared" ca="1" si="45"/>
        <v>42993</v>
      </c>
      <c r="D73" s="149">
        <f t="shared" ca="1" si="49"/>
        <v>2293.38</v>
      </c>
      <c r="E73" s="149">
        <f t="shared" ca="1" si="50"/>
        <v>2309.2199999999998</v>
      </c>
      <c r="F73" s="149">
        <f t="shared" ca="1" si="51"/>
        <v>2243.89</v>
      </c>
      <c r="G73" s="149">
        <f t="shared" ca="1" si="52"/>
        <v>2269.63</v>
      </c>
      <c r="H73" s="169">
        <f t="shared" ca="1" si="13"/>
        <v>2298.3300000000004</v>
      </c>
      <c r="I73" s="169">
        <f t="shared" ca="1" si="23"/>
        <v>2404.9319999999998</v>
      </c>
      <c r="J73" s="169">
        <f t="shared" ca="1" si="35"/>
        <v>2453.2513333333332</v>
      </c>
      <c r="K73" s="150"/>
      <c r="L73" s="150"/>
      <c r="M73" s="169">
        <f t="shared" ca="1" si="32"/>
        <v>2229.3801000000003</v>
      </c>
      <c r="N73" s="170">
        <f t="shared" ca="1" si="33"/>
        <v>2367.2799000000005</v>
      </c>
      <c r="O73" s="174">
        <f t="shared" ca="1" si="21"/>
        <v>-0.92158150939684003</v>
      </c>
      <c r="P73" s="154" t="e">
        <f ca="1">IF($A73&lt;$L$2,NA(),IF(AND((INDEX(練りの用心棒!$A$8:$M$260,$A73-$L$2,5)=".."),((INDEX(練りの用心棒!$A$8:$M$260,$A73-$L$2,12)-INDEX(練りの用心棒!$A$8:$M$260,$A73-$L$2,13))-(INDEX(練りの用心棒!$A$8:$M$260,$A73-$L$2+1,12)-INDEX(練りの用心棒!$A$8:$M$260,$A73-$L$2+1,13))&lt;10)),E73*102%,NA()))</f>
        <v>#N/A</v>
      </c>
      <c r="Q73" s="153" t="e">
        <f ca="1">IF($A73&lt;$L$2,NA(),IF(AND((INDEX(練りの用心棒!$A$8:$M$260,$A73-$L$2,5)=".."),((INDEX(練りの用心棒!$A$8:$M$260,$A73-$L$2,12)-INDEX(練りの用心棒!$A$8:$M$260,$A73-$L$2,13))-(INDEX(練りの用心棒!$A$8:$M$260,$A73-$L$2+1,12)-INDEX(練りの用心棒!$A$8:$M$260,$A73-$L$2+1,13))&gt;10)),F73*98%,NA()))</f>
        <v>#N/A</v>
      </c>
      <c r="R73" s="166"/>
      <c r="S73" s="167"/>
      <c r="U73" s="158">
        <f t="shared" ca="1" si="53"/>
        <v>42993</v>
      </c>
      <c r="V73" s="159">
        <f t="shared" ca="1" si="36"/>
        <v>-2293.38</v>
      </c>
      <c r="W73" s="159">
        <f t="shared" ca="1" si="37"/>
        <v>-2309.2199999999998</v>
      </c>
      <c r="X73" s="159">
        <f t="shared" ca="1" si="38"/>
        <v>-2243.89</v>
      </c>
      <c r="Y73" s="159">
        <f t="shared" ca="1" si="39"/>
        <v>-2269.63</v>
      </c>
      <c r="Z73" s="159">
        <f t="shared" ca="1" si="40"/>
        <v>-2298.3300000000004</v>
      </c>
      <c r="AA73" s="159">
        <f t="shared" ca="1" si="41"/>
        <v>-2404.9319999999998</v>
      </c>
      <c r="AB73" s="159">
        <f t="shared" ca="1" si="42"/>
        <v>-2453.2513333333332</v>
      </c>
      <c r="AC73" s="160"/>
      <c r="AD73" s="160"/>
      <c r="AE73" s="172">
        <f t="shared" ca="1" si="43"/>
        <v>-2229.3801000000003</v>
      </c>
      <c r="AF73" s="173">
        <f t="shared" ca="1" si="44"/>
        <v>-2367.2799000000005</v>
      </c>
      <c r="AG73" s="163"/>
      <c r="AH73" s="178" t="e">
        <f t="shared" ca="1" si="46"/>
        <v>#N/A</v>
      </c>
      <c r="AI73" s="154" t="e">
        <f t="shared" ca="1" si="47"/>
        <v>#N/A</v>
      </c>
      <c r="AJ73" s="156"/>
      <c r="AK73" s="157"/>
    </row>
    <row r="74" spans="1:37">
      <c r="A74" s="147">
        <v>70</v>
      </c>
      <c r="B74" s="147">
        <f t="shared" ca="1" si="48"/>
        <v>143</v>
      </c>
      <c r="C74" s="148">
        <f t="shared" ca="1" si="45"/>
        <v>42994</v>
      </c>
      <c r="D74" s="149">
        <f t="shared" ca="1" si="49"/>
        <v>2273.59</v>
      </c>
      <c r="E74" s="149">
        <f t="shared" ca="1" si="50"/>
        <v>2274.5700000000002</v>
      </c>
      <c r="F74" s="149">
        <f t="shared" ca="1" si="51"/>
        <v>2162.73</v>
      </c>
      <c r="G74" s="149">
        <f t="shared" ca="1" si="52"/>
        <v>2185.4899999999998</v>
      </c>
      <c r="H74" s="169">
        <f t="shared" ref="H74:H137" ca="1" si="54">IF($C74&gt;$G$2,NA(),SUM($G70:$G74)/5)</f>
        <v>2269.4280000000003</v>
      </c>
      <c r="I74" s="169">
        <f t="shared" ca="1" si="23"/>
        <v>2392.1139999999996</v>
      </c>
      <c r="J74" s="169">
        <f t="shared" ca="1" si="35"/>
        <v>2447.4774999999995</v>
      </c>
      <c r="K74" s="150"/>
      <c r="L74" s="150"/>
      <c r="M74" s="169">
        <f t="shared" ca="1" si="32"/>
        <v>2201.3451600000003</v>
      </c>
      <c r="N74" s="170">
        <f t="shared" ca="1" si="33"/>
        <v>2337.5108400000004</v>
      </c>
      <c r="O74" s="174">
        <f t="shared" ca="1" si="21"/>
        <v>-1.257521765803868</v>
      </c>
      <c r="P74" s="154" t="e">
        <f ca="1">IF($A74&lt;$L$2,NA(),IF(AND((INDEX(練りの用心棒!$A$8:$M$260,$A74-$L$2,5)=".."),((INDEX(練りの用心棒!$A$8:$M$260,$A74-$L$2,12)-INDEX(練りの用心棒!$A$8:$M$260,$A74-$L$2,13))-(INDEX(練りの用心棒!$A$8:$M$260,$A74-$L$2+1,12)-INDEX(練りの用心棒!$A$8:$M$260,$A74-$L$2+1,13))&lt;10)),E74*102%,NA()))</f>
        <v>#N/A</v>
      </c>
      <c r="Q74" s="153" t="e">
        <f ca="1">IF($A74&lt;$L$2,NA(),IF(AND((INDEX(練りの用心棒!$A$8:$M$260,$A74-$L$2,5)=".."),((INDEX(練りの用心棒!$A$8:$M$260,$A74-$L$2,12)-INDEX(練りの用心棒!$A$8:$M$260,$A74-$L$2,13))-(INDEX(練りの用心棒!$A$8:$M$260,$A74-$L$2+1,12)-INDEX(練りの用心棒!$A$8:$M$260,$A74-$L$2+1,13))&gt;10)),F74*98%,NA()))</f>
        <v>#N/A</v>
      </c>
      <c r="R74" s="166"/>
      <c r="S74" s="167"/>
      <c r="U74" s="158">
        <f t="shared" ca="1" si="53"/>
        <v>42994</v>
      </c>
      <c r="V74" s="159">
        <f t="shared" ca="1" si="36"/>
        <v>-2273.59</v>
      </c>
      <c r="W74" s="159">
        <f t="shared" ca="1" si="37"/>
        <v>-2274.5700000000002</v>
      </c>
      <c r="X74" s="159">
        <f t="shared" ca="1" si="38"/>
        <v>-2162.73</v>
      </c>
      <c r="Y74" s="159">
        <f t="shared" ca="1" si="39"/>
        <v>-2185.4899999999998</v>
      </c>
      <c r="Z74" s="159">
        <f t="shared" ca="1" si="40"/>
        <v>-2269.4280000000003</v>
      </c>
      <c r="AA74" s="159">
        <f t="shared" ca="1" si="41"/>
        <v>-2392.1139999999996</v>
      </c>
      <c r="AB74" s="159">
        <f t="shared" ca="1" si="42"/>
        <v>-2447.4774999999995</v>
      </c>
      <c r="AC74" s="160"/>
      <c r="AD74" s="160"/>
      <c r="AE74" s="172">
        <f t="shared" ca="1" si="43"/>
        <v>-2201.3451600000003</v>
      </c>
      <c r="AF74" s="173">
        <f t="shared" ca="1" si="44"/>
        <v>-2337.5108400000004</v>
      </c>
      <c r="AG74" s="163"/>
      <c r="AH74" s="178" t="e">
        <f t="shared" ca="1" si="46"/>
        <v>#N/A</v>
      </c>
      <c r="AI74" s="154" t="e">
        <f t="shared" ca="1" si="47"/>
        <v>#N/A</v>
      </c>
      <c r="AJ74" s="156"/>
      <c r="AK74" s="157"/>
    </row>
    <row r="75" spans="1:37">
      <c r="A75" s="147">
        <v>71</v>
      </c>
      <c r="B75" s="147">
        <f t="shared" ca="1" si="48"/>
        <v>142</v>
      </c>
      <c r="C75" s="148">
        <f t="shared" ca="1" si="45"/>
        <v>42995</v>
      </c>
      <c r="D75" s="149">
        <f t="shared" ca="1" si="49"/>
        <v>2227.06</v>
      </c>
      <c r="E75" s="149">
        <f t="shared" ca="1" si="50"/>
        <v>2250.8200000000002</v>
      </c>
      <c r="F75" s="149">
        <f t="shared" ca="1" si="51"/>
        <v>2193.41</v>
      </c>
      <c r="G75" s="149">
        <f t="shared" ca="1" si="52"/>
        <v>2230.0300000000002</v>
      </c>
      <c r="H75" s="169">
        <f t="shared" ca="1" si="54"/>
        <v>2243.692</v>
      </c>
      <c r="I75" s="169">
        <f t="shared" ca="1" si="23"/>
        <v>2380.3349999999996</v>
      </c>
      <c r="J75" s="169">
        <f t="shared" ca="1" si="35"/>
        <v>2442.3964999999998</v>
      </c>
      <c r="K75" s="150"/>
      <c r="L75" s="150"/>
      <c r="M75" s="169">
        <f t="shared" ca="1" si="32"/>
        <v>2176.3812400000002</v>
      </c>
      <c r="N75" s="170">
        <f t="shared" ca="1" si="33"/>
        <v>2311.0027599999999</v>
      </c>
      <c r="O75" s="174">
        <f t="shared" ref="O75:O138" ca="1" si="55">IF($C75&gt;$G$2,NA(),100*(H75-H74)/H74)</f>
        <v>-1.1340302490319292</v>
      </c>
      <c r="P75" s="154" t="e">
        <f ca="1">IF($A75&lt;$L$2,NA(),IF(AND((INDEX(練りの用心棒!$A$8:$M$260,$A75-$L$2,5)=".."),((INDEX(練りの用心棒!$A$8:$M$260,$A75-$L$2,12)-INDEX(練りの用心棒!$A$8:$M$260,$A75-$L$2,13))-(INDEX(練りの用心棒!$A$8:$M$260,$A75-$L$2+1,12)-INDEX(練りの用心棒!$A$8:$M$260,$A75-$L$2+1,13))&lt;10)),E75*102%,NA()))</f>
        <v>#N/A</v>
      </c>
      <c r="Q75" s="153" t="e">
        <f ca="1">IF($A75&lt;$L$2,NA(),IF(AND((INDEX(練りの用心棒!$A$8:$M$260,$A75-$L$2,5)=".."),((INDEX(練りの用心棒!$A$8:$M$260,$A75-$L$2,12)-INDEX(練りの用心棒!$A$8:$M$260,$A75-$L$2,13))-(INDEX(練りの用心棒!$A$8:$M$260,$A75-$L$2+1,12)-INDEX(練りの用心棒!$A$8:$M$260,$A75-$L$2+1,13))&gt;10)),F75*98%,NA()))</f>
        <v>#N/A</v>
      </c>
      <c r="R75" s="166"/>
      <c r="S75" s="167"/>
      <c r="U75" s="158">
        <f t="shared" ca="1" si="53"/>
        <v>42995</v>
      </c>
      <c r="V75" s="159">
        <f t="shared" ca="1" si="36"/>
        <v>-2227.06</v>
      </c>
      <c r="W75" s="159">
        <f t="shared" ca="1" si="37"/>
        <v>-2250.8200000000002</v>
      </c>
      <c r="X75" s="159">
        <f t="shared" ca="1" si="38"/>
        <v>-2193.41</v>
      </c>
      <c r="Y75" s="159">
        <f t="shared" ca="1" si="39"/>
        <v>-2230.0300000000002</v>
      </c>
      <c r="Z75" s="159">
        <f t="shared" ca="1" si="40"/>
        <v>-2243.692</v>
      </c>
      <c r="AA75" s="159">
        <f t="shared" ca="1" si="41"/>
        <v>-2380.3349999999996</v>
      </c>
      <c r="AB75" s="159">
        <f t="shared" ca="1" si="42"/>
        <v>-2442.3964999999998</v>
      </c>
      <c r="AC75" s="160"/>
      <c r="AD75" s="160"/>
      <c r="AE75" s="172">
        <f t="shared" ca="1" si="43"/>
        <v>-2176.3812400000002</v>
      </c>
      <c r="AF75" s="173">
        <f t="shared" ca="1" si="44"/>
        <v>-2311.0027599999999</v>
      </c>
      <c r="AG75" s="163"/>
      <c r="AH75" s="178" t="e">
        <f t="shared" ca="1" si="46"/>
        <v>#N/A</v>
      </c>
      <c r="AI75" s="154" t="e">
        <f t="shared" ca="1" si="47"/>
        <v>#N/A</v>
      </c>
      <c r="AJ75" s="156"/>
      <c r="AK75" s="157"/>
    </row>
    <row r="76" spans="1:37">
      <c r="A76" s="147">
        <v>72</v>
      </c>
      <c r="B76" s="147">
        <f t="shared" ca="1" si="48"/>
        <v>141</v>
      </c>
      <c r="C76" s="148">
        <f t="shared" ca="1" si="45"/>
        <v>42996</v>
      </c>
      <c r="D76" s="149">
        <f t="shared" ca="1" si="49"/>
        <v>2276.5500000000002</v>
      </c>
      <c r="E76" s="149">
        <f t="shared" ca="1" si="50"/>
        <v>2330</v>
      </c>
      <c r="F76" s="149">
        <f t="shared" ca="1" si="51"/>
        <v>2274.5700000000002</v>
      </c>
      <c r="G76" s="149">
        <f t="shared" ca="1" si="52"/>
        <v>2302.29</v>
      </c>
      <c r="H76" s="169">
        <f t="shared" ca="1" si="54"/>
        <v>2252.6</v>
      </c>
      <c r="I76" s="169">
        <f t="shared" ca="1" si="23"/>
        <v>2371.6244999999999</v>
      </c>
      <c r="J76" s="169">
        <f t="shared" ca="1" si="35"/>
        <v>2438.3548333333333</v>
      </c>
      <c r="K76" s="150"/>
      <c r="L76" s="150"/>
      <c r="M76" s="169">
        <f t="shared" ca="1" si="32"/>
        <v>2185.0219999999999</v>
      </c>
      <c r="N76" s="170">
        <f t="shared" ca="1" si="33"/>
        <v>2320.1779999999999</v>
      </c>
      <c r="O76" s="174">
        <f t="shared" ca="1" si="55"/>
        <v>0.39702419048603382</v>
      </c>
      <c r="P76" s="154" t="e">
        <f ca="1">IF($A76&lt;$L$2,NA(),IF(AND((INDEX(練りの用心棒!$A$8:$M$260,$A76-$L$2,5)=".."),((INDEX(練りの用心棒!$A$8:$M$260,$A76-$L$2,12)-INDEX(練りの用心棒!$A$8:$M$260,$A76-$L$2,13))-(INDEX(練りの用心棒!$A$8:$M$260,$A76-$L$2+1,12)-INDEX(練りの用心棒!$A$8:$M$260,$A76-$L$2+1,13))&lt;10)),E76*102%,NA()))</f>
        <v>#N/A</v>
      </c>
      <c r="Q76" s="153" t="e">
        <f ca="1">IF($A76&lt;$L$2,NA(),IF(AND((INDEX(練りの用心棒!$A$8:$M$260,$A76-$L$2,5)=".."),((INDEX(練りの用心棒!$A$8:$M$260,$A76-$L$2,12)-INDEX(練りの用心棒!$A$8:$M$260,$A76-$L$2,13))-(INDEX(練りの用心棒!$A$8:$M$260,$A76-$L$2+1,12)-INDEX(練りの用心棒!$A$8:$M$260,$A76-$L$2+1,13))&gt;10)),F76*98%,NA()))</f>
        <v>#N/A</v>
      </c>
      <c r="R76" s="166"/>
      <c r="S76" s="167"/>
      <c r="U76" s="158">
        <f t="shared" ca="1" si="53"/>
        <v>42996</v>
      </c>
      <c r="V76" s="159">
        <f t="shared" ca="1" si="36"/>
        <v>-2276.5500000000002</v>
      </c>
      <c r="W76" s="159">
        <f t="shared" ca="1" si="37"/>
        <v>-2330</v>
      </c>
      <c r="X76" s="159">
        <f t="shared" ca="1" si="38"/>
        <v>-2274.5700000000002</v>
      </c>
      <c r="Y76" s="159">
        <f t="shared" ca="1" si="39"/>
        <v>-2302.29</v>
      </c>
      <c r="Z76" s="159">
        <f t="shared" ca="1" si="40"/>
        <v>-2252.6</v>
      </c>
      <c r="AA76" s="159">
        <f t="shared" ca="1" si="41"/>
        <v>-2371.6244999999999</v>
      </c>
      <c r="AB76" s="159">
        <f t="shared" ca="1" si="42"/>
        <v>-2438.3548333333333</v>
      </c>
      <c r="AC76" s="160"/>
      <c r="AD76" s="160"/>
      <c r="AE76" s="172">
        <f t="shared" ca="1" si="43"/>
        <v>-2185.0219999999999</v>
      </c>
      <c r="AF76" s="173">
        <f t="shared" ca="1" si="44"/>
        <v>-2320.1779999999999</v>
      </c>
      <c r="AG76" s="163"/>
      <c r="AH76" s="178" t="e">
        <f t="shared" ca="1" si="46"/>
        <v>#N/A</v>
      </c>
      <c r="AI76" s="154" t="e">
        <f t="shared" ca="1" si="47"/>
        <v>#N/A</v>
      </c>
      <c r="AJ76" s="156"/>
      <c r="AK76" s="157"/>
    </row>
    <row r="77" spans="1:37">
      <c r="A77" s="147">
        <v>73</v>
      </c>
      <c r="B77" s="147">
        <f t="shared" ca="1" si="48"/>
        <v>140</v>
      </c>
      <c r="C77" s="148">
        <f t="shared" ca="1" si="45"/>
        <v>42997</v>
      </c>
      <c r="D77" s="149">
        <f t="shared" ca="1" si="49"/>
        <v>2305.2600000000002</v>
      </c>
      <c r="E77" s="149">
        <f t="shared" ca="1" si="50"/>
        <v>2321.1</v>
      </c>
      <c r="F77" s="149">
        <f t="shared" ca="1" si="51"/>
        <v>2293.38</v>
      </c>
      <c r="G77" s="149">
        <f t="shared" ca="1" si="52"/>
        <v>2311.1999999999998</v>
      </c>
      <c r="H77" s="169">
        <f t="shared" ca="1" si="54"/>
        <v>2259.7280000000001</v>
      </c>
      <c r="I77" s="169">
        <f t="shared" ca="1" si="23"/>
        <v>2364.9434999999994</v>
      </c>
      <c r="J77" s="169">
        <f t="shared" ca="1" si="35"/>
        <v>2435.5505000000003</v>
      </c>
      <c r="K77" s="150"/>
      <c r="L77" s="150"/>
      <c r="M77" s="169">
        <f t="shared" ca="1" si="32"/>
        <v>2191.9361600000002</v>
      </c>
      <c r="N77" s="170">
        <f t="shared" ca="1" si="33"/>
        <v>2327.5198399999999</v>
      </c>
      <c r="O77" s="174">
        <f t="shared" ca="1" si="55"/>
        <v>0.31643434253751918</v>
      </c>
      <c r="P77" s="154" t="e">
        <f ca="1">IF($A77&lt;$L$2,NA(),IF(AND((INDEX(練りの用心棒!$A$8:$M$260,$A77-$L$2,5)=".."),((INDEX(練りの用心棒!$A$8:$M$260,$A77-$L$2,12)-INDEX(練りの用心棒!$A$8:$M$260,$A77-$L$2,13))-(INDEX(練りの用心棒!$A$8:$M$260,$A77-$L$2+1,12)-INDEX(練りの用心棒!$A$8:$M$260,$A77-$L$2+1,13))&lt;10)),E77*102%,NA()))</f>
        <v>#N/A</v>
      </c>
      <c r="Q77" s="153" t="e">
        <f ca="1">IF($A77&lt;$L$2,NA(),IF(AND((INDEX(練りの用心棒!$A$8:$M$260,$A77-$L$2,5)=".."),((INDEX(練りの用心棒!$A$8:$M$260,$A77-$L$2,12)-INDEX(練りの用心棒!$A$8:$M$260,$A77-$L$2,13))-(INDEX(練りの用心棒!$A$8:$M$260,$A77-$L$2+1,12)-INDEX(練りの用心棒!$A$8:$M$260,$A77-$L$2+1,13))&gt;10)),F77*98%,NA()))</f>
        <v>#N/A</v>
      </c>
      <c r="R77" s="166"/>
      <c r="S77" s="167"/>
      <c r="U77" s="158">
        <f t="shared" ca="1" si="53"/>
        <v>42997</v>
      </c>
      <c r="V77" s="159">
        <f t="shared" ca="1" si="36"/>
        <v>-2305.2600000000002</v>
      </c>
      <c r="W77" s="159">
        <f t="shared" ca="1" si="37"/>
        <v>-2321.1</v>
      </c>
      <c r="X77" s="159">
        <f t="shared" ca="1" si="38"/>
        <v>-2293.38</v>
      </c>
      <c r="Y77" s="159">
        <f t="shared" ca="1" si="39"/>
        <v>-2311.1999999999998</v>
      </c>
      <c r="Z77" s="159">
        <f t="shared" ca="1" si="40"/>
        <v>-2259.7280000000001</v>
      </c>
      <c r="AA77" s="159">
        <f t="shared" ca="1" si="41"/>
        <v>-2364.9434999999994</v>
      </c>
      <c r="AB77" s="159">
        <f t="shared" ca="1" si="42"/>
        <v>-2435.5505000000003</v>
      </c>
      <c r="AC77" s="160"/>
      <c r="AD77" s="160"/>
      <c r="AE77" s="172">
        <f t="shared" ca="1" si="43"/>
        <v>-2191.9361600000002</v>
      </c>
      <c r="AF77" s="173">
        <f t="shared" ca="1" si="44"/>
        <v>-2327.5198399999999</v>
      </c>
      <c r="AG77" s="163"/>
      <c r="AH77" s="178" t="e">
        <f t="shared" ca="1" si="46"/>
        <v>#N/A</v>
      </c>
      <c r="AI77" s="154" t="e">
        <f t="shared" ca="1" si="47"/>
        <v>#N/A</v>
      </c>
      <c r="AJ77" s="156"/>
      <c r="AK77" s="157"/>
    </row>
    <row r="78" spans="1:37">
      <c r="A78" s="147">
        <v>74</v>
      </c>
      <c r="B78" s="147">
        <f t="shared" ca="1" si="48"/>
        <v>139</v>
      </c>
      <c r="C78" s="148">
        <f t="shared" ca="1" si="45"/>
        <v>42998</v>
      </c>
      <c r="D78" s="149">
        <f t="shared" ca="1" si="49"/>
        <v>2316.15</v>
      </c>
      <c r="E78" s="149">
        <f t="shared" ca="1" si="50"/>
        <v>2326.04</v>
      </c>
      <c r="F78" s="149">
        <f t="shared" ca="1" si="51"/>
        <v>2294.37</v>
      </c>
      <c r="G78" s="149">
        <f t="shared" ca="1" si="52"/>
        <v>2312.19</v>
      </c>
      <c r="H78" s="169">
        <f t="shared" ca="1" si="54"/>
        <v>2268.2400000000002</v>
      </c>
      <c r="I78" s="169">
        <f t="shared" ca="1" si="23"/>
        <v>2357.5199999999995</v>
      </c>
      <c r="J78" s="169">
        <f t="shared" ca="1" si="35"/>
        <v>2432.8945000000008</v>
      </c>
      <c r="K78" s="150"/>
      <c r="L78" s="150"/>
      <c r="M78" s="169">
        <f t="shared" ca="1" si="32"/>
        <v>2200.1928000000003</v>
      </c>
      <c r="N78" s="170">
        <f t="shared" ca="1" si="33"/>
        <v>2336.2872000000002</v>
      </c>
      <c r="O78" s="174">
        <f t="shared" ca="1" si="55"/>
        <v>0.37668250338094544</v>
      </c>
      <c r="P78" s="154" t="e">
        <f ca="1">IF($A78&lt;$L$2,NA(),IF(AND((INDEX(練りの用心棒!$A$8:$M$260,$A78-$L$2,5)=".."),((INDEX(練りの用心棒!$A$8:$M$260,$A78-$L$2,12)-INDEX(練りの用心棒!$A$8:$M$260,$A78-$L$2,13))-(INDEX(練りの用心棒!$A$8:$M$260,$A78-$L$2+1,12)-INDEX(練りの用心棒!$A$8:$M$260,$A78-$L$2+1,13))&lt;10)),E78*102%,NA()))</f>
        <v>#N/A</v>
      </c>
      <c r="Q78" s="153" t="e">
        <f ca="1">IF($A78&lt;$L$2,NA(),IF(AND((INDEX(練りの用心棒!$A$8:$M$260,$A78-$L$2,5)=".."),((INDEX(練りの用心棒!$A$8:$M$260,$A78-$L$2,12)-INDEX(練りの用心棒!$A$8:$M$260,$A78-$L$2,13))-(INDEX(練りの用心棒!$A$8:$M$260,$A78-$L$2+1,12)-INDEX(練りの用心棒!$A$8:$M$260,$A78-$L$2+1,13))&gt;10)),F78*98%,NA()))</f>
        <v>#N/A</v>
      </c>
      <c r="R78" s="166"/>
      <c r="S78" s="167"/>
      <c r="U78" s="158">
        <f t="shared" ca="1" si="53"/>
        <v>42998</v>
      </c>
      <c r="V78" s="159">
        <f t="shared" ca="1" si="36"/>
        <v>-2316.15</v>
      </c>
      <c r="W78" s="159">
        <f t="shared" ca="1" si="37"/>
        <v>-2326.04</v>
      </c>
      <c r="X78" s="159">
        <f t="shared" ca="1" si="38"/>
        <v>-2294.37</v>
      </c>
      <c r="Y78" s="159">
        <f t="shared" ca="1" si="39"/>
        <v>-2312.19</v>
      </c>
      <c r="Z78" s="159">
        <f t="shared" ca="1" si="40"/>
        <v>-2268.2400000000002</v>
      </c>
      <c r="AA78" s="159">
        <f t="shared" ca="1" si="41"/>
        <v>-2357.5199999999995</v>
      </c>
      <c r="AB78" s="159">
        <f t="shared" ca="1" si="42"/>
        <v>-2432.8945000000008</v>
      </c>
      <c r="AC78" s="160"/>
      <c r="AD78" s="160"/>
      <c r="AE78" s="172">
        <f t="shared" ca="1" si="43"/>
        <v>-2200.1928000000003</v>
      </c>
      <c r="AF78" s="173">
        <f t="shared" ca="1" si="44"/>
        <v>-2336.2872000000002</v>
      </c>
      <c r="AG78" s="163"/>
      <c r="AH78" s="178" t="e">
        <f t="shared" ca="1" si="46"/>
        <v>#N/A</v>
      </c>
      <c r="AI78" s="154" t="e">
        <f t="shared" ca="1" si="47"/>
        <v>#N/A</v>
      </c>
      <c r="AJ78" s="156"/>
      <c r="AK78" s="157"/>
    </row>
    <row r="79" spans="1:37">
      <c r="A79" s="147">
        <v>75</v>
      </c>
      <c r="B79" s="147">
        <f t="shared" ca="1" si="48"/>
        <v>138</v>
      </c>
      <c r="C79" s="148">
        <f t="shared" ca="1" si="45"/>
        <v>42999</v>
      </c>
      <c r="D79" s="149">
        <f t="shared" ca="1" si="49"/>
        <v>2330.9899999999998</v>
      </c>
      <c r="E79" s="149">
        <f t="shared" ca="1" si="50"/>
        <v>2388.4</v>
      </c>
      <c r="F79" s="149">
        <f t="shared" ca="1" si="51"/>
        <v>2323.08</v>
      </c>
      <c r="G79" s="149">
        <f t="shared" ca="1" si="52"/>
        <v>2365.64</v>
      </c>
      <c r="H79" s="169">
        <f t="shared" ca="1" si="54"/>
        <v>2304.2699999999995</v>
      </c>
      <c r="I79" s="169">
        <f t="shared" ca="1" si="23"/>
        <v>2354.3035</v>
      </c>
      <c r="J79" s="169">
        <f t="shared" ca="1" si="35"/>
        <v>2429.8096666666675</v>
      </c>
      <c r="K79" s="150"/>
      <c r="L79" s="150"/>
      <c r="M79" s="169">
        <f t="shared" ca="1" si="32"/>
        <v>2235.1418999999996</v>
      </c>
      <c r="N79" s="170">
        <f t="shared" ca="1" si="33"/>
        <v>2373.3980999999994</v>
      </c>
      <c r="O79" s="174">
        <f t="shared" ca="1" si="55"/>
        <v>1.5884562480160516</v>
      </c>
      <c r="P79" s="154" t="e">
        <f ca="1">IF($A79&lt;$L$2,NA(),IF(AND((INDEX(練りの用心棒!$A$8:$M$260,$A79-$L$2,5)=".."),((INDEX(練りの用心棒!$A$8:$M$260,$A79-$L$2,12)-INDEX(練りの用心棒!$A$8:$M$260,$A79-$L$2,13))-(INDEX(練りの用心棒!$A$8:$M$260,$A79-$L$2+1,12)-INDEX(練りの用心棒!$A$8:$M$260,$A79-$L$2+1,13))&lt;10)),E79*102%,NA()))</f>
        <v>#N/A</v>
      </c>
      <c r="Q79" s="153" t="e">
        <f ca="1">IF($A79&lt;$L$2,NA(),IF(AND((INDEX(練りの用心棒!$A$8:$M$260,$A79-$L$2,5)=".."),((INDEX(練りの用心棒!$A$8:$M$260,$A79-$L$2,12)-INDEX(練りの用心棒!$A$8:$M$260,$A79-$L$2,13))-(INDEX(練りの用心棒!$A$8:$M$260,$A79-$L$2+1,12)-INDEX(練りの用心棒!$A$8:$M$260,$A79-$L$2+1,13))&gt;10)),F79*98%,NA()))</f>
        <v>#N/A</v>
      </c>
      <c r="R79" s="166"/>
      <c r="S79" s="167"/>
      <c r="U79" s="158">
        <f t="shared" ca="1" si="53"/>
        <v>42999</v>
      </c>
      <c r="V79" s="159">
        <f t="shared" ca="1" si="36"/>
        <v>-2330.9899999999998</v>
      </c>
      <c r="W79" s="159">
        <f t="shared" ca="1" si="37"/>
        <v>-2388.4</v>
      </c>
      <c r="X79" s="159">
        <f t="shared" ca="1" si="38"/>
        <v>-2323.08</v>
      </c>
      <c r="Y79" s="159">
        <f t="shared" ca="1" si="39"/>
        <v>-2365.64</v>
      </c>
      <c r="Z79" s="159">
        <f t="shared" ca="1" si="40"/>
        <v>-2304.2699999999995</v>
      </c>
      <c r="AA79" s="159">
        <f t="shared" ca="1" si="41"/>
        <v>-2354.3035</v>
      </c>
      <c r="AB79" s="159">
        <f t="shared" ca="1" si="42"/>
        <v>-2429.8096666666675</v>
      </c>
      <c r="AC79" s="160"/>
      <c r="AD79" s="160"/>
      <c r="AE79" s="172">
        <f t="shared" ca="1" si="43"/>
        <v>-2235.1418999999996</v>
      </c>
      <c r="AF79" s="173">
        <f t="shared" ca="1" si="44"/>
        <v>-2373.3980999999994</v>
      </c>
      <c r="AG79" s="163"/>
      <c r="AH79" s="178" t="e">
        <f t="shared" ca="1" si="46"/>
        <v>#N/A</v>
      </c>
      <c r="AI79" s="154" t="e">
        <f t="shared" ca="1" si="47"/>
        <v>#N/A</v>
      </c>
      <c r="AJ79" s="156"/>
      <c r="AK79" s="157"/>
    </row>
    <row r="80" spans="1:37">
      <c r="A80" s="147">
        <v>76</v>
      </c>
      <c r="B80" s="147">
        <f t="shared" ca="1" si="48"/>
        <v>137</v>
      </c>
      <c r="C80" s="148">
        <f t="shared" ca="1" si="45"/>
        <v>43000</v>
      </c>
      <c r="D80" s="149">
        <f t="shared" ca="1" si="49"/>
        <v>2316.15</v>
      </c>
      <c r="E80" s="149">
        <f t="shared" ca="1" si="50"/>
        <v>2331.98</v>
      </c>
      <c r="F80" s="149">
        <f t="shared" ca="1" si="51"/>
        <v>2293.38</v>
      </c>
      <c r="G80" s="149">
        <f t="shared" ca="1" si="52"/>
        <v>2316.15</v>
      </c>
      <c r="H80" s="169">
        <f t="shared" ca="1" si="54"/>
        <v>2321.4939999999997</v>
      </c>
      <c r="I80" s="169">
        <f t="shared" ca="1" si="23"/>
        <v>2346.3850000000002</v>
      </c>
      <c r="J80" s="169">
        <f t="shared" ca="1" si="35"/>
        <v>2425.8340000000007</v>
      </c>
      <c r="K80" s="150"/>
      <c r="L80" s="150"/>
      <c r="M80" s="169">
        <f t="shared" ca="1" si="32"/>
        <v>2251.8491799999997</v>
      </c>
      <c r="N80" s="170">
        <f t="shared" ca="1" si="33"/>
        <v>2391.1388199999997</v>
      </c>
      <c r="O80" s="174">
        <f t="shared" ca="1" si="55"/>
        <v>0.7474818489152818</v>
      </c>
      <c r="P80" s="154" t="e">
        <f ca="1">IF($A80&lt;$L$2,NA(),IF(AND((INDEX(練りの用心棒!$A$8:$M$260,$A80-$L$2,5)=".."),((INDEX(練りの用心棒!$A$8:$M$260,$A80-$L$2,12)-INDEX(練りの用心棒!$A$8:$M$260,$A80-$L$2,13))-(INDEX(練りの用心棒!$A$8:$M$260,$A80-$L$2+1,12)-INDEX(練りの用心棒!$A$8:$M$260,$A80-$L$2+1,13))&lt;10)),E80*102%,NA()))</f>
        <v>#N/A</v>
      </c>
      <c r="Q80" s="153" t="e">
        <f ca="1">IF($A80&lt;$L$2,NA(),IF(AND((INDEX(練りの用心棒!$A$8:$M$260,$A80-$L$2,5)=".."),((INDEX(練りの用心棒!$A$8:$M$260,$A80-$L$2,12)-INDEX(練りの用心棒!$A$8:$M$260,$A80-$L$2,13))-(INDEX(練りの用心棒!$A$8:$M$260,$A80-$L$2+1,12)-INDEX(練りの用心棒!$A$8:$M$260,$A80-$L$2+1,13))&gt;10)),F80*98%,NA()))</f>
        <v>#N/A</v>
      </c>
      <c r="R80" s="166"/>
      <c r="S80" s="167"/>
      <c r="U80" s="158">
        <f t="shared" ca="1" si="53"/>
        <v>43000</v>
      </c>
      <c r="V80" s="159">
        <f t="shared" ca="1" si="36"/>
        <v>-2316.15</v>
      </c>
      <c r="W80" s="159">
        <f t="shared" ca="1" si="37"/>
        <v>-2331.98</v>
      </c>
      <c r="X80" s="159">
        <f t="shared" ca="1" si="38"/>
        <v>-2293.38</v>
      </c>
      <c r="Y80" s="159">
        <f t="shared" ca="1" si="39"/>
        <v>-2316.15</v>
      </c>
      <c r="Z80" s="159">
        <f t="shared" ca="1" si="40"/>
        <v>-2321.4939999999997</v>
      </c>
      <c r="AA80" s="159">
        <f t="shared" ca="1" si="41"/>
        <v>-2346.3850000000002</v>
      </c>
      <c r="AB80" s="159">
        <f t="shared" ca="1" si="42"/>
        <v>-2425.8340000000007</v>
      </c>
      <c r="AC80" s="160"/>
      <c r="AD80" s="160"/>
      <c r="AE80" s="172">
        <f t="shared" ca="1" si="43"/>
        <v>-2251.8491799999997</v>
      </c>
      <c r="AF80" s="173">
        <f t="shared" ca="1" si="44"/>
        <v>-2391.1388199999997</v>
      </c>
      <c r="AG80" s="163"/>
      <c r="AH80" s="178" t="e">
        <f t="shared" ca="1" si="46"/>
        <v>#N/A</v>
      </c>
      <c r="AI80" s="154" t="e">
        <f t="shared" ca="1" si="47"/>
        <v>#N/A</v>
      </c>
      <c r="AJ80" s="156"/>
      <c r="AK80" s="157"/>
    </row>
    <row r="81" spans="1:37">
      <c r="A81" s="147">
        <v>77</v>
      </c>
      <c r="B81" s="147">
        <f t="shared" ca="1" si="48"/>
        <v>136</v>
      </c>
      <c r="C81" s="148">
        <f t="shared" ca="1" si="45"/>
        <v>43001</v>
      </c>
      <c r="D81" s="149">
        <f t="shared" ca="1" si="49"/>
        <v>2343.86</v>
      </c>
      <c r="E81" s="149">
        <f t="shared" ca="1" si="50"/>
        <v>2379.4899999999998</v>
      </c>
      <c r="F81" s="149">
        <f t="shared" ca="1" si="51"/>
        <v>2333.96</v>
      </c>
      <c r="G81" s="149">
        <f t="shared" ca="1" si="52"/>
        <v>2343.86</v>
      </c>
      <c r="H81" s="169">
        <f t="shared" ca="1" si="54"/>
        <v>2329.808</v>
      </c>
      <c r="I81" s="169">
        <f t="shared" ca="1" si="23"/>
        <v>2340.1490000000003</v>
      </c>
      <c r="J81" s="169">
        <f t="shared" ca="1" si="35"/>
        <v>2423.491500000001</v>
      </c>
      <c r="K81" s="150"/>
      <c r="L81" s="150"/>
      <c r="M81" s="169">
        <f t="shared" ca="1" si="32"/>
        <v>2259.9137599999999</v>
      </c>
      <c r="N81" s="170">
        <f t="shared" ca="1" si="33"/>
        <v>2399.7022400000001</v>
      </c>
      <c r="O81" s="174">
        <f t="shared" ca="1" si="55"/>
        <v>0.35813144466452668</v>
      </c>
      <c r="P81" s="154" t="e">
        <f ca="1">IF($A81&lt;$L$2,NA(),IF(AND((INDEX(練りの用心棒!$A$8:$M$260,$A81-$L$2,5)=".."),((INDEX(練りの用心棒!$A$8:$M$260,$A81-$L$2,12)-INDEX(練りの用心棒!$A$8:$M$260,$A81-$L$2,13))-(INDEX(練りの用心棒!$A$8:$M$260,$A81-$L$2+1,12)-INDEX(練りの用心棒!$A$8:$M$260,$A81-$L$2+1,13))&lt;10)),E81*102%,NA()))</f>
        <v>#N/A</v>
      </c>
      <c r="Q81" s="153" t="e">
        <f ca="1">IF($A81&lt;$L$2,NA(),IF(AND((INDEX(練りの用心棒!$A$8:$M$260,$A81-$L$2,5)=".."),((INDEX(練りの用心棒!$A$8:$M$260,$A81-$L$2,12)-INDEX(練りの用心棒!$A$8:$M$260,$A81-$L$2,13))-(INDEX(練りの用心棒!$A$8:$M$260,$A81-$L$2+1,12)-INDEX(練りの用心棒!$A$8:$M$260,$A81-$L$2+1,13))&gt;10)),F81*98%,NA()))</f>
        <v>#N/A</v>
      </c>
      <c r="R81" s="166"/>
      <c r="S81" s="167"/>
      <c r="U81" s="158">
        <f t="shared" ca="1" si="53"/>
        <v>43001</v>
      </c>
      <c r="V81" s="159">
        <f t="shared" ca="1" si="36"/>
        <v>-2343.86</v>
      </c>
      <c r="W81" s="159">
        <f t="shared" ca="1" si="37"/>
        <v>-2379.4899999999998</v>
      </c>
      <c r="X81" s="159">
        <f t="shared" ca="1" si="38"/>
        <v>-2333.96</v>
      </c>
      <c r="Y81" s="159">
        <f t="shared" ca="1" si="39"/>
        <v>-2343.86</v>
      </c>
      <c r="Z81" s="159">
        <f t="shared" ca="1" si="40"/>
        <v>-2329.808</v>
      </c>
      <c r="AA81" s="159">
        <f t="shared" ca="1" si="41"/>
        <v>-2340.1490000000003</v>
      </c>
      <c r="AB81" s="159">
        <f t="shared" ca="1" si="42"/>
        <v>-2423.491500000001</v>
      </c>
      <c r="AC81" s="160"/>
      <c r="AD81" s="160"/>
      <c r="AE81" s="172">
        <f t="shared" ca="1" si="43"/>
        <v>-2259.9137599999999</v>
      </c>
      <c r="AF81" s="173">
        <f t="shared" ca="1" si="44"/>
        <v>-2399.7022400000001</v>
      </c>
      <c r="AG81" s="163"/>
      <c r="AH81" s="178" t="e">
        <f t="shared" ca="1" si="46"/>
        <v>#N/A</v>
      </c>
      <c r="AI81" s="154" t="e">
        <f t="shared" ca="1" si="47"/>
        <v>#N/A</v>
      </c>
      <c r="AJ81" s="156"/>
      <c r="AK81" s="157"/>
    </row>
    <row r="82" spans="1:37">
      <c r="A82" s="147">
        <v>78</v>
      </c>
      <c r="B82" s="147">
        <f t="shared" ca="1" si="48"/>
        <v>135</v>
      </c>
      <c r="C82" s="148">
        <f t="shared" ca="1" si="45"/>
        <v>43002</v>
      </c>
      <c r="D82" s="149">
        <f t="shared" ca="1" si="49"/>
        <v>2345.84</v>
      </c>
      <c r="E82" s="149">
        <f t="shared" ca="1" si="50"/>
        <v>2370.59</v>
      </c>
      <c r="F82" s="149">
        <f t="shared" ca="1" si="51"/>
        <v>2329.0100000000002</v>
      </c>
      <c r="G82" s="149">
        <f t="shared" ca="1" si="52"/>
        <v>2352.77</v>
      </c>
      <c r="H82" s="169">
        <f t="shared" ca="1" si="54"/>
        <v>2338.1220000000003</v>
      </c>
      <c r="I82" s="169">
        <f t="shared" ca="1" si="23"/>
        <v>2332.8739999999998</v>
      </c>
      <c r="J82" s="169">
        <f t="shared" ca="1" si="35"/>
        <v>2420.9015000000004</v>
      </c>
      <c r="K82" s="150"/>
      <c r="L82" s="150"/>
      <c r="M82" s="169">
        <f t="shared" ca="1" si="32"/>
        <v>2267.9783400000001</v>
      </c>
      <c r="N82" s="170">
        <f t="shared" ca="1" si="33"/>
        <v>2408.2656600000005</v>
      </c>
      <c r="O82" s="174">
        <f t="shared" ca="1" si="55"/>
        <v>0.3568534402835043</v>
      </c>
      <c r="P82" s="154" t="e">
        <f ca="1">IF($A82&lt;$L$2,NA(),IF(AND((INDEX(練りの用心棒!$A$8:$M$260,$A82-$L$2,5)=".."),((INDEX(練りの用心棒!$A$8:$M$260,$A82-$L$2,12)-INDEX(練りの用心棒!$A$8:$M$260,$A82-$L$2,13))-(INDEX(練りの用心棒!$A$8:$M$260,$A82-$L$2+1,12)-INDEX(練りの用心棒!$A$8:$M$260,$A82-$L$2+1,13))&lt;10)),E82*102%,NA()))</f>
        <v>#N/A</v>
      </c>
      <c r="Q82" s="153" t="e">
        <f ca="1">IF($A82&lt;$L$2,NA(),IF(AND((INDEX(練りの用心棒!$A$8:$M$260,$A82-$L$2,5)=".."),((INDEX(練りの用心棒!$A$8:$M$260,$A82-$L$2,12)-INDEX(練りの用心棒!$A$8:$M$260,$A82-$L$2,13))-(INDEX(練りの用心棒!$A$8:$M$260,$A82-$L$2+1,12)-INDEX(練りの用心棒!$A$8:$M$260,$A82-$L$2+1,13))&gt;10)),F82*98%,NA()))</f>
        <v>#N/A</v>
      </c>
      <c r="R82" s="166"/>
      <c r="S82" s="167"/>
      <c r="U82" s="158">
        <f t="shared" ca="1" si="53"/>
        <v>43002</v>
      </c>
      <c r="V82" s="159">
        <f t="shared" ca="1" si="36"/>
        <v>-2345.84</v>
      </c>
      <c r="W82" s="159">
        <f t="shared" ca="1" si="37"/>
        <v>-2370.59</v>
      </c>
      <c r="X82" s="159">
        <f t="shared" ca="1" si="38"/>
        <v>-2329.0100000000002</v>
      </c>
      <c r="Y82" s="159">
        <f t="shared" ca="1" si="39"/>
        <v>-2352.77</v>
      </c>
      <c r="Z82" s="159">
        <f t="shared" ca="1" si="40"/>
        <v>-2338.1220000000003</v>
      </c>
      <c r="AA82" s="159">
        <f t="shared" ca="1" si="41"/>
        <v>-2332.8739999999998</v>
      </c>
      <c r="AB82" s="159">
        <f t="shared" ca="1" si="42"/>
        <v>-2420.9015000000004</v>
      </c>
      <c r="AC82" s="160"/>
      <c r="AD82" s="160"/>
      <c r="AE82" s="172">
        <f t="shared" ca="1" si="43"/>
        <v>-2267.9783400000001</v>
      </c>
      <c r="AF82" s="173">
        <f t="shared" ca="1" si="44"/>
        <v>-2408.2656600000005</v>
      </c>
      <c r="AG82" s="163"/>
      <c r="AH82" s="178" t="e">
        <f t="shared" ca="1" si="46"/>
        <v>#N/A</v>
      </c>
      <c r="AI82" s="154" t="e">
        <f t="shared" ca="1" si="47"/>
        <v>#N/A</v>
      </c>
      <c r="AJ82" s="156"/>
      <c r="AK82" s="157"/>
    </row>
    <row r="83" spans="1:37">
      <c r="A83" s="147">
        <v>79</v>
      </c>
      <c r="B83" s="147">
        <f t="shared" ca="1" si="48"/>
        <v>134</v>
      </c>
      <c r="C83" s="148">
        <f t="shared" ca="1" si="45"/>
        <v>43003</v>
      </c>
      <c r="D83" s="149">
        <f t="shared" ca="1" si="49"/>
        <v>2333.96</v>
      </c>
      <c r="E83" s="149">
        <f t="shared" ca="1" si="50"/>
        <v>2340.89</v>
      </c>
      <c r="F83" s="149">
        <f t="shared" ca="1" si="51"/>
        <v>2271.61</v>
      </c>
      <c r="G83" s="149">
        <f t="shared" ca="1" si="52"/>
        <v>2288.4299999999998</v>
      </c>
      <c r="H83" s="169">
        <f t="shared" ca="1" si="54"/>
        <v>2333.37</v>
      </c>
      <c r="I83" s="169">
        <f t="shared" ca="1" si="23"/>
        <v>2321.8869999999997</v>
      </c>
      <c r="J83" s="169">
        <f t="shared" ca="1" si="35"/>
        <v>2417.8000000000002</v>
      </c>
      <c r="K83" s="150"/>
      <c r="L83" s="150"/>
      <c r="M83" s="169">
        <f t="shared" ca="1" si="32"/>
        <v>2263.3688999999999</v>
      </c>
      <c r="N83" s="170">
        <f t="shared" ca="1" si="33"/>
        <v>2403.3710999999998</v>
      </c>
      <c r="O83" s="174">
        <f t="shared" ca="1" si="55"/>
        <v>-0.20324003623422587</v>
      </c>
      <c r="P83" s="154" t="e">
        <f ca="1">IF($A83&lt;$L$2,NA(),IF(AND((INDEX(練りの用心棒!$A$8:$M$260,$A83-$L$2,5)=".."),((INDEX(練りの用心棒!$A$8:$M$260,$A83-$L$2,12)-INDEX(練りの用心棒!$A$8:$M$260,$A83-$L$2,13))-(INDEX(練りの用心棒!$A$8:$M$260,$A83-$L$2+1,12)-INDEX(練りの用心棒!$A$8:$M$260,$A83-$L$2+1,13))&lt;10)),E83*102%,NA()))</f>
        <v>#N/A</v>
      </c>
      <c r="Q83" s="153" t="e">
        <f ca="1">IF($A83&lt;$L$2,NA(),IF(AND((INDEX(練りの用心棒!$A$8:$M$260,$A83-$L$2,5)=".."),((INDEX(練りの用心棒!$A$8:$M$260,$A83-$L$2,12)-INDEX(練りの用心棒!$A$8:$M$260,$A83-$L$2,13))-(INDEX(練りの用心棒!$A$8:$M$260,$A83-$L$2+1,12)-INDEX(練りの用心棒!$A$8:$M$260,$A83-$L$2+1,13))&gt;10)),F83*98%,NA()))</f>
        <v>#N/A</v>
      </c>
      <c r="R83" s="166"/>
      <c r="S83" s="167"/>
      <c r="U83" s="158">
        <f t="shared" ca="1" si="53"/>
        <v>43003</v>
      </c>
      <c r="V83" s="159">
        <f t="shared" ca="1" si="36"/>
        <v>-2333.96</v>
      </c>
      <c r="W83" s="159">
        <f t="shared" ca="1" si="37"/>
        <v>-2340.89</v>
      </c>
      <c r="X83" s="159">
        <f t="shared" ca="1" si="38"/>
        <v>-2271.61</v>
      </c>
      <c r="Y83" s="159">
        <f t="shared" ca="1" si="39"/>
        <v>-2288.4299999999998</v>
      </c>
      <c r="Z83" s="159">
        <f t="shared" ca="1" si="40"/>
        <v>-2333.37</v>
      </c>
      <c r="AA83" s="159">
        <f t="shared" ca="1" si="41"/>
        <v>-2321.8869999999997</v>
      </c>
      <c r="AB83" s="159">
        <f t="shared" ca="1" si="42"/>
        <v>-2417.8000000000002</v>
      </c>
      <c r="AC83" s="160"/>
      <c r="AD83" s="160"/>
      <c r="AE83" s="172">
        <f t="shared" ca="1" si="43"/>
        <v>-2263.3688999999999</v>
      </c>
      <c r="AF83" s="173">
        <f t="shared" ca="1" si="44"/>
        <v>-2403.3710999999998</v>
      </c>
      <c r="AG83" s="163"/>
      <c r="AH83" s="178" t="e">
        <f t="shared" ca="1" si="46"/>
        <v>#N/A</v>
      </c>
      <c r="AI83" s="154" t="e">
        <f t="shared" ca="1" si="47"/>
        <v>#N/A</v>
      </c>
      <c r="AJ83" s="156"/>
      <c r="AK83" s="157"/>
    </row>
    <row r="84" spans="1:37">
      <c r="A84" s="147">
        <v>80</v>
      </c>
      <c r="B84" s="147">
        <f t="shared" ca="1" si="48"/>
        <v>133</v>
      </c>
      <c r="C84" s="148">
        <f t="shared" ca="1" si="45"/>
        <v>43004</v>
      </c>
      <c r="D84" s="149">
        <f t="shared" ca="1" si="49"/>
        <v>2243.89</v>
      </c>
      <c r="E84" s="149">
        <f t="shared" ca="1" si="50"/>
        <v>2364.65</v>
      </c>
      <c r="F84" s="149">
        <f t="shared" ca="1" si="51"/>
        <v>2242.9</v>
      </c>
      <c r="G84" s="149">
        <f t="shared" ca="1" si="52"/>
        <v>2337.92</v>
      </c>
      <c r="H84" s="169">
        <f t="shared" ca="1" si="54"/>
        <v>2327.826</v>
      </c>
      <c r="I84" s="169">
        <f t="shared" ca="1" si="23"/>
        <v>2319.8579999999997</v>
      </c>
      <c r="J84" s="169">
        <f t="shared" ca="1" si="35"/>
        <v>2415.7378333333331</v>
      </c>
      <c r="K84" s="150"/>
      <c r="L84" s="150"/>
      <c r="M84" s="169">
        <f t="shared" ca="1" si="32"/>
        <v>2257.9912199999999</v>
      </c>
      <c r="N84" s="170">
        <f t="shared" ca="1" si="33"/>
        <v>2397.6607800000002</v>
      </c>
      <c r="O84" s="174">
        <f t="shared" ca="1" si="55"/>
        <v>-0.23759626634438041</v>
      </c>
      <c r="P84" s="154" t="e">
        <f ca="1">IF($A84&lt;$L$2,NA(),IF(AND((INDEX(練りの用心棒!$A$8:$M$260,$A84-$L$2,5)=".."),((INDEX(練りの用心棒!$A$8:$M$260,$A84-$L$2,12)-INDEX(練りの用心棒!$A$8:$M$260,$A84-$L$2,13))-(INDEX(練りの用心棒!$A$8:$M$260,$A84-$L$2+1,12)-INDEX(練りの用心棒!$A$8:$M$260,$A84-$L$2+1,13))&lt;10)),E84*102%,NA()))</f>
        <v>#N/A</v>
      </c>
      <c r="Q84" s="153" t="e">
        <f ca="1">IF($A84&lt;$L$2,NA(),IF(AND((INDEX(練りの用心棒!$A$8:$M$260,$A84-$L$2,5)=".."),((INDEX(練りの用心棒!$A$8:$M$260,$A84-$L$2,12)-INDEX(練りの用心棒!$A$8:$M$260,$A84-$L$2,13))-(INDEX(練りの用心棒!$A$8:$M$260,$A84-$L$2+1,12)-INDEX(練りの用心棒!$A$8:$M$260,$A84-$L$2+1,13))&gt;10)),F84*98%,NA()))</f>
        <v>#N/A</v>
      </c>
      <c r="R84" s="166"/>
      <c r="S84" s="167"/>
      <c r="U84" s="158">
        <f t="shared" ca="1" si="53"/>
        <v>43004</v>
      </c>
      <c r="V84" s="159">
        <f t="shared" ca="1" si="36"/>
        <v>-2243.89</v>
      </c>
      <c r="W84" s="159">
        <f t="shared" ca="1" si="37"/>
        <v>-2364.65</v>
      </c>
      <c r="X84" s="159">
        <f t="shared" ca="1" si="38"/>
        <v>-2242.9</v>
      </c>
      <c r="Y84" s="159">
        <f t="shared" ca="1" si="39"/>
        <v>-2337.92</v>
      </c>
      <c r="Z84" s="159">
        <f t="shared" ca="1" si="40"/>
        <v>-2327.826</v>
      </c>
      <c r="AA84" s="159">
        <f t="shared" ca="1" si="41"/>
        <v>-2319.8579999999997</v>
      </c>
      <c r="AB84" s="159">
        <f t="shared" ca="1" si="42"/>
        <v>-2415.7378333333331</v>
      </c>
      <c r="AC84" s="160"/>
      <c r="AD84" s="160"/>
      <c r="AE84" s="172">
        <f t="shared" ca="1" si="43"/>
        <v>-2257.9912199999999</v>
      </c>
      <c r="AF84" s="173">
        <f t="shared" ca="1" si="44"/>
        <v>-2397.6607800000002</v>
      </c>
      <c r="AG84" s="163"/>
      <c r="AH84" s="178" t="e">
        <f t="shared" ca="1" si="46"/>
        <v>#N/A</v>
      </c>
      <c r="AI84" s="154" t="e">
        <f t="shared" ca="1" si="47"/>
        <v>#N/A</v>
      </c>
      <c r="AJ84" s="156"/>
      <c r="AK84" s="157"/>
    </row>
    <row r="85" spans="1:37">
      <c r="A85" s="147">
        <v>81</v>
      </c>
      <c r="B85" s="147">
        <f t="shared" ca="1" si="48"/>
        <v>132</v>
      </c>
      <c r="C85" s="148">
        <f t="shared" ca="1" si="45"/>
        <v>43005</v>
      </c>
      <c r="D85" s="149">
        <f t="shared" ca="1" si="49"/>
        <v>2330.9899999999998</v>
      </c>
      <c r="E85" s="149">
        <f t="shared" ca="1" si="50"/>
        <v>2353.7600000000002</v>
      </c>
      <c r="F85" s="149">
        <f t="shared" ca="1" si="51"/>
        <v>2301.3000000000002</v>
      </c>
      <c r="G85" s="149">
        <f t="shared" ca="1" si="52"/>
        <v>2341.88</v>
      </c>
      <c r="H85" s="169">
        <f t="shared" ca="1" si="54"/>
        <v>2332.9720000000002</v>
      </c>
      <c r="I85" s="169">
        <f t="shared" ca="1" si="23"/>
        <v>2317.8784999999998</v>
      </c>
      <c r="J85" s="169">
        <f t="shared" ca="1" si="35"/>
        <v>2415.2758333333336</v>
      </c>
      <c r="K85" s="150"/>
      <c r="L85" s="150"/>
      <c r="M85" s="169">
        <f t="shared" ca="1" si="32"/>
        <v>2262.9828400000001</v>
      </c>
      <c r="N85" s="170">
        <f t="shared" ca="1" si="33"/>
        <v>2402.9611600000003</v>
      </c>
      <c r="O85" s="174">
        <f t="shared" ca="1" si="55"/>
        <v>0.22106463283768571</v>
      </c>
      <c r="P85" s="154" t="e">
        <f ca="1">IF($A85&lt;$L$2,NA(),IF(AND((INDEX(練りの用心棒!$A$8:$M$260,$A85-$L$2,5)=".."),((INDEX(練りの用心棒!$A$8:$M$260,$A85-$L$2,12)-INDEX(練りの用心棒!$A$8:$M$260,$A85-$L$2,13))-(INDEX(練りの用心棒!$A$8:$M$260,$A85-$L$2+1,12)-INDEX(練りの用心棒!$A$8:$M$260,$A85-$L$2+1,13))&lt;10)),E85*102%,NA()))</f>
        <v>#N/A</v>
      </c>
      <c r="Q85" s="153" t="e">
        <f ca="1">IF($A85&lt;$L$2,NA(),IF(AND((INDEX(練りの用心棒!$A$8:$M$260,$A85-$L$2,5)=".."),((INDEX(練りの用心棒!$A$8:$M$260,$A85-$L$2,12)-INDEX(練りの用心棒!$A$8:$M$260,$A85-$L$2,13))-(INDEX(練りの用心棒!$A$8:$M$260,$A85-$L$2+1,12)-INDEX(練りの用心棒!$A$8:$M$260,$A85-$L$2+1,13))&gt;10)),F85*98%,NA()))</f>
        <v>#N/A</v>
      </c>
      <c r="R85" s="166"/>
      <c r="S85" s="167"/>
      <c r="U85" s="158">
        <f t="shared" ca="1" si="53"/>
        <v>43005</v>
      </c>
      <c r="V85" s="159">
        <f t="shared" ca="1" si="36"/>
        <v>-2330.9899999999998</v>
      </c>
      <c r="W85" s="159">
        <f t="shared" ca="1" si="37"/>
        <v>-2353.7600000000002</v>
      </c>
      <c r="X85" s="159">
        <f t="shared" ca="1" si="38"/>
        <v>-2301.3000000000002</v>
      </c>
      <c r="Y85" s="159">
        <f t="shared" ca="1" si="39"/>
        <v>-2341.88</v>
      </c>
      <c r="Z85" s="159">
        <f t="shared" ca="1" si="40"/>
        <v>-2332.9720000000002</v>
      </c>
      <c r="AA85" s="159">
        <f t="shared" ca="1" si="41"/>
        <v>-2317.8784999999998</v>
      </c>
      <c r="AB85" s="159">
        <f t="shared" ca="1" si="42"/>
        <v>-2415.2758333333336</v>
      </c>
      <c r="AC85" s="160"/>
      <c r="AD85" s="160"/>
      <c r="AE85" s="172">
        <f t="shared" ca="1" si="43"/>
        <v>-2262.9828400000001</v>
      </c>
      <c r="AF85" s="173">
        <f t="shared" ca="1" si="44"/>
        <v>-2402.9611600000003</v>
      </c>
      <c r="AG85" s="163"/>
      <c r="AH85" s="178" t="e">
        <f t="shared" ca="1" si="46"/>
        <v>#N/A</v>
      </c>
      <c r="AI85" s="154" t="e">
        <f t="shared" ca="1" si="47"/>
        <v>#N/A</v>
      </c>
      <c r="AJ85" s="156"/>
      <c r="AK85" s="157"/>
    </row>
    <row r="86" spans="1:37">
      <c r="A86" s="147">
        <v>82</v>
      </c>
      <c r="B86" s="147">
        <f t="shared" ca="1" si="48"/>
        <v>131</v>
      </c>
      <c r="C86" s="148">
        <f t="shared" ca="1" si="45"/>
        <v>43006</v>
      </c>
      <c r="D86" s="149">
        <f t="shared" ca="1" si="49"/>
        <v>2375.54</v>
      </c>
      <c r="E86" s="149">
        <f t="shared" ca="1" si="50"/>
        <v>2423.0500000000002</v>
      </c>
      <c r="F86" s="149">
        <f t="shared" ca="1" si="51"/>
        <v>2366.63</v>
      </c>
      <c r="G86" s="149">
        <f t="shared" ca="1" si="52"/>
        <v>2405.23</v>
      </c>
      <c r="H86" s="169">
        <f t="shared" ca="1" si="54"/>
        <v>2345.2460000000001</v>
      </c>
      <c r="I86" s="169">
        <f t="shared" ca="1" si="23"/>
        <v>2318.0269999999996</v>
      </c>
      <c r="J86" s="169">
        <f t="shared" ca="1" si="35"/>
        <v>2416.4471666666673</v>
      </c>
      <c r="K86" s="150"/>
      <c r="L86" s="150"/>
      <c r="M86" s="169">
        <f t="shared" ca="1" si="32"/>
        <v>2274.8886200000002</v>
      </c>
      <c r="N86" s="170">
        <f t="shared" ca="1" si="33"/>
        <v>2415.60338</v>
      </c>
      <c r="O86" s="174">
        <f t="shared" ca="1" si="55"/>
        <v>0.52611004332670452</v>
      </c>
      <c r="P86" s="154" t="e">
        <f ca="1">IF($A86&lt;$L$2,NA(),IF(AND((INDEX(練りの用心棒!$A$8:$M$260,$A86-$L$2,5)=".."),((INDEX(練りの用心棒!$A$8:$M$260,$A86-$L$2,12)-INDEX(練りの用心棒!$A$8:$M$260,$A86-$L$2,13))-(INDEX(練りの用心棒!$A$8:$M$260,$A86-$L$2+1,12)-INDEX(練りの用心棒!$A$8:$M$260,$A86-$L$2+1,13))&lt;10)),E86*102%,NA()))</f>
        <v>#N/A</v>
      </c>
      <c r="Q86" s="153" t="e">
        <f ca="1">IF($A86&lt;$L$2,NA(),IF(AND((INDEX(練りの用心棒!$A$8:$M$260,$A86-$L$2,5)=".."),((INDEX(練りの用心棒!$A$8:$M$260,$A86-$L$2,12)-INDEX(練りの用心棒!$A$8:$M$260,$A86-$L$2,13))-(INDEX(練りの用心棒!$A$8:$M$260,$A86-$L$2+1,12)-INDEX(練りの用心棒!$A$8:$M$260,$A86-$L$2+1,13))&gt;10)),F86*98%,NA()))</f>
        <v>#N/A</v>
      </c>
      <c r="R86" s="166"/>
      <c r="S86" s="167"/>
      <c r="U86" s="158">
        <f t="shared" ca="1" si="53"/>
        <v>43006</v>
      </c>
      <c r="V86" s="159">
        <f t="shared" ca="1" si="36"/>
        <v>-2375.54</v>
      </c>
      <c r="W86" s="159">
        <f t="shared" ca="1" si="37"/>
        <v>-2423.0500000000002</v>
      </c>
      <c r="X86" s="159">
        <f t="shared" ca="1" si="38"/>
        <v>-2366.63</v>
      </c>
      <c r="Y86" s="159">
        <f t="shared" ca="1" si="39"/>
        <v>-2405.23</v>
      </c>
      <c r="Z86" s="159">
        <f t="shared" ca="1" si="40"/>
        <v>-2345.2460000000001</v>
      </c>
      <c r="AA86" s="159">
        <f t="shared" ca="1" si="41"/>
        <v>-2318.0269999999996</v>
      </c>
      <c r="AB86" s="159">
        <f t="shared" ca="1" si="42"/>
        <v>-2416.4471666666673</v>
      </c>
      <c r="AC86" s="160"/>
      <c r="AD86" s="160"/>
      <c r="AE86" s="172">
        <f t="shared" ca="1" si="43"/>
        <v>-2274.8886200000002</v>
      </c>
      <c r="AF86" s="173">
        <f t="shared" ca="1" si="44"/>
        <v>-2415.60338</v>
      </c>
      <c r="AG86" s="163"/>
      <c r="AH86" s="178" t="e">
        <f t="shared" ca="1" si="46"/>
        <v>#N/A</v>
      </c>
      <c r="AI86" s="154" t="e">
        <f t="shared" ca="1" si="47"/>
        <v>#N/A</v>
      </c>
      <c r="AJ86" s="156"/>
      <c r="AK86" s="157"/>
    </row>
    <row r="87" spans="1:37">
      <c r="A87" s="147">
        <v>83</v>
      </c>
      <c r="B87" s="147">
        <f t="shared" ca="1" si="48"/>
        <v>130</v>
      </c>
      <c r="C87" s="148">
        <f t="shared" ca="1" si="45"/>
        <v>43007</v>
      </c>
      <c r="D87" s="149">
        <f t="shared" ca="1" si="49"/>
        <v>2403.25</v>
      </c>
      <c r="E87" s="149">
        <f t="shared" ca="1" si="50"/>
        <v>2456.6999999999998</v>
      </c>
      <c r="F87" s="149">
        <f t="shared" ca="1" si="51"/>
        <v>2391.37</v>
      </c>
      <c r="G87" s="149">
        <f t="shared" ca="1" si="52"/>
        <v>2439.87</v>
      </c>
      <c r="H87" s="169">
        <f t="shared" ca="1" si="54"/>
        <v>2362.6660000000002</v>
      </c>
      <c r="I87" s="169">
        <f t="shared" ca="1" si="23"/>
        <v>2320.056</v>
      </c>
      <c r="J87" s="169">
        <f t="shared" ca="1" si="35"/>
        <v>2419.2845000000007</v>
      </c>
      <c r="K87" s="150"/>
      <c r="L87" s="150"/>
      <c r="M87" s="169">
        <f t="shared" ca="1" si="32"/>
        <v>2291.78602</v>
      </c>
      <c r="N87" s="170">
        <f t="shared" ca="1" si="33"/>
        <v>2433.5459800000003</v>
      </c>
      <c r="O87" s="174">
        <f t="shared" ca="1" si="55"/>
        <v>0.74277922230759896</v>
      </c>
      <c r="P87" s="154" t="e">
        <f ca="1">IF($A87&lt;$L$2,NA(),IF(AND((INDEX(練りの用心棒!$A$8:$M$260,$A87-$L$2,5)=".."),((INDEX(練りの用心棒!$A$8:$M$260,$A87-$L$2,12)-INDEX(練りの用心棒!$A$8:$M$260,$A87-$L$2,13))-(INDEX(練りの用心棒!$A$8:$M$260,$A87-$L$2+1,12)-INDEX(練りの用心棒!$A$8:$M$260,$A87-$L$2+1,13))&lt;10)),E87*102%,NA()))</f>
        <v>#N/A</v>
      </c>
      <c r="Q87" s="153" t="e">
        <f ca="1">IF($A87&lt;$L$2,NA(),IF(AND((INDEX(練りの用心棒!$A$8:$M$260,$A87-$L$2,5)=".."),((INDEX(練りの用心棒!$A$8:$M$260,$A87-$L$2,12)-INDEX(練りの用心棒!$A$8:$M$260,$A87-$L$2,13))-(INDEX(練りの用心棒!$A$8:$M$260,$A87-$L$2+1,12)-INDEX(練りの用心棒!$A$8:$M$260,$A87-$L$2+1,13))&gt;10)),F87*98%,NA()))</f>
        <v>#N/A</v>
      </c>
      <c r="R87" s="166"/>
      <c r="S87" s="167"/>
      <c r="U87" s="158">
        <f t="shared" ca="1" si="53"/>
        <v>43007</v>
      </c>
      <c r="V87" s="159">
        <f t="shared" ca="1" si="36"/>
        <v>-2403.25</v>
      </c>
      <c r="W87" s="159">
        <f t="shared" ca="1" si="37"/>
        <v>-2456.6999999999998</v>
      </c>
      <c r="X87" s="159">
        <f t="shared" ca="1" si="38"/>
        <v>-2391.37</v>
      </c>
      <c r="Y87" s="159">
        <f t="shared" ca="1" si="39"/>
        <v>-2439.87</v>
      </c>
      <c r="Z87" s="159">
        <f t="shared" ca="1" si="40"/>
        <v>-2362.6660000000002</v>
      </c>
      <c r="AA87" s="159">
        <f t="shared" ca="1" si="41"/>
        <v>-2320.056</v>
      </c>
      <c r="AB87" s="159">
        <f t="shared" ca="1" si="42"/>
        <v>-2419.2845000000007</v>
      </c>
      <c r="AC87" s="160"/>
      <c r="AD87" s="160"/>
      <c r="AE87" s="172">
        <f t="shared" ca="1" si="43"/>
        <v>-2291.78602</v>
      </c>
      <c r="AF87" s="173">
        <f t="shared" ca="1" si="44"/>
        <v>-2433.5459800000003</v>
      </c>
      <c r="AG87" s="163"/>
      <c r="AH87" s="178" t="e">
        <f t="shared" ca="1" si="46"/>
        <v>#N/A</v>
      </c>
      <c r="AI87" s="154" t="e">
        <f t="shared" ca="1" si="47"/>
        <v>#N/A</v>
      </c>
      <c r="AJ87" s="156"/>
      <c r="AK87" s="157"/>
    </row>
    <row r="88" spans="1:37">
      <c r="A88" s="147">
        <v>84</v>
      </c>
      <c r="B88" s="147">
        <f t="shared" ca="1" si="48"/>
        <v>129</v>
      </c>
      <c r="C88" s="148">
        <f t="shared" ca="1" si="45"/>
        <v>43008</v>
      </c>
      <c r="D88" s="149">
        <f t="shared" ca="1" si="49"/>
        <v>2439.87</v>
      </c>
      <c r="E88" s="149">
        <f t="shared" ca="1" si="50"/>
        <v>2441.85</v>
      </c>
      <c r="F88" s="149">
        <f t="shared" ca="1" si="51"/>
        <v>2395.33</v>
      </c>
      <c r="G88" s="149">
        <f t="shared" ca="1" si="52"/>
        <v>2405.23</v>
      </c>
      <c r="H88" s="169">
        <f t="shared" ca="1" si="54"/>
        <v>2386.0260000000003</v>
      </c>
      <c r="I88" s="169">
        <f t="shared" ca="1" si="23"/>
        <v>2321.4915000000005</v>
      </c>
      <c r="J88" s="169">
        <f t="shared" ca="1" si="35"/>
        <v>2419.2020000000007</v>
      </c>
      <c r="K88" s="150"/>
      <c r="L88" s="150"/>
      <c r="M88" s="169">
        <f t="shared" ca="1" si="32"/>
        <v>2314.4452200000001</v>
      </c>
      <c r="N88" s="170">
        <f t="shared" ca="1" si="33"/>
        <v>2457.6067800000005</v>
      </c>
      <c r="O88" s="174">
        <f t="shared" ca="1" si="55"/>
        <v>0.98871359726682173</v>
      </c>
      <c r="P88" s="154" t="e">
        <f ca="1">IF($A88&lt;$L$2,NA(),IF(AND((INDEX(練りの用心棒!$A$8:$M$260,$A88-$L$2,5)=".."),((INDEX(練りの用心棒!$A$8:$M$260,$A88-$L$2,12)-INDEX(練りの用心棒!$A$8:$M$260,$A88-$L$2,13))-(INDEX(練りの用心棒!$A$8:$M$260,$A88-$L$2+1,12)-INDEX(練りの用心棒!$A$8:$M$260,$A88-$L$2+1,13))&lt;10)),E88*102%,NA()))</f>
        <v>#N/A</v>
      </c>
      <c r="Q88" s="153" t="e">
        <f ca="1">IF($A88&lt;$L$2,NA(),IF(AND((INDEX(練りの用心棒!$A$8:$M$260,$A88-$L$2,5)=".."),((INDEX(練りの用心棒!$A$8:$M$260,$A88-$L$2,12)-INDEX(練りの用心棒!$A$8:$M$260,$A88-$L$2,13))-(INDEX(練りの用心棒!$A$8:$M$260,$A88-$L$2+1,12)-INDEX(練りの用心棒!$A$8:$M$260,$A88-$L$2+1,13))&gt;10)),F88*98%,NA()))</f>
        <v>#N/A</v>
      </c>
      <c r="R88" s="166"/>
      <c r="S88" s="167"/>
      <c r="U88" s="158">
        <f t="shared" ca="1" si="53"/>
        <v>43008</v>
      </c>
      <c r="V88" s="159">
        <f t="shared" ca="1" si="36"/>
        <v>-2439.87</v>
      </c>
      <c r="W88" s="159">
        <f t="shared" ca="1" si="37"/>
        <v>-2441.85</v>
      </c>
      <c r="X88" s="159">
        <f t="shared" ca="1" si="38"/>
        <v>-2395.33</v>
      </c>
      <c r="Y88" s="159">
        <f t="shared" ca="1" si="39"/>
        <v>-2405.23</v>
      </c>
      <c r="Z88" s="159">
        <f t="shared" ca="1" si="40"/>
        <v>-2386.0260000000003</v>
      </c>
      <c r="AA88" s="159">
        <f t="shared" ca="1" si="41"/>
        <v>-2321.4915000000005</v>
      </c>
      <c r="AB88" s="159">
        <f t="shared" ca="1" si="42"/>
        <v>-2419.2020000000007</v>
      </c>
      <c r="AC88" s="160"/>
      <c r="AD88" s="160"/>
      <c r="AE88" s="172">
        <f t="shared" ca="1" si="43"/>
        <v>-2314.4452200000001</v>
      </c>
      <c r="AF88" s="173">
        <f t="shared" ca="1" si="44"/>
        <v>-2457.6067800000005</v>
      </c>
      <c r="AG88" s="163"/>
      <c r="AH88" s="178" t="e">
        <f t="shared" ca="1" si="46"/>
        <v>#N/A</v>
      </c>
      <c r="AI88" s="154" t="e">
        <f t="shared" ca="1" si="47"/>
        <v>#N/A</v>
      </c>
      <c r="AJ88" s="156"/>
      <c r="AK88" s="157"/>
    </row>
    <row r="89" spans="1:37">
      <c r="A89" s="147">
        <v>85</v>
      </c>
      <c r="B89" s="147">
        <f t="shared" ca="1" si="48"/>
        <v>128</v>
      </c>
      <c r="C89" s="148">
        <f t="shared" ca="1" si="45"/>
        <v>43009</v>
      </c>
      <c r="D89" s="149">
        <f t="shared" ca="1" si="49"/>
        <v>2403.25</v>
      </c>
      <c r="E89" s="149">
        <f t="shared" ca="1" si="50"/>
        <v>2440.86</v>
      </c>
      <c r="F89" s="149">
        <f t="shared" ca="1" si="51"/>
        <v>2383.4499999999998</v>
      </c>
      <c r="G89" s="149">
        <f t="shared" ca="1" si="52"/>
        <v>2420.08</v>
      </c>
      <c r="H89" s="169">
        <f t="shared" ca="1" si="54"/>
        <v>2402.4580000000001</v>
      </c>
      <c r="I89" s="169">
        <f t="shared" ref="I89:I152" ca="1" si="56">IF($C89&gt;$G$2,NA(),SUM($G70:$G89)/20)</f>
        <v>2325.9955000000004</v>
      </c>
      <c r="J89" s="169">
        <f t="shared" ca="1" si="35"/>
        <v>2418.3771666666671</v>
      </c>
      <c r="K89" s="150"/>
      <c r="L89" s="150"/>
      <c r="M89" s="169">
        <f t="shared" ca="1" si="32"/>
        <v>2330.3842599999998</v>
      </c>
      <c r="N89" s="170">
        <f t="shared" ca="1" si="33"/>
        <v>2474.5317400000004</v>
      </c>
      <c r="O89" s="174">
        <f t="shared" ca="1" si="55"/>
        <v>0.68867648550350191</v>
      </c>
      <c r="P89" s="154" t="e">
        <f ca="1">IF($A89&lt;$L$2,NA(),IF(AND((INDEX(練りの用心棒!$A$8:$M$260,$A89-$L$2,5)=".."),((INDEX(練りの用心棒!$A$8:$M$260,$A89-$L$2,12)-INDEX(練りの用心棒!$A$8:$M$260,$A89-$L$2,13))-(INDEX(練りの用心棒!$A$8:$M$260,$A89-$L$2+1,12)-INDEX(練りの用心棒!$A$8:$M$260,$A89-$L$2+1,13))&lt;10)),E89*102%,NA()))</f>
        <v>#N/A</v>
      </c>
      <c r="Q89" s="153" t="e">
        <f ca="1">IF($A89&lt;$L$2,NA(),IF(AND((INDEX(練りの用心棒!$A$8:$M$260,$A89-$L$2,5)=".."),((INDEX(練りの用心棒!$A$8:$M$260,$A89-$L$2,12)-INDEX(練りの用心棒!$A$8:$M$260,$A89-$L$2,13))-(INDEX(練りの用心棒!$A$8:$M$260,$A89-$L$2+1,12)-INDEX(練りの用心棒!$A$8:$M$260,$A89-$L$2+1,13))&gt;10)),F89*98%,NA()))</f>
        <v>#N/A</v>
      </c>
      <c r="R89" s="166"/>
      <c r="S89" s="167"/>
      <c r="U89" s="158">
        <f t="shared" ca="1" si="53"/>
        <v>43009</v>
      </c>
      <c r="V89" s="159">
        <f t="shared" ca="1" si="36"/>
        <v>-2403.25</v>
      </c>
      <c r="W89" s="159">
        <f t="shared" ca="1" si="37"/>
        <v>-2440.86</v>
      </c>
      <c r="X89" s="159">
        <f t="shared" ca="1" si="38"/>
        <v>-2383.4499999999998</v>
      </c>
      <c r="Y89" s="159">
        <f t="shared" ca="1" si="39"/>
        <v>-2420.08</v>
      </c>
      <c r="Z89" s="159">
        <f t="shared" ca="1" si="40"/>
        <v>-2402.4580000000001</v>
      </c>
      <c r="AA89" s="159">
        <f t="shared" ca="1" si="41"/>
        <v>-2325.9955000000004</v>
      </c>
      <c r="AB89" s="159">
        <f t="shared" ca="1" si="42"/>
        <v>-2418.3771666666671</v>
      </c>
      <c r="AC89" s="160"/>
      <c r="AD89" s="160"/>
      <c r="AE89" s="172">
        <f t="shared" ca="1" si="43"/>
        <v>-2330.3842599999998</v>
      </c>
      <c r="AF89" s="173">
        <f t="shared" ca="1" si="44"/>
        <v>-2474.5317400000004</v>
      </c>
      <c r="AG89" s="163"/>
      <c r="AH89" s="178" t="e">
        <f t="shared" ca="1" si="46"/>
        <v>#N/A</v>
      </c>
      <c r="AI89" s="154" t="e">
        <f t="shared" ca="1" si="47"/>
        <v>#N/A</v>
      </c>
      <c r="AJ89" s="156"/>
      <c r="AK89" s="157"/>
    </row>
    <row r="90" spans="1:37">
      <c r="A90" s="147">
        <v>86</v>
      </c>
      <c r="B90" s="147">
        <f t="shared" ca="1" si="48"/>
        <v>127</v>
      </c>
      <c r="C90" s="148">
        <f t="shared" ca="1" si="45"/>
        <v>43010</v>
      </c>
      <c r="D90" s="149">
        <f t="shared" ca="1" si="49"/>
        <v>2397.31</v>
      </c>
      <c r="E90" s="149">
        <f t="shared" ca="1" si="50"/>
        <v>2413.15</v>
      </c>
      <c r="F90" s="149">
        <f t="shared" ca="1" si="51"/>
        <v>2370.59</v>
      </c>
      <c r="G90" s="149">
        <f t="shared" ca="1" si="52"/>
        <v>2383.4499999999998</v>
      </c>
      <c r="H90" s="169">
        <f t="shared" ca="1" si="54"/>
        <v>2410.7719999999999</v>
      </c>
      <c r="I90" s="169">
        <f t="shared" ca="1" si="56"/>
        <v>2327.2325000000005</v>
      </c>
      <c r="J90" s="169">
        <f t="shared" ca="1" si="35"/>
        <v>2417.7666666666673</v>
      </c>
      <c r="K90" s="150"/>
      <c r="L90" s="150"/>
      <c r="M90" s="169">
        <f t="shared" ca="1" si="32"/>
        <v>2338.44884</v>
      </c>
      <c r="N90" s="170">
        <f t="shared" ca="1" si="33"/>
        <v>2483.0951599999999</v>
      </c>
      <c r="O90" s="174">
        <f t="shared" ca="1" si="55"/>
        <v>0.34606224125457552</v>
      </c>
      <c r="P90" s="154" t="e">
        <f ca="1">IF($A90&lt;$L$2,NA(),IF(AND((INDEX(練りの用心棒!$A$8:$M$260,$A90-$L$2,5)=".."),((INDEX(練りの用心棒!$A$8:$M$260,$A90-$L$2,12)-INDEX(練りの用心棒!$A$8:$M$260,$A90-$L$2,13))-(INDEX(練りの用心棒!$A$8:$M$260,$A90-$L$2+1,12)-INDEX(練りの用心棒!$A$8:$M$260,$A90-$L$2+1,13))&lt;10)),E90*102%,NA()))</f>
        <v>#N/A</v>
      </c>
      <c r="Q90" s="153" t="e">
        <f ca="1">IF($A90&lt;$L$2,NA(),IF(AND((INDEX(練りの用心棒!$A$8:$M$260,$A90-$L$2,5)=".."),((INDEX(練りの用心棒!$A$8:$M$260,$A90-$L$2,12)-INDEX(練りの用心棒!$A$8:$M$260,$A90-$L$2,13))-(INDEX(練りの用心棒!$A$8:$M$260,$A90-$L$2+1,12)-INDEX(練りの用心棒!$A$8:$M$260,$A90-$L$2+1,13))&gt;10)),F90*98%,NA()))</f>
        <v>#N/A</v>
      </c>
      <c r="R90" s="166"/>
      <c r="S90" s="167"/>
      <c r="U90" s="158">
        <f t="shared" ca="1" si="53"/>
        <v>43010</v>
      </c>
      <c r="V90" s="159">
        <f t="shared" ca="1" si="36"/>
        <v>-2397.31</v>
      </c>
      <c r="W90" s="159">
        <f t="shared" ca="1" si="37"/>
        <v>-2413.15</v>
      </c>
      <c r="X90" s="159">
        <f t="shared" ca="1" si="38"/>
        <v>-2370.59</v>
      </c>
      <c r="Y90" s="159">
        <f t="shared" ca="1" si="39"/>
        <v>-2383.4499999999998</v>
      </c>
      <c r="Z90" s="159">
        <f t="shared" ca="1" si="40"/>
        <v>-2410.7719999999999</v>
      </c>
      <c r="AA90" s="159">
        <f t="shared" ca="1" si="41"/>
        <v>-2327.2325000000005</v>
      </c>
      <c r="AB90" s="159">
        <f t="shared" ca="1" si="42"/>
        <v>-2417.7666666666673</v>
      </c>
      <c r="AC90" s="160"/>
      <c r="AD90" s="160"/>
      <c r="AE90" s="172">
        <f t="shared" ca="1" si="43"/>
        <v>-2338.44884</v>
      </c>
      <c r="AF90" s="173">
        <f t="shared" ca="1" si="44"/>
        <v>-2483.0951599999999</v>
      </c>
      <c r="AG90" s="163"/>
      <c r="AH90" s="178" t="e">
        <f t="shared" ca="1" si="46"/>
        <v>#N/A</v>
      </c>
      <c r="AI90" s="154" t="e">
        <f t="shared" ca="1" si="47"/>
        <v>#N/A</v>
      </c>
      <c r="AJ90" s="156"/>
      <c r="AK90" s="157"/>
    </row>
    <row r="91" spans="1:37">
      <c r="A91" s="147">
        <v>87</v>
      </c>
      <c r="B91" s="147">
        <f t="shared" ca="1" si="48"/>
        <v>126</v>
      </c>
      <c r="C91" s="148">
        <f t="shared" ca="1" si="45"/>
        <v>43011</v>
      </c>
      <c r="D91" s="149">
        <f t="shared" ca="1" si="49"/>
        <v>2399.29</v>
      </c>
      <c r="E91" s="149">
        <f t="shared" ca="1" si="50"/>
        <v>2401.27</v>
      </c>
      <c r="F91" s="149">
        <f t="shared" ca="1" si="51"/>
        <v>2333.96</v>
      </c>
      <c r="G91" s="149">
        <f t="shared" ca="1" si="52"/>
        <v>2338.91</v>
      </c>
      <c r="H91" s="169">
        <f t="shared" ca="1" si="54"/>
        <v>2397.5080000000003</v>
      </c>
      <c r="I91" s="169">
        <f t="shared" ca="1" si="56"/>
        <v>2331.2905000000005</v>
      </c>
      <c r="J91" s="169">
        <f t="shared" ca="1" si="35"/>
        <v>2414.945666666667</v>
      </c>
      <c r="K91" s="150"/>
      <c r="L91" s="150"/>
      <c r="M91" s="169">
        <f t="shared" ca="1" si="32"/>
        <v>2325.5827600000002</v>
      </c>
      <c r="N91" s="170">
        <f t="shared" ca="1" si="33"/>
        <v>2469.4332400000003</v>
      </c>
      <c r="O91" s="174">
        <f t="shared" ca="1" si="55"/>
        <v>-0.55019719824187729</v>
      </c>
      <c r="P91" s="154" t="e">
        <f ca="1">IF($A91&lt;$L$2,NA(),IF(AND((INDEX(練りの用心棒!$A$8:$M$260,$A91-$L$2,5)=".."),((INDEX(練りの用心棒!$A$8:$M$260,$A91-$L$2,12)-INDEX(練りの用心棒!$A$8:$M$260,$A91-$L$2,13))-(INDEX(練りの用心棒!$A$8:$M$260,$A91-$L$2+1,12)-INDEX(練りの用心棒!$A$8:$M$260,$A91-$L$2+1,13))&lt;10)),E91*102%,NA()))</f>
        <v>#N/A</v>
      </c>
      <c r="Q91" s="153" t="e">
        <f ca="1">IF($A91&lt;$L$2,NA(),IF(AND((INDEX(練りの用心棒!$A$8:$M$260,$A91-$L$2,5)=".."),((INDEX(練りの用心棒!$A$8:$M$260,$A91-$L$2,12)-INDEX(練りの用心棒!$A$8:$M$260,$A91-$L$2,13))-(INDEX(練りの用心棒!$A$8:$M$260,$A91-$L$2+1,12)-INDEX(練りの用心棒!$A$8:$M$260,$A91-$L$2+1,13))&gt;10)),F91*98%,NA()))</f>
        <v>#N/A</v>
      </c>
      <c r="R91" s="166"/>
      <c r="S91" s="167"/>
      <c r="U91" s="158">
        <f t="shared" ca="1" si="53"/>
        <v>43011</v>
      </c>
      <c r="V91" s="159">
        <f t="shared" ca="1" si="36"/>
        <v>-2399.29</v>
      </c>
      <c r="W91" s="159">
        <f t="shared" ca="1" si="37"/>
        <v>-2401.27</v>
      </c>
      <c r="X91" s="159">
        <f t="shared" ca="1" si="38"/>
        <v>-2333.96</v>
      </c>
      <c r="Y91" s="159">
        <f t="shared" ca="1" si="39"/>
        <v>-2338.91</v>
      </c>
      <c r="Z91" s="159">
        <f t="shared" ca="1" si="40"/>
        <v>-2397.5080000000003</v>
      </c>
      <c r="AA91" s="159">
        <f t="shared" ca="1" si="41"/>
        <v>-2331.2905000000005</v>
      </c>
      <c r="AB91" s="159">
        <f t="shared" ca="1" si="42"/>
        <v>-2414.945666666667</v>
      </c>
      <c r="AC91" s="160"/>
      <c r="AD91" s="160"/>
      <c r="AE91" s="172">
        <f t="shared" ca="1" si="43"/>
        <v>-2325.5827600000002</v>
      </c>
      <c r="AF91" s="173">
        <f t="shared" ca="1" si="44"/>
        <v>-2469.4332400000003</v>
      </c>
      <c r="AG91" s="163"/>
      <c r="AH91" s="178" t="e">
        <f t="shared" ca="1" si="46"/>
        <v>#N/A</v>
      </c>
      <c r="AI91" s="154" t="e">
        <f t="shared" ca="1" si="47"/>
        <v>#N/A</v>
      </c>
      <c r="AJ91" s="156"/>
      <c r="AK91" s="157"/>
    </row>
    <row r="92" spans="1:37">
      <c r="A92" s="147">
        <v>88</v>
      </c>
      <c r="B92" s="147">
        <f t="shared" ca="1" si="48"/>
        <v>125</v>
      </c>
      <c r="C92" s="148">
        <f t="shared" ca="1" si="45"/>
        <v>43012</v>
      </c>
      <c r="D92" s="149">
        <f t="shared" ca="1" si="49"/>
        <v>2346.83</v>
      </c>
      <c r="E92" s="149">
        <f t="shared" ca="1" si="50"/>
        <v>2358.71</v>
      </c>
      <c r="F92" s="149">
        <f t="shared" ca="1" si="51"/>
        <v>2324.0700000000002</v>
      </c>
      <c r="G92" s="149">
        <f t="shared" ca="1" si="52"/>
        <v>2358.71</v>
      </c>
      <c r="H92" s="169">
        <f t="shared" ca="1" si="54"/>
        <v>2381.2759999999994</v>
      </c>
      <c r="I92" s="169">
        <f t="shared" ca="1" si="56"/>
        <v>2335.4479999999999</v>
      </c>
      <c r="J92" s="169">
        <f t="shared" ca="1" si="35"/>
        <v>2412.834166666667</v>
      </c>
      <c r="K92" s="150"/>
      <c r="L92" s="150"/>
      <c r="M92" s="169">
        <f t="shared" ca="1" si="32"/>
        <v>2309.8377199999995</v>
      </c>
      <c r="N92" s="170">
        <f t="shared" ca="1" si="33"/>
        <v>2452.7142799999992</v>
      </c>
      <c r="O92" s="174">
        <f t="shared" ca="1" si="55"/>
        <v>-0.67703632271512248</v>
      </c>
      <c r="P92" s="154" t="e">
        <f ca="1">IF($A92&lt;$L$2,NA(),IF(AND((INDEX(練りの用心棒!$A$8:$M$260,$A92-$L$2,5)=".."),((INDEX(練りの用心棒!$A$8:$M$260,$A92-$L$2,12)-INDEX(練りの用心棒!$A$8:$M$260,$A92-$L$2,13))-(INDEX(練りの用心棒!$A$8:$M$260,$A92-$L$2+1,12)-INDEX(練りの用心棒!$A$8:$M$260,$A92-$L$2+1,13))&lt;10)),E92*102%,NA()))</f>
        <v>#N/A</v>
      </c>
      <c r="Q92" s="153" t="e">
        <f ca="1">IF($A92&lt;$L$2,NA(),IF(AND((INDEX(練りの用心棒!$A$8:$M$260,$A92-$L$2,5)=".."),((INDEX(練りの用心棒!$A$8:$M$260,$A92-$L$2,12)-INDEX(練りの用心棒!$A$8:$M$260,$A92-$L$2,13))-(INDEX(練りの用心棒!$A$8:$M$260,$A92-$L$2+1,12)-INDEX(練りの用心棒!$A$8:$M$260,$A92-$L$2+1,13))&gt;10)),F92*98%,NA()))</f>
        <v>#N/A</v>
      </c>
      <c r="R92" s="166"/>
      <c r="S92" s="167"/>
      <c r="U92" s="158">
        <f t="shared" ca="1" si="53"/>
        <v>43012</v>
      </c>
      <c r="V92" s="159">
        <f t="shared" ca="1" si="36"/>
        <v>-2346.83</v>
      </c>
      <c r="W92" s="159">
        <f t="shared" ca="1" si="37"/>
        <v>-2358.71</v>
      </c>
      <c r="X92" s="159">
        <f t="shared" ca="1" si="38"/>
        <v>-2324.0700000000002</v>
      </c>
      <c r="Y92" s="159">
        <f t="shared" ca="1" si="39"/>
        <v>-2358.71</v>
      </c>
      <c r="Z92" s="159">
        <f t="shared" ca="1" si="40"/>
        <v>-2381.2759999999994</v>
      </c>
      <c r="AA92" s="159">
        <f t="shared" ca="1" si="41"/>
        <v>-2335.4479999999999</v>
      </c>
      <c r="AB92" s="159">
        <f t="shared" ca="1" si="42"/>
        <v>-2412.834166666667</v>
      </c>
      <c r="AC92" s="160"/>
      <c r="AD92" s="160"/>
      <c r="AE92" s="172">
        <f t="shared" ca="1" si="43"/>
        <v>-2309.8377199999995</v>
      </c>
      <c r="AF92" s="173">
        <f t="shared" ca="1" si="44"/>
        <v>-2452.7142799999992</v>
      </c>
      <c r="AG92" s="163"/>
      <c r="AH92" s="178" t="e">
        <f t="shared" ca="1" si="46"/>
        <v>#N/A</v>
      </c>
      <c r="AI92" s="154" t="e">
        <f t="shared" ca="1" si="47"/>
        <v>#N/A</v>
      </c>
      <c r="AJ92" s="156"/>
      <c r="AK92" s="157"/>
    </row>
    <row r="93" spans="1:37">
      <c r="A93" s="147">
        <v>89</v>
      </c>
      <c r="B93" s="147">
        <f t="shared" ca="1" si="48"/>
        <v>124</v>
      </c>
      <c r="C93" s="148">
        <f t="shared" ca="1" si="45"/>
        <v>43013</v>
      </c>
      <c r="D93" s="149">
        <f t="shared" ca="1" si="49"/>
        <v>2301.3000000000002</v>
      </c>
      <c r="E93" s="149">
        <f t="shared" ca="1" si="50"/>
        <v>2425.0300000000002</v>
      </c>
      <c r="F93" s="149">
        <f t="shared" ca="1" si="51"/>
        <v>2272.6</v>
      </c>
      <c r="G93" s="149">
        <f t="shared" ca="1" si="52"/>
        <v>2410.1799999999998</v>
      </c>
      <c r="H93" s="169">
        <f t="shared" ca="1" si="54"/>
        <v>2382.2660000000001</v>
      </c>
      <c r="I93" s="169">
        <f t="shared" ca="1" si="56"/>
        <v>2342.4754999999996</v>
      </c>
      <c r="J93" s="169">
        <f t="shared" ca="1" si="35"/>
        <v>2411.1019999999999</v>
      </c>
      <c r="K93" s="150"/>
      <c r="L93" s="150"/>
      <c r="M93" s="169">
        <f t="shared" ca="1" si="32"/>
        <v>2310.7980200000002</v>
      </c>
      <c r="N93" s="170">
        <f t="shared" ca="1" si="33"/>
        <v>2453.73398</v>
      </c>
      <c r="O93" s="174">
        <f t="shared" ca="1" si="55"/>
        <v>4.1574349214483809E-2</v>
      </c>
      <c r="P93" s="154" t="e">
        <f ca="1">IF($A93&lt;$L$2,NA(),IF(AND((INDEX(練りの用心棒!$A$8:$M$260,$A93-$L$2,5)=".."),((INDEX(練りの用心棒!$A$8:$M$260,$A93-$L$2,12)-INDEX(練りの用心棒!$A$8:$M$260,$A93-$L$2,13))-(INDEX(練りの用心棒!$A$8:$M$260,$A93-$L$2+1,12)-INDEX(練りの用心棒!$A$8:$M$260,$A93-$L$2+1,13))&lt;10)),E93*102%,NA()))</f>
        <v>#N/A</v>
      </c>
      <c r="Q93" s="153" t="e">
        <f ca="1">IF($A93&lt;$L$2,NA(),IF(AND((INDEX(練りの用心棒!$A$8:$M$260,$A93-$L$2,5)=".."),((INDEX(練りの用心棒!$A$8:$M$260,$A93-$L$2,12)-INDEX(練りの用心棒!$A$8:$M$260,$A93-$L$2,13))-(INDEX(練りの用心棒!$A$8:$M$260,$A93-$L$2+1,12)-INDEX(練りの用心棒!$A$8:$M$260,$A93-$L$2+1,13))&gt;10)),F93*98%,NA()))</f>
        <v>#N/A</v>
      </c>
      <c r="R93" s="166"/>
      <c r="S93" s="167"/>
      <c r="U93" s="158">
        <f t="shared" ca="1" si="53"/>
        <v>43013</v>
      </c>
      <c r="V93" s="159">
        <f t="shared" ca="1" si="36"/>
        <v>-2301.3000000000002</v>
      </c>
      <c r="W93" s="159">
        <f t="shared" ca="1" si="37"/>
        <v>-2425.0300000000002</v>
      </c>
      <c r="X93" s="159">
        <f t="shared" ca="1" si="38"/>
        <v>-2272.6</v>
      </c>
      <c r="Y93" s="159">
        <f t="shared" ca="1" si="39"/>
        <v>-2410.1799999999998</v>
      </c>
      <c r="Z93" s="159">
        <f t="shared" ca="1" si="40"/>
        <v>-2382.2660000000001</v>
      </c>
      <c r="AA93" s="159">
        <f t="shared" ca="1" si="41"/>
        <v>-2342.4754999999996</v>
      </c>
      <c r="AB93" s="159">
        <f t="shared" ca="1" si="42"/>
        <v>-2411.1019999999999</v>
      </c>
      <c r="AC93" s="160"/>
      <c r="AD93" s="160"/>
      <c r="AE93" s="172">
        <f t="shared" ca="1" si="43"/>
        <v>-2310.7980200000002</v>
      </c>
      <c r="AF93" s="173">
        <f t="shared" ca="1" si="44"/>
        <v>-2453.73398</v>
      </c>
      <c r="AG93" s="163"/>
      <c r="AH93" s="178" t="e">
        <f t="shared" ca="1" si="46"/>
        <v>#N/A</v>
      </c>
      <c r="AI93" s="154" t="e">
        <f t="shared" ca="1" si="47"/>
        <v>#N/A</v>
      </c>
      <c r="AJ93" s="156"/>
      <c r="AK93" s="157"/>
    </row>
    <row r="94" spans="1:37">
      <c r="A94" s="147">
        <v>90</v>
      </c>
      <c r="B94" s="147">
        <f t="shared" ca="1" si="48"/>
        <v>123</v>
      </c>
      <c r="C94" s="148">
        <f t="shared" ca="1" si="45"/>
        <v>43014</v>
      </c>
      <c r="D94" s="149">
        <f t="shared" ca="1" si="49"/>
        <v>2410.1799999999998</v>
      </c>
      <c r="E94" s="149">
        <f t="shared" ca="1" si="50"/>
        <v>2516.09</v>
      </c>
      <c r="F94" s="149">
        <f t="shared" ca="1" si="51"/>
        <v>2395.33</v>
      </c>
      <c r="G94" s="149">
        <f t="shared" ca="1" si="52"/>
        <v>2427.0100000000002</v>
      </c>
      <c r="H94" s="169">
        <f t="shared" ca="1" si="54"/>
        <v>2383.652</v>
      </c>
      <c r="I94" s="169">
        <f t="shared" ca="1" si="56"/>
        <v>2354.5514999999996</v>
      </c>
      <c r="J94" s="169">
        <f t="shared" ca="1" si="35"/>
        <v>2410.194833333333</v>
      </c>
      <c r="K94" s="150"/>
      <c r="L94" s="150"/>
      <c r="M94" s="169">
        <f t="shared" ca="1" si="32"/>
        <v>2312.1424400000001</v>
      </c>
      <c r="N94" s="170">
        <f t="shared" ca="1" si="33"/>
        <v>2455.16156</v>
      </c>
      <c r="O94" s="174">
        <f t="shared" ca="1" si="55"/>
        <v>5.8179900985027164E-2</v>
      </c>
      <c r="P94" s="154" t="e">
        <f ca="1">IF($A94&lt;$L$2,NA(),IF(AND((INDEX(練りの用心棒!$A$8:$M$260,$A94-$L$2,5)=".."),((INDEX(練りの用心棒!$A$8:$M$260,$A94-$L$2,12)-INDEX(練りの用心棒!$A$8:$M$260,$A94-$L$2,13))-(INDEX(練りの用心棒!$A$8:$M$260,$A94-$L$2+1,12)-INDEX(練りの用心棒!$A$8:$M$260,$A94-$L$2+1,13))&lt;10)),E94*102%,NA()))</f>
        <v>#N/A</v>
      </c>
      <c r="Q94" s="153" t="e">
        <f ca="1">IF($A94&lt;$L$2,NA(),IF(AND((INDEX(練りの用心棒!$A$8:$M$260,$A94-$L$2,5)=".."),((INDEX(練りの用心棒!$A$8:$M$260,$A94-$L$2,12)-INDEX(練りの用心棒!$A$8:$M$260,$A94-$L$2,13))-(INDEX(練りの用心棒!$A$8:$M$260,$A94-$L$2+1,12)-INDEX(練りの用心棒!$A$8:$M$260,$A94-$L$2+1,13))&gt;10)),F94*98%,NA()))</f>
        <v>#N/A</v>
      </c>
      <c r="R94" s="166"/>
      <c r="S94" s="167"/>
      <c r="U94" s="158">
        <f t="shared" ca="1" si="53"/>
        <v>43014</v>
      </c>
      <c r="V94" s="159">
        <f t="shared" ca="1" si="36"/>
        <v>-2410.1799999999998</v>
      </c>
      <c r="W94" s="159">
        <f t="shared" ca="1" si="37"/>
        <v>-2516.09</v>
      </c>
      <c r="X94" s="159">
        <f t="shared" ca="1" si="38"/>
        <v>-2395.33</v>
      </c>
      <c r="Y94" s="159">
        <f t="shared" ca="1" si="39"/>
        <v>-2427.0100000000002</v>
      </c>
      <c r="Z94" s="159">
        <f t="shared" ca="1" si="40"/>
        <v>-2383.652</v>
      </c>
      <c r="AA94" s="159">
        <f t="shared" ca="1" si="41"/>
        <v>-2354.5514999999996</v>
      </c>
      <c r="AB94" s="159">
        <f t="shared" ca="1" si="42"/>
        <v>-2410.194833333333</v>
      </c>
      <c r="AC94" s="160"/>
      <c r="AD94" s="160"/>
      <c r="AE94" s="172">
        <f t="shared" ca="1" si="43"/>
        <v>-2312.1424400000001</v>
      </c>
      <c r="AF94" s="173">
        <f t="shared" ca="1" si="44"/>
        <v>-2455.16156</v>
      </c>
      <c r="AG94" s="163"/>
      <c r="AH94" s="178" t="e">
        <f t="shared" ca="1" si="46"/>
        <v>#N/A</v>
      </c>
      <c r="AI94" s="154" t="e">
        <f t="shared" ca="1" si="47"/>
        <v>#N/A</v>
      </c>
      <c r="AJ94" s="156"/>
      <c r="AK94" s="157"/>
    </row>
    <row r="95" spans="1:37">
      <c r="A95" s="147">
        <v>91</v>
      </c>
      <c r="B95" s="147">
        <f t="shared" ca="1" si="48"/>
        <v>122</v>
      </c>
      <c r="C95" s="148">
        <f t="shared" ca="1" si="45"/>
        <v>43015</v>
      </c>
      <c r="D95" s="149">
        <f t="shared" ca="1" si="49"/>
        <v>2402.2600000000002</v>
      </c>
      <c r="E95" s="149">
        <f t="shared" ca="1" si="50"/>
        <v>2407.21</v>
      </c>
      <c r="F95" s="149">
        <f t="shared" ca="1" si="51"/>
        <v>2296.35</v>
      </c>
      <c r="G95" s="149">
        <f t="shared" ca="1" si="52"/>
        <v>2330.9899999999998</v>
      </c>
      <c r="H95" s="169">
        <f t="shared" ca="1" si="54"/>
        <v>2373.16</v>
      </c>
      <c r="I95" s="169">
        <f t="shared" ca="1" si="56"/>
        <v>2359.5994999999994</v>
      </c>
      <c r="J95" s="169">
        <f t="shared" ca="1" si="35"/>
        <v>2408.3801666666668</v>
      </c>
      <c r="K95" s="150"/>
      <c r="L95" s="150"/>
      <c r="M95" s="169">
        <f t="shared" ca="1" si="32"/>
        <v>2301.9651999999996</v>
      </c>
      <c r="N95" s="170">
        <f t="shared" ca="1" si="33"/>
        <v>2444.3548000000001</v>
      </c>
      <c r="O95" s="174">
        <f t="shared" ca="1" si="55"/>
        <v>-0.44016492340325641</v>
      </c>
      <c r="P95" s="154" t="e">
        <f ca="1">IF($A95&lt;$L$2,NA(),IF(AND((INDEX(練りの用心棒!$A$8:$M$260,$A95-$L$2,5)=".."),((INDEX(練りの用心棒!$A$8:$M$260,$A95-$L$2,12)-INDEX(練りの用心棒!$A$8:$M$260,$A95-$L$2,13))-(INDEX(練りの用心棒!$A$8:$M$260,$A95-$L$2+1,12)-INDEX(練りの用心棒!$A$8:$M$260,$A95-$L$2+1,13))&lt;10)),E95*102%,NA()))</f>
        <v>#N/A</v>
      </c>
      <c r="Q95" s="153" t="e">
        <f ca="1">IF($A95&lt;$L$2,NA(),IF(AND((INDEX(練りの用心棒!$A$8:$M$260,$A95-$L$2,5)=".."),((INDEX(練りの用心棒!$A$8:$M$260,$A95-$L$2,12)-INDEX(練りの用心棒!$A$8:$M$260,$A95-$L$2,13))-(INDEX(練りの用心棒!$A$8:$M$260,$A95-$L$2+1,12)-INDEX(練りの用心棒!$A$8:$M$260,$A95-$L$2+1,13))&gt;10)),F95*98%,NA()))</f>
        <v>#N/A</v>
      </c>
      <c r="R95" s="166"/>
      <c r="S95" s="167"/>
      <c r="U95" s="158">
        <f t="shared" ca="1" si="53"/>
        <v>43015</v>
      </c>
      <c r="V95" s="159">
        <f t="shared" ca="1" si="36"/>
        <v>-2402.2600000000002</v>
      </c>
      <c r="W95" s="159">
        <f t="shared" ca="1" si="37"/>
        <v>-2407.21</v>
      </c>
      <c r="X95" s="159">
        <f t="shared" ca="1" si="38"/>
        <v>-2296.35</v>
      </c>
      <c r="Y95" s="159">
        <f t="shared" ca="1" si="39"/>
        <v>-2330.9899999999998</v>
      </c>
      <c r="Z95" s="159">
        <f t="shared" ca="1" si="40"/>
        <v>-2373.16</v>
      </c>
      <c r="AA95" s="159">
        <f t="shared" ca="1" si="41"/>
        <v>-2359.5994999999994</v>
      </c>
      <c r="AB95" s="159">
        <f t="shared" ca="1" si="42"/>
        <v>-2408.3801666666668</v>
      </c>
      <c r="AC95" s="160"/>
      <c r="AD95" s="160"/>
      <c r="AE95" s="172">
        <f t="shared" ca="1" si="43"/>
        <v>-2301.9651999999996</v>
      </c>
      <c r="AF95" s="173">
        <f t="shared" ca="1" si="44"/>
        <v>-2444.3548000000001</v>
      </c>
      <c r="AG95" s="163"/>
      <c r="AH95" s="178" t="e">
        <f t="shared" ca="1" si="46"/>
        <v>#N/A</v>
      </c>
      <c r="AI95" s="154" t="e">
        <f t="shared" ca="1" si="47"/>
        <v>#N/A</v>
      </c>
      <c r="AJ95" s="156"/>
      <c r="AK95" s="157"/>
    </row>
    <row r="96" spans="1:37">
      <c r="A96" s="147">
        <v>92</v>
      </c>
      <c r="B96" s="147">
        <f t="shared" ca="1" si="48"/>
        <v>121</v>
      </c>
      <c r="C96" s="148">
        <f t="shared" ca="1" si="45"/>
        <v>43016</v>
      </c>
      <c r="D96" s="149">
        <f t="shared" ca="1" si="49"/>
        <v>2311.1999999999998</v>
      </c>
      <c r="E96" s="149">
        <f t="shared" ca="1" si="50"/>
        <v>2337.92</v>
      </c>
      <c r="F96" s="149">
        <f t="shared" ca="1" si="51"/>
        <v>2299.3200000000002</v>
      </c>
      <c r="G96" s="149">
        <f t="shared" ca="1" si="52"/>
        <v>2321.1</v>
      </c>
      <c r="H96" s="169">
        <f t="shared" ca="1" si="54"/>
        <v>2369.598</v>
      </c>
      <c r="I96" s="169">
        <f t="shared" ca="1" si="56"/>
        <v>2360.54</v>
      </c>
      <c r="J96" s="169">
        <f t="shared" ca="1" si="35"/>
        <v>2406.1861666666664</v>
      </c>
      <c r="K96" s="150"/>
      <c r="L96" s="150"/>
      <c r="M96" s="169">
        <f t="shared" ca="1" si="32"/>
        <v>2298.5100600000001</v>
      </c>
      <c r="N96" s="170">
        <f t="shared" ca="1" si="33"/>
        <v>2440.6859399999998</v>
      </c>
      <c r="O96" s="174">
        <f t="shared" ca="1" si="55"/>
        <v>-0.15009523167421912</v>
      </c>
      <c r="P96" s="154" t="e">
        <f ca="1">IF($A96&lt;$L$2,NA(),IF(AND((INDEX(練りの用心棒!$A$8:$M$260,$A96-$L$2,5)=".."),((INDEX(練りの用心棒!$A$8:$M$260,$A96-$L$2,12)-INDEX(練りの用心棒!$A$8:$M$260,$A96-$L$2,13))-(INDEX(練りの用心棒!$A$8:$M$260,$A96-$L$2+1,12)-INDEX(練りの用心棒!$A$8:$M$260,$A96-$L$2+1,13))&lt;10)),E96*102%,NA()))</f>
        <v>#N/A</v>
      </c>
      <c r="Q96" s="153" t="e">
        <f ca="1">IF($A96&lt;$L$2,NA(),IF(AND((INDEX(練りの用心棒!$A$8:$M$260,$A96-$L$2,5)=".."),((INDEX(練りの用心棒!$A$8:$M$260,$A96-$L$2,12)-INDEX(練りの用心棒!$A$8:$M$260,$A96-$L$2,13))-(INDEX(練りの用心棒!$A$8:$M$260,$A96-$L$2+1,12)-INDEX(練りの用心棒!$A$8:$M$260,$A96-$L$2+1,13))&gt;10)),F96*98%,NA()))</f>
        <v>#N/A</v>
      </c>
      <c r="R96" s="166"/>
      <c r="S96" s="167"/>
      <c r="U96" s="158">
        <f t="shared" ca="1" si="53"/>
        <v>43016</v>
      </c>
      <c r="V96" s="159">
        <f t="shared" ca="1" si="36"/>
        <v>-2311.1999999999998</v>
      </c>
      <c r="W96" s="159">
        <f t="shared" ca="1" si="37"/>
        <v>-2337.92</v>
      </c>
      <c r="X96" s="159">
        <f t="shared" ca="1" si="38"/>
        <v>-2299.3200000000002</v>
      </c>
      <c r="Y96" s="159">
        <f t="shared" ca="1" si="39"/>
        <v>-2321.1</v>
      </c>
      <c r="Z96" s="159">
        <f t="shared" ca="1" si="40"/>
        <v>-2369.598</v>
      </c>
      <c r="AA96" s="159">
        <f t="shared" ca="1" si="41"/>
        <v>-2360.54</v>
      </c>
      <c r="AB96" s="159">
        <f t="shared" ca="1" si="42"/>
        <v>-2406.1861666666664</v>
      </c>
      <c r="AC96" s="160"/>
      <c r="AD96" s="160"/>
      <c r="AE96" s="172">
        <f t="shared" ca="1" si="43"/>
        <v>-2298.5100600000001</v>
      </c>
      <c r="AF96" s="173">
        <f t="shared" ca="1" si="44"/>
        <v>-2440.6859399999998</v>
      </c>
      <c r="AG96" s="163"/>
      <c r="AH96" s="178" t="e">
        <f t="shared" ca="1" si="46"/>
        <v>#N/A</v>
      </c>
      <c r="AI96" s="154" t="e">
        <f t="shared" ca="1" si="47"/>
        <v>#N/A</v>
      </c>
      <c r="AJ96" s="156"/>
      <c r="AK96" s="157"/>
    </row>
    <row r="97" spans="1:37">
      <c r="A97" s="147">
        <v>93</v>
      </c>
      <c r="B97" s="147">
        <f t="shared" ca="1" si="48"/>
        <v>120</v>
      </c>
      <c r="C97" s="148">
        <f t="shared" ca="1" si="45"/>
        <v>43017</v>
      </c>
      <c r="D97" s="149">
        <f t="shared" ca="1" si="49"/>
        <v>2310.21</v>
      </c>
      <c r="E97" s="149">
        <f t="shared" ca="1" si="50"/>
        <v>2333.96</v>
      </c>
      <c r="F97" s="149">
        <f t="shared" ca="1" si="51"/>
        <v>2296.35</v>
      </c>
      <c r="G97" s="149">
        <f t="shared" ca="1" si="52"/>
        <v>2326.04</v>
      </c>
      <c r="H97" s="169">
        <f t="shared" ca="1" si="54"/>
        <v>2363.0639999999999</v>
      </c>
      <c r="I97" s="169">
        <f t="shared" ca="1" si="56"/>
        <v>2361.2820000000002</v>
      </c>
      <c r="J97" s="169">
        <f t="shared" ca="1" si="35"/>
        <v>2403.6454999999996</v>
      </c>
      <c r="K97" s="150"/>
      <c r="L97" s="150"/>
      <c r="M97" s="169">
        <f t="shared" ca="1" si="32"/>
        <v>2292.1720799999998</v>
      </c>
      <c r="N97" s="170">
        <f t="shared" ca="1" si="33"/>
        <v>2433.9559199999999</v>
      </c>
      <c r="O97" s="174">
        <f t="shared" ca="1" si="55"/>
        <v>-0.27574297412472942</v>
      </c>
      <c r="P97" s="154" t="e">
        <f ca="1">IF($A97&lt;$L$2,NA(),IF(AND((INDEX(練りの用心棒!$A$8:$M$260,$A97-$L$2,5)=".."),((INDEX(練りの用心棒!$A$8:$M$260,$A97-$L$2,12)-INDEX(練りの用心棒!$A$8:$M$260,$A97-$L$2,13))-(INDEX(練りの用心棒!$A$8:$M$260,$A97-$L$2+1,12)-INDEX(練りの用心棒!$A$8:$M$260,$A97-$L$2+1,13))&lt;10)),E97*102%,NA()))</f>
        <v>#N/A</v>
      </c>
      <c r="Q97" s="153" t="e">
        <f ca="1">IF($A97&lt;$L$2,NA(),IF(AND((INDEX(練りの用心棒!$A$8:$M$260,$A97-$L$2,5)=".."),((INDEX(練りの用心棒!$A$8:$M$260,$A97-$L$2,12)-INDEX(練りの用心棒!$A$8:$M$260,$A97-$L$2,13))-(INDEX(練りの用心棒!$A$8:$M$260,$A97-$L$2+1,12)-INDEX(練りの用心棒!$A$8:$M$260,$A97-$L$2+1,13))&gt;10)),F97*98%,NA()))</f>
        <v>#N/A</v>
      </c>
      <c r="R97" s="166"/>
      <c r="S97" s="167"/>
      <c r="U97" s="158">
        <f t="shared" ca="1" si="53"/>
        <v>43017</v>
      </c>
      <c r="V97" s="159">
        <f t="shared" ca="1" si="36"/>
        <v>-2310.21</v>
      </c>
      <c r="W97" s="159">
        <f t="shared" ca="1" si="37"/>
        <v>-2333.96</v>
      </c>
      <c r="X97" s="159">
        <f t="shared" ca="1" si="38"/>
        <v>-2296.35</v>
      </c>
      <c r="Y97" s="159">
        <f t="shared" ca="1" si="39"/>
        <v>-2326.04</v>
      </c>
      <c r="Z97" s="159">
        <f t="shared" ca="1" si="40"/>
        <v>-2363.0639999999999</v>
      </c>
      <c r="AA97" s="159">
        <f t="shared" ca="1" si="41"/>
        <v>-2361.2820000000002</v>
      </c>
      <c r="AB97" s="159">
        <f t="shared" ca="1" si="42"/>
        <v>-2403.6454999999996</v>
      </c>
      <c r="AC97" s="160"/>
      <c r="AD97" s="160"/>
      <c r="AE97" s="172">
        <f t="shared" ca="1" si="43"/>
        <v>-2292.1720799999998</v>
      </c>
      <c r="AF97" s="173">
        <f t="shared" ca="1" si="44"/>
        <v>-2433.9559199999999</v>
      </c>
      <c r="AG97" s="163"/>
      <c r="AH97" s="178" t="e">
        <f t="shared" ca="1" si="46"/>
        <v>#N/A</v>
      </c>
      <c r="AI97" s="154" t="e">
        <f t="shared" ca="1" si="47"/>
        <v>#N/A</v>
      </c>
      <c r="AJ97" s="156"/>
      <c r="AK97" s="157"/>
    </row>
    <row r="98" spans="1:37">
      <c r="A98" s="147">
        <v>94</v>
      </c>
      <c r="B98" s="147">
        <f t="shared" ca="1" si="48"/>
        <v>119</v>
      </c>
      <c r="C98" s="148">
        <f t="shared" ca="1" si="45"/>
        <v>43018</v>
      </c>
      <c r="D98" s="149">
        <f t="shared" ca="1" si="49"/>
        <v>2316.15</v>
      </c>
      <c r="E98" s="149">
        <f t="shared" ca="1" si="50"/>
        <v>2391.37</v>
      </c>
      <c r="F98" s="149">
        <f t="shared" ca="1" si="51"/>
        <v>2306.25</v>
      </c>
      <c r="G98" s="149">
        <f t="shared" ca="1" si="52"/>
        <v>2369.6</v>
      </c>
      <c r="H98" s="169">
        <f t="shared" ca="1" si="54"/>
        <v>2354.9479999999999</v>
      </c>
      <c r="I98" s="169">
        <f t="shared" ca="1" si="56"/>
        <v>2364.1524999999997</v>
      </c>
      <c r="J98" s="169">
        <f t="shared" ca="1" si="35"/>
        <v>2401.4515000000006</v>
      </c>
      <c r="K98" s="150"/>
      <c r="L98" s="150"/>
      <c r="M98" s="169">
        <f t="shared" ca="1" si="32"/>
        <v>2284.2995599999999</v>
      </c>
      <c r="N98" s="170">
        <f t="shared" ca="1" si="33"/>
        <v>2425.5964399999998</v>
      </c>
      <c r="O98" s="174">
        <f t="shared" ca="1" si="55"/>
        <v>-0.34345239908864028</v>
      </c>
      <c r="P98" s="154" t="e">
        <f ca="1">IF($A98&lt;$L$2,NA(),IF(AND((INDEX(練りの用心棒!$A$8:$M$260,$A98-$L$2,5)=".."),((INDEX(練りの用心棒!$A$8:$M$260,$A98-$L$2,12)-INDEX(練りの用心棒!$A$8:$M$260,$A98-$L$2,13))-(INDEX(練りの用心棒!$A$8:$M$260,$A98-$L$2+1,12)-INDEX(練りの用心棒!$A$8:$M$260,$A98-$L$2+1,13))&lt;10)),E98*102%,NA()))</f>
        <v>#N/A</v>
      </c>
      <c r="Q98" s="153" t="e">
        <f ca="1">IF($A98&lt;$L$2,NA(),IF(AND((INDEX(練りの用心棒!$A$8:$M$260,$A98-$L$2,5)=".."),((INDEX(練りの用心棒!$A$8:$M$260,$A98-$L$2,12)-INDEX(練りの用心棒!$A$8:$M$260,$A98-$L$2,13))-(INDEX(練りの用心棒!$A$8:$M$260,$A98-$L$2+1,12)-INDEX(練りの用心棒!$A$8:$M$260,$A98-$L$2+1,13))&gt;10)),F98*98%,NA()))</f>
        <v>#N/A</v>
      </c>
      <c r="R98" s="166"/>
      <c r="S98" s="167"/>
      <c r="U98" s="158">
        <f t="shared" ca="1" si="53"/>
        <v>43018</v>
      </c>
      <c r="V98" s="159">
        <f t="shared" ca="1" si="36"/>
        <v>-2316.15</v>
      </c>
      <c r="W98" s="159">
        <f t="shared" ca="1" si="37"/>
        <v>-2391.37</v>
      </c>
      <c r="X98" s="159">
        <f t="shared" ca="1" si="38"/>
        <v>-2306.25</v>
      </c>
      <c r="Y98" s="159">
        <f t="shared" ca="1" si="39"/>
        <v>-2369.6</v>
      </c>
      <c r="Z98" s="159">
        <f t="shared" ca="1" si="40"/>
        <v>-2354.9479999999999</v>
      </c>
      <c r="AA98" s="159">
        <f t="shared" ca="1" si="41"/>
        <v>-2364.1524999999997</v>
      </c>
      <c r="AB98" s="159">
        <f t="shared" ca="1" si="42"/>
        <v>-2401.4515000000006</v>
      </c>
      <c r="AC98" s="160"/>
      <c r="AD98" s="160"/>
      <c r="AE98" s="172">
        <f t="shared" ca="1" si="43"/>
        <v>-2284.2995599999999</v>
      </c>
      <c r="AF98" s="173">
        <f t="shared" ca="1" si="44"/>
        <v>-2425.5964399999998</v>
      </c>
      <c r="AG98" s="163"/>
      <c r="AH98" s="178" t="e">
        <f t="shared" ca="1" si="46"/>
        <v>#N/A</v>
      </c>
      <c r="AI98" s="154" t="e">
        <f t="shared" ca="1" si="47"/>
        <v>#N/A</v>
      </c>
      <c r="AJ98" s="156"/>
      <c r="AK98" s="157"/>
    </row>
    <row r="99" spans="1:37">
      <c r="A99" s="147">
        <v>95</v>
      </c>
      <c r="B99" s="147">
        <f t="shared" ca="1" si="48"/>
        <v>118</v>
      </c>
      <c r="C99" s="148">
        <f t="shared" ca="1" si="45"/>
        <v>43019</v>
      </c>
      <c r="D99" s="149">
        <f t="shared" ca="1" si="49"/>
        <v>2355.7399999999998</v>
      </c>
      <c r="E99" s="149">
        <f t="shared" ca="1" si="50"/>
        <v>2364.65</v>
      </c>
      <c r="F99" s="149">
        <f t="shared" ca="1" si="51"/>
        <v>2330.9899999999998</v>
      </c>
      <c r="G99" s="149">
        <f t="shared" ca="1" si="52"/>
        <v>2355.7399999999998</v>
      </c>
      <c r="H99" s="169">
        <f t="shared" ca="1" si="54"/>
        <v>2340.694</v>
      </c>
      <c r="I99" s="169">
        <f t="shared" ca="1" si="56"/>
        <v>2363.6574999999998</v>
      </c>
      <c r="J99" s="169">
        <f t="shared" ca="1" si="35"/>
        <v>2399.2574999999997</v>
      </c>
      <c r="K99" s="150"/>
      <c r="L99" s="150"/>
      <c r="M99" s="169">
        <f t="shared" ca="1" si="32"/>
        <v>2270.47318</v>
      </c>
      <c r="N99" s="170">
        <f t="shared" ca="1" si="33"/>
        <v>2410.91482</v>
      </c>
      <c r="O99" s="174">
        <f t="shared" ca="1" si="55"/>
        <v>-0.60527875774751316</v>
      </c>
      <c r="P99" s="154" t="e">
        <f ca="1">IF($A99&lt;$L$2,NA(),IF(AND((INDEX(練りの用心棒!$A$8:$M$260,$A99-$L$2,5)=".."),((INDEX(練りの用心棒!$A$8:$M$260,$A99-$L$2,12)-INDEX(練りの用心棒!$A$8:$M$260,$A99-$L$2,13))-(INDEX(練りの用心棒!$A$8:$M$260,$A99-$L$2+1,12)-INDEX(練りの用心棒!$A$8:$M$260,$A99-$L$2+1,13))&lt;10)),E99*102%,NA()))</f>
        <v>#N/A</v>
      </c>
      <c r="Q99" s="153" t="e">
        <f ca="1">IF($A99&lt;$L$2,NA(),IF(AND((INDEX(練りの用心棒!$A$8:$M$260,$A99-$L$2,5)=".."),((INDEX(練りの用心棒!$A$8:$M$260,$A99-$L$2,12)-INDEX(練りの用心棒!$A$8:$M$260,$A99-$L$2,13))-(INDEX(練りの用心棒!$A$8:$M$260,$A99-$L$2+1,12)-INDEX(練りの用心棒!$A$8:$M$260,$A99-$L$2+1,13))&gt;10)),F99*98%,NA()))</f>
        <v>#N/A</v>
      </c>
      <c r="R99" s="166"/>
      <c r="S99" s="167"/>
      <c r="U99" s="158">
        <f t="shared" ca="1" si="53"/>
        <v>43019</v>
      </c>
      <c r="V99" s="159">
        <f t="shared" ca="1" si="36"/>
        <v>-2355.7399999999998</v>
      </c>
      <c r="W99" s="159">
        <f t="shared" ca="1" si="37"/>
        <v>-2364.65</v>
      </c>
      <c r="X99" s="159">
        <f t="shared" ca="1" si="38"/>
        <v>-2330.9899999999998</v>
      </c>
      <c r="Y99" s="159">
        <f t="shared" ca="1" si="39"/>
        <v>-2355.7399999999998</v>
      </c>
      <c r="Z99" s="159">
        <f t="shared" ca="1" si="40"/>
        <v>-2340.694</v>
      </c>
      <c r="AA99" s="159">
        <f t="shared" ca="1" si="41"/>
        <v>-2363.6574999999998</v>
      </c>
      <c r="AB99" s="159">
        <f t="shared" ca="1" si="42"/>
        <v>-2399.2574999999997</v>
      </c>
      <c r="AC99" s="160"/>
      <c r="AD99" s="160"/>
      <c r="AE99" s="172">
        <f t="shared" ca="1" si="43"/>
        <v>-2270.47318</v>
      </c>
      <c r="AF99" s="173">
        <f t="shared" ca="1" si="44"/>
        <v>-2410.91482</v>
      </c>
      <c r="AG99" s="163"/>
      <c r="AH99" s="178" t="e">
        <f t="shared" ca="1" si="46"/>
        <v>#N/A</v>
      </c>
      <c r="AI99" s="154" t="e">
        <f t="shared" ca="1" si="47"/>
        <v>#N/A</v>
      </c>
      <c r="AJ99" s="156"/>
      <c r="AK99" s="157"/>
    </row>
    <row r="100" spans="1:37">
      <c r="A100" s="147">
        <v>96</v>
      </c>
      <c r="B100" s="147">
        <f t="shared" ca="1" si="48"/>
        <v>117</v>
      </c>
      <c r="C100" s="148">
        <f t="shared" ca="1" si="45"/>
        <v>43020</v>
      </c>
      <c r="D100" s="149">
        <f t="shared" ca="1" si="49"/>
        <v>2345.84</v>
      </c>
      <c r="E100" s="149">
        <f t="shared" ca="1" si="50"/>
        <v>2347.8200000000002</v>
      </c>
      <c r="F100" s="149">
        <f t="shared" ca="1" si="51"/>
        <v>2306.25</v>
      </c>
      <c r="G100" s="149">
        <f t="shared" ca="1" si="52"/>
        <v>2319.12</v>
      </c>
      <c r="H100" s="169">
        <f t="shared" ca="1" si="54"/>
        <v>2338.3199999999997</v>
      </c>
      <c r="I100" s="169">
        <f t="shared" ca="1" si="56"/>
        <v>2363.8059999999996</v>
      </c>
      <c r="J100" s="169">
        <f t="shared" ca="1" si="35"/>
        <v>2397.1459999999997</v>
      </c>
      <c r="K100" s="150"/>
      <c r="L100" s="150"/>
      <c r="M100" s="169">
        <f t="shared" ca="1" si="32"/>
        <v>2268.1703999999995</v>
      </c>
      <c r="N100" s="170">
        <f t="shared" ca="1" si="33"/>
        <v>2408.4695999999999</v>
      </c>
      <c r="O100" s="174">
        <f t="shared" ca="1" si="55"/>
        <v>-0.10142291132460078</v>
      </c>
      <c r="P100" s="154" t="e">
        <f ca="1">IF($A100&lt;$L$2,NA(),IF(AND((INDEX(練りの用心棒!$A$8:$M$260,$A100-$L$2,5)=".."),((INDEX(練りの用心棒!$A$8:$M$260,$A100-$L$2,12)-INDEX(練りの用心棒!$A$8:$M$260,$A100-$L$2,13))-(INDEX(練りの用心棒!$A$8:$M$260,$A100-$L$2+1,12)-INDEX(練りの用心棒!$A$8:$M$260,$A100-$L$2+1,13))&lt;10)),E100*102%,NA()))</f>
        <v>#N/A</v>
      </c>
      <c r="Q100" s="153" t="e">
        <f ca="1">IF($A100&lt;$L$2,NA(),IF(AND((INDEX(練りの用心棒!$A$8:$M$260,$A100-$L$2,5)=".."),((INDEX(練りの用心棒!$A$8:$M$260,$A100-$L$2,12)-INDEX(練りの用心棒!$A$8:$M$260,$A100-$L$2,13))-(INDEX(練りの用心棒!$A$8:$M$260,$A100-$L$2+1,12)-INDEX(練りの用心棒!$A$8:$M$260,$A100-$L$2+1,13))&gt;10)),F100*98%,NA()))</f>
        <v>#N/A</v>
      </c>
      <c r="R100" s="166"/>
      <c r="S100" s="167"/>
      <c r="U100" s="158">
        <f t="shared" ca="1" si="53"/>
        <v>43020</v>
      </c>
      <c r="V100" s="159">
        <f t="shared" ca="1" si="36"/>
        <v>-2345.84</v>
      </c>
      <c r="W100" s="159">
        <f t="shared" ca="1" si="37"/>
        <v>-2347.8200000000002</v>
      </c>
      <c r="X100" s="159">
        <f t="shared" ca="1" si="38"/>
        <v>-2306.25</v>
      </c>
      <c r="Y100" s="159">
        <f t="shared" ca="1" si="39"/>
        <v>-2319.12</v>
      </c>
      <c r="Z100" s="159">
        <f t="shared" ca="1" si="40"/>
        <v>-2338.3199999999997</v>
      </c>
      <c r="AA100" s="159">
        <f t="shared" ca="1" si="41"/>
        <v>-2363.8059999999996</v>
      </c>
      <c r="AB100" s="159">
        <f t="shared" ca="1" si="42"/>
        <v>-2397.1459999999997</v>
      </c>
      <c r="AC100" s="160"/>
      <c r="AD100" s="160"/>
      <c r="AE100" s="172">
        <f t="shared" ca="1" si="43"/>
        <v>-2268.1703999999995</v>
      </c>
      <c r="AF100" s="173">
        <f t="shared" ca="1" si="44"/>
        <v>-2408.4695999999999</v>
      </c>
      <c r="AG100" s="163"/>
      <c r="AH100" s="178" t="e">
        <f t="shared" ca="1" si="46"/>
        <v>#N/A</v>
      </c>
      <c r="AI100" s="154" t="e">
        <f t="shared" ca="1" si="47"/>
        <v>#N/A</v>
      </c>
      <c r="AJ100" s="156"/>
      <c r="AK100" s="157"/>
    </row>
    <row r="101" spans="1:37">
      <c r="A101" s="147">
        <v>97</v>
      </c>
      <c r="B101" s="147">
        <f t="shared" ca="1" si="48"/>
        <v>116</v>
      </c>
      <c r="C101" s="148">
        <f t="shared" ca="1" si="45"/>
        <v>43021</v>
      </c>
      <c r="D101" s="149">
        <f t="shared" ca="1" si="49"/>
        <v>2297.34</v>
      </c>
      <c r="E101" s="149">
        <f t="shared" ca="1" si="50"/>
        <v>2307.2399999999998</v>
      </c>
      <c r="F101" s="149">
        <f t="shared" ca="1" si="51"/>
        <v>2277.54</v>
      </c>
      <c r="G101" s="149">
        <f t="shared" ca="1" si="52"/>
        <v>2291.4</v>
      </c>
      <c r="H101" s="169">
        <f t="shared" ca="1" si="54"/>
        <v>2332.38</v>
      </c>
      <c r="I101" s="169">
        <f t="shared" ca="1" si="56"/>
        <v>2361.183</v>
      </c>
      <c r="J101" s="169">
        <f t="shared" ca="1" si="35"/>
        <v>2393.8631666666665</v>
      </c>
      <c r="K101" s="150"/>
      <c r="L101" s="150"/>
      <c r="M101" s="169">
        <f t="shared" ca="1" si="32"/>
        <v>2262.4086000000002</v>
      </c>
      <c r="N101" s="170">
        <f t="shared" ca="1" si="33"/>
        <v>2402.3514</v>
      </c>
      <c r="O101" s="174">
        <f t="shared" ca="1" si="55"/>
        <v>-0.25402853330594616</v>
      </c>
      <c r="P101" s="154" t="e">
        <f ca="1">IF($A101&lt;$L$2,NA(),IF(AND((INDEX(練りの用心棒!$A$8:$M$260,$A101-$L$2,5)=".."),((INDEX(練りの用心棒!$A$8:$M$260,$A101-$L$2,12)-INDEX(練りの用心棒!$A$8:$M$260,$A101-$L$2,13))-(INDEX(練りの用心棒!$A$8:$M$260,$A101-$L$2+1,12)-INDEX(練りの用心棒!$A$8:$M$260,$A101-$L$2+1,13))&lt;10)),E101*102%,NA()))</f>
        <v>#N/A</v>
      </c>
      <c r="Q101" s="153" t="e">
        <f ca="1">IF($A101&lt;$L$2,NA(),IF(AND((INDEX(練りの用心棒!$A$8:$M$260,$A101-$L$2,5)=".."),((INDEX(練りの用心棒!$A$8:$M$260,$A101-$L$2,12)-INDEX(練りの用心棒!$A$8:$M$260,$A101-$L$2,13))-(INDEX(練りの用心棒!$A$8:$M$260,$A101-$L$2+1,12)-INDEX(練りの用心棒!$A$8:$M$260,$A101-$L$2+1,13))&gt;10)),F101*98%,NA()))</f>
        <v>#N/A</v>
      </c>
      <c r="R101" s="166"/>
      <c r="S101" s="167"/>
      <c r="U101" s="158">
        <f t="shared" ca="1" si="53"/>
        <v>43021</v>
      </c>
      <c r="V101" s="159">
        <f t="shared" ca="1" si="36"/>
        <v>-2297.34</v>
      </c>
      <c r="W101" s="159">
        <f t="shared" ca="1" si="37"/>
        <v>-2307.2399999999998</v>
      </c>
      <c r="X101" s="159">
        <f t="shared" ca="1" si="38"/>
        <v>-2277.54</v>
      </c>
      <c r="Y101" s="159">
        <f t="shared" ca="1" si="39"/>
        <v>-2291.4</v>
      </c>
      <c r="Z101" s="159">
        <f t="shared" ca="1" si="40"/>
        <v>-2332.38</v>
      </c>
      <c r="AA101" s="159">
        <f t="shared" ca="1" si="41"/>
        <v>-2361.183</v>
      </c>
      <c r="AB101" s="159">
        <f t="shared" ca="1" si="42"/>
        <v>-2393.8631666666665</v>
      </c>
      <c r="AC101" s="160"/>
      <c r="AD101" s="160"/>
      <c r="AE101" s="172">
        <f t="shared" ca="1" si="43"/>
        <v>-2262.4086000000002</v>
      </c>
      <c r="AF101" s="173">
        <f t="shared" ca="1" si="44"/>
        <v>-2402.3514</v>
      </c>
      <c r="AG101" s="163"/>
      <c r="AH101" s="178" t="e">
        <f t="shared" ca="1" si="46"/>
        <v>#N/A</v>
      </c>
      <c r="AI101" s="154" t="e">
        <f t="shared" ca="1" si="47"/>
        <v>#N/A</v>
      </c>
      <c r="AJ101" s="156"/>
      <c r="AK101" s="157"/>
    </row>
    <row r="102" spans="1:37">
      <c r="A102" s="147">
        <v>98</v>
      </c>
      <c r="B102" s="147">
        <f t="shared" ca="1" si="48"/>
        <v>115</v>
      </c>
      <c r="C102" s="148">
        <f t="shared" ca="1" si="45"/>
        <v>43022</v>
      </c>
      <c r="D102" s="149">
        <f t="shared" ca="1" si="49"/>
        <v>2227.06</v>
      </c>
      <c r="E102" s="149">
        <f t="shared" ca="1" si="50"/>
        <v>2249.83</v>
      </c>
      <c r="F102" s="149">
        <f t="shared" ca="1" si="51"/>
        <v>2136</v>
      </c>
      <c r="G102" s="149">
        <f t="shared" ca="1" si="52"/>
        <v>2169.66</v>
      </c>
      <c r="H102" s="169">
        <f t="shared" ca="1" si="54"/>
        <v>2301.1040000000003</v>
      </c>
      <c r="I102" s="169">
        <f t="shared" ca="1" si="56"/>
        <v>2352.0275000000001</v>
      </c>
      <c r="J102" s="169">
        <f t="shared" ca="1" si="35"/>
        <v>2388.6008333333325</v>
      </c>
      <c r="K102" s="150"/>
      <c r="L102" s="150"/>
      <c r="M102" s="169">
        <f t="shared" ca="1" si="32"/>
        <v>2232.0708800000002</v>
      </c>
      <c r="N102" s="170">
        <f t="shared" ca="1" si="33"/>
        <v>2370.1371200000003</v>
      </c>
      <c r="O102" s="174">
        <f t="shared" ca="1" si="55"/>
        <v>-1.3409478729880997</v>
      </c>
      <c r="P102" s="154" t="e">
        <f ca="1">IF($A102&lt;$L$2,NA(),IF(AND((INDEX(練りの用心棒!$A$8:$M$260,$A102-$L$2,5)=".."),((INDEX(練りの用心棒!$A$8:$M$260,$A102-$L$2,12)-INDEX(練りの用心棒!$A$8:$M$260,$A102-$L$2,13))-(INDEX(練りの用心棒!$A$8:$M$260,$A102-$L$2+1,12)-INDEX(練りの用心棒!$A$8:$M$260,$A102-$L$2+1,13))&lt;10)),E102*102%,NA()))</f>
        <v>#N/A</v>
      </c>
      <c r="Q102" s="153" t="e">
        <f ca="1">IF($A102&lt;$L$2,NA(),IF(AND((INDEX(練りの用心棒!$A$8:$M$260,$A102-$L$2,5)=".."),((INDEX(練りの用心棒!$A$8:$M$260,$A102-$L$2,12)-INDEX(練りの用心棒!$A$8:$M$260,$A102-$L$2,13))-(INDEX(練りの用心棒!$A$8:$M$260,$A102-$L$2+1,12)-INDEX(練りの用心棒!$A$8:$M$260,$A102-$L$2+1,13))&gt;10)),F102*98%,NA()))</f>
        <v>#N/A</v>
      </c>
      <c r="R102" s="166"/>
      <c r="S102" s="167"/>
      <c r="U102" s="158">
        <f t="shared" ca="1" si="53"/>
        <v>43022</v>
      </c>
      <c r="V102" s="159">
        <f t="shared" ca="1" si="36"/>
        <v>-2227.06</v>
      </c>
      <c r="W102" s="159">
        <f t="shared" ca="1" si="37"/>
        <v>-2249.83</v>
      </c>
      <c r="X102" s="159">
        <f t="shared" ca="1" si="38"/>
        <v>-2136</v>
      </c>
      <c r="Y102" s="159">
        <f t="shared" ca="1" si="39"/>
        <v>-2169.66</v>
      </c>
      <c r="Z102" s="159">
        <f t="shared" ca="1" si="40"/>
        <v>-2301.1040000000003</v>
      </c>
      <c r="AA102" s="159">
        <f t="shared" ca="1" si="41"/>
        <v>-2352.0275000000001</v>
      </c>
      <c r="AB102" s="159">
        <f t="shared" ca="1" si="42"/>
        <v>-2388.6008333333325</v>
      </c>
      <c r="AC102" s="160"/>
      <c r="AD102" s="160"/>
      <c r="AE102" s="172">
        <f t="shared" ca="1" si="43"/>
        <v>-2232.0708800000002</v>
      </c>
      <c r="AF102" s="173">
        <f t="shared" ca="1" si="44"/>
        <v>-2370.1371200000003</v>
      </c>
      <c r="AG102" s="163"/>
      <c r="AH102" s="178" t="e">
        <f t="shared" ca="1" si="46"/>
        <v>#N/A</v>
      </c>
      <c r="AI102" s="154" t="e">
        <f t="shared" ca="1" si="47"/>
        <v>#N/A</v>
      </c>
      <c r="AJ102" s="156"/>
      <c r="AK102" s="157"/>
    </row>
    <row r="103" spans="1:37">
      <c r="A103" s="147">
        <v>99</v>
      </c>
      <c r="B103" s="147">
        <f t="shared" ca="1" si="48"/>
        <v>114</v>
      </c>
      <c r="C103" s="148">
        <f t="shared" ca="1" si="45"/>
        <v>43023</v>
      </c>
      <c r="D103" s="149">
        <f t="shared" ca="1" si="49"/>
        <v>2078.59</v>
      </c>
      <c r="E103" s="149">
        <f t="shared" ca="1" si="50"/>
        <v>2118.19</v>
      </c>
      <c r="F103" s="149">
        <f t="shared" ca="1" si="51"/>
        <v>1980.6</v>
      </c>
      <c r="G103" s="149">
        <f t="shared" ca="1" si="52"/>
        <v>1999.41</v>
      </c>
      <c r="H103" s="169">
        <f t="shared" ca="1" si="54"/>
        <v>2227.0659999999998</v>
      </c>
      <c r="I103" s="169">
        <f t="shared" ca="1" si="56"/>
        <v>2337.5765000000001</v>
      </c>
      <c r="J103" s="169">
        <f t="shared" ca="1" si="35"/>
        <v>2378.1913333333328</v>
      </c>
      <c r="K103" s="150"/>
      <c r="L103" s="150"/>
      <c r="M103" s="169">
        <f t="shared" ref="M103:M167" ca="1" si="57">$H103*(1-3%)</f>
        <v>2160.2540199999999</v>
      </c>
      <c r="N103" s="170">
        <f t="shared" ref="N103:N167" ca="1" si="58">$H103*(1+3%)</f>
        <v>2293.8779799999998</v>
      </c>
      <c r="O103" s="174">
        <f t="shared" ca="1" si="55"/>
        <v>-3.2174990787031121</v>
      </c>
      <c r="P103" s="154" t="e">
        <f ca="1">IF($A103&lt;$L$2,NA(),IF(AND((INDEX(練りの用心棒!$A$8:$M$260,$A103-$L$2,5)=".."),((INDEX(練りの用心棒!$A$8:$M$260,$A103-$L$2,12)-INDEX(練りの用心棒!$A$8:$M$260,$A103-$L$2,13))-(INDEX(練りの用心棒!$A$8:$M$260,$A103-$L$2+1,12)-INDEX(練りの用心棒!$A$8:$M$260,$A103-$L$2+1,13))&lt;10)),E103*102%,NA()))</f>
        <v>#N/A</v>
      </c>
      <c r="Q103" s="153" t="e">
        <f ca="1">IF($A103&lt;$L$2,NA(),IF(AND((INDEX(練りの用心棒!$A$8:$M$260,$A103-$L$2,5)=".."),((INDEX(練りの用心棒!$A$8:$M$260,$A103-$L$2,12)-INDEX(練りの用心棒!$A$8:$M$260,$A103-$L$2,13))-(INDEX(練りの用心棒!$A$8:$M$260,$A103-$L$2+1,12)-INDEX(練りの用心棒!$A$8:$M$260,$A103-$L$2+1,13))&gt;10)),F103*98%,NA()))</f>
        <v>#N/A</v>
      </c>
      <c r="R103" s="166"/>
      <c r="S103" s="167"/>
      <c r="U103" s="158">
        <f t="shared" ca="1" si="53"/>
        <v>43023</v>
      </c>
      <c r="V103" s="159">
        <f t="shared" ca="1" si="36"/>
        <v>-2078.59</v>
      </c>
      <c r="W103" s="159">
        <f t="shared" ca="1" si="37"/>
        <v>-2118.19</v>
      </c>
      <c r="X103" s="159">
        <f t="shared" ca="1" si="38"/>
        <v>-1980.6</v>
      </c>
      <c r="Y103" s="159">
        <f t="shared" ca="1" si="39"/>
        <v>-1999.41</v>
      </c>
      <c r="Z103" s="159">
        <f t="shared" ca="1" si="40"/>
        <v>-2227.0659999999998</v>
      </c>
      <c r="AA103" s="159">
        <f t="shared" ca="1" si="41"/>
        <v>-2337.5765000000001</v>
      </c>
      <c r="AB103" s="159">
        <f t="shared" ca="1" si="42"/>
        <v>-2378.1913333333328</v>
      </c>
      <c r="AC103" s="160"/>
      <c r="AD103" s="160"/>
      <c r="AE103" s="172">
        <f t="shared" ca="1" si="43"/>
        <v>-2160.2540199999999</v>
      </c>
      <c r="AF103" s="173">
        <f t="shared" ca="1" si="44"/>
        <v>-2293.8779799999998</v>
      </c>
      <c r="AG103" s="163"/>
      <c r="AH103" s="178" t="e">
        <f t="shared" ca="1" si="46"/>
        <v>#N/A</v>
      </c>
      <c r="AI103" s="154" t="e">
        <f t="shared" ca="1" si="47"/>
        <v>#N/A</v>
      </c>
      <c r="AJ103" s="156"/>
      <c r="AK103" s="157"/>
    </row>
    <row r="104" spans="1:37">
      <c r="A104" s="147">
        <v>100</v>
      </c>
      <c r="B104" s="147">
        <f t="shared" ca="1" si="48"/>
        <v>113</v>
      </c>
      <c r="C104" s="148">
        <f t="shared" ca="1" si="45"/>
        <v>43024</v>
      </c>
      <c r="D104" s="149">
        <f t="shared" ca="1" si="49"/>
        <v>1917.25</v>
      </c>
      <c r="E104" s="149">
        <f t="shared" ca="1" si="50"/>
        <v>2121.15</v>
      </c>
      <c r="F104" s="149">
        <f t="shared" ca="1" si="51"/>
        <v>1905.38</v>
      </c>
      <c r="G104" s="149">
        <f t="shared" ca="1" si="52"/>
        <v>2085.52</v>
      </c>
      <c r="H104" s="169">
        <f t="shared" ca="1" si="54"/>
        <v>2173.0219999999999</v>
      </c>
      <c r="I104" s="169">
        <f t="shared" ca="1" si="56"/>
        <v>2324.9564999999998</v>
      </c>
      <c r="J104" s="169">
        <f t="shared" ca="1" si="35"/>
        <v>2368.9861666666661</v>
      </c>
      <c r="K104" s="169">
        <f ca="1">IF($C104&gt;$G$2,NA(),SUM($G5:$G104)/100)</f>
        <v>2411.0395999999996</v>
      </c>
      <c r="L104" s="150"/>
      <c r="M104" s="169">
        <f t="shared" ca="1" si="57"/>
        <v>2107.8313399999997</v>
      </c>
      <c r="N104" s="170">
        <f t="shared" ca="1" si="58"/>
        <v>2238.2126600000001</v>
      </c>
      <c r="O104" s="174">
        <f t="shared" ca="1" si="55"/>
        <v>-2.4266905426242364</v>
      </c>
      <c r="P104" s="154" t="e">
        <f ca="1">IF($A104&lt;$L$2,NA(),IF(AND((INDEX(練りの用心棒!$A$8:$M$260,$A104-$L$2,5)=".."),((INDEX(練りの用心棒!$A$8:$M$260,$A104-$L$2,12)-INDEX(練りの用心棒!$A$8:$M$260,$A104-$L$2,13))-(INDEX(練りの用心棒!$A$8:$M$260,$A104-$L$2+1,12)-INDEX(練りの用心棒!$A$8:$M$260,$A104-$L$2+1,13))&lt;10)),E104*102%,NA()))</f>
        <v>#N/A</v>
      </c>
      <c r="Q104" s="153" t="e">
        <f ca="1">IF($A104&lt;$L$2,NA(),IF(AND((INDEX(練りの用心棒!$A$8:$M$260,$A104-$L$2,5)=".."),((INDEX(練りの用心棒!$A$8:$M$260,$A104-$L$2,12)-INDEX(練りの用心棒!$A$8:$M$260,$A104-$L$2,13))-(INDEX(練りの用心棒!$A$8:$M$260,$A104-$L$2+1,12)-INDEX(練りの用心棒!$A$8:$M$260,$A104-$L$2+1,13))&gt;10)),F104*98%,NA()))</f>
        <v>#N/A</v>
      </c>
      <c r="R104" s="166"/>
      <c r="S104" s="167"/>
      <c r="U104" s="158">
        <f t="shared" ca="1" si="53"/>
        <v>43024</v>
      </c>
      <c r="V104" s="159">
        <f t="shared" ca="1" si="36"/>
        <v>-1917.25</v>
      </c>
      <c r="W104" s="159">
        <f t="shared" ca="1" si="37"/>
        <v>-2121.15</v>
      </c>
      <c r="X104" s="159">
        <f t="shared" ca="1" si="38"/>
        <v>-1905.38</v>
      </c>
      <c r="Y104" s="159">
        <f t="shared" ca="1" si="39"/>
        <v>-2085.52</v>
      </c>
      <c r="Z104" s="159">
        <f t="shared" ca="1" si="40"/>
        <v>-2173.0219999999999</v>
      </c>
      <c r="AA104" s="159">
        <f t="shared" ca="1" si="41"/>
        <v>-2324.9564999999998</v>
      </c>
      <c r="AB104" s="159">
        <f t="shared" ca="1" si="42"/>
        <v>-2368.9861666666661</v>
      </c>
      <c r="AC104" s="159">
        <f t="shared" ca="1" si="42"/>
        <v>-2411.0395999999996</v>
      </c>
      <c r="AD104" s="160"/>
      <c r="AE104" s="172">
        <f t="shared" ca="1" si="43"/>
        <v>-2107.8313399999997</v>
      </c>
      <c r="AF104" s="173">
        <f t="shared" ca="1" si="44"/>
        <v>-2238.2126600000001</v>
      </c>
      <c r="AG104" s="163"/>
      <c r="AH104" s="178" t="e">
        <f t="shared" ca="1" si="46"/>
        <v>#N/A</v>
      </c>
      <c r="AI104" s="154" t="e">
        <f t="shared" ca="1" si="47"/>
        <v>#N/A</v>
      </c>
      <c r="AJ104" s="156"/>
      <c r="AK104" s="157"/>
    </row>
    <row r="105" spans="1:37">
      <c r="A105" s="147">
        <v>101</v>
      </c>
      <c r="B105" s="147">
        <f t="shared" ca="1" si="48"/>
        <v>112</v>
      </c>
      <c r="C105" s="148">
        <f t="shared" ca="1" si="45"/>
        <v>43025</v>
      </c>
      <c r="D105" s="149">
        <f t="shared" ca="1" si="49"/>
        <v>2071.66</v>
      </c>
      <c r="E105" s="149">
        <f t="shared" ca="1" si="50"/>
        <v>2111.2600000000002</v>
      </c>
      <c r="F105" s="149">
        <f t="shared" ca="1" si="51"/>
        <v>2039</v>
      </c>
      <c r="G105" s="149">
        <f t="shared" ca="1" si="52"/>
        <v>2095.42</v>
      </c>
      <c r="H105" s="169">
        <f t="shared" ca="1" si="54"/>
        <v>2128.2820000000002</v>
      </c>
      <c r="I105" s="169">
        <f t="shared" ca="1" si="56"/>
        <v>2312.6334999999995</v>
      </c>
      <c r="J105" s="169">
        <f t="shared" ca="1" si="35"/>
        <v>2361.0841666666665</v>
      </c>
      <c r="K105" s="169">
        <f t="shared" ref="K105:K168" ca="1" si="59">IF($C105&gt;$G$2,NA(),SUM($G6:$G105)/100)</f>
        <v>2409.6043999999997</v>
      </c>
      <c r="L105" s="150"/>
      <c r="M105" s="169">
        <f t="shared" ca="1" si="57"/>
        <v>2064.43354</v>
      </c>
      <c r="N105" s="170">
        <f t="shared" ca="1" si="58"/>
        <v>2192.1304600000003</v>
      </c>
      <c r="O105" s="174">
        <f t="shared" ca="1" si="55"/>
        <v>-2.0588838953310082</v>
      </c>
      <c r="P105" s="154" t="e">
        <f ca="1">IF($A105&lt;$L$2,NA(),IF(AND((INDEX(練りの用心棒!$A$8:$M$260,$A105-$L$2,5)=".."),((INDEX(練りの用心棒!$A$8:$M$260,$A105-$L$2,12)-INDEX(練りの用心棒!$A$8:$M$260,$A105-$L$2,13))-(INDEX(練りの用心棒!$A$8:$M$260,$A105-$L$2+1,12)-INDEX(練りの用心棒!$A$8:$M$260,$A105-$L$2+1,13))&lt;10)),E105*102%,NA()))</f>
        <v>#N/A</v>
      </c>
      <c r="Q105" s="153" t="e">
        <f ca="1">IF($A105&lt;$L$2,NA(),IF(AND((INDEX(練りの用心棒!$A$8:$M$260,$A105-$L$2,5)=".."),((INDEX(練りの用心棒!$A$8:$M$260,$A105-$L$2,12)-INDEX(練りの用心棒!$A$8:$M$260,$A105-$L$2,13))-(INDEX(練りの用心棒!$A$8:$M$260,$A105-$L$2+1,12)-INDEX(練りの用心棒!$A$8:$M$260,$A105-$L$2+1,13))&gt;10)),F105*98%,NA()))</f>
        <v>#N/A</v>
      </c>
      <c r="R105" s="166"/>
      <c r="S105" s="167"/>
      <c r="U105" s="158">
        <f t="shared" ca="1" si="53"/>
        <v>43025</v>
      </c>
      <c r="V105" s="159">
        <f t="shared" ca="1" si="36"/>
        <v>-2071.66</v>
      </c>
      <c r="W105" s="159">
        <f t="shared" ca="1" si="37"/>
        <v>-2111.2600000000002</v>
      </c>
      <c r="X105" s="159">
        <f t="shared" ca="1" si="38"/>
        <v>-2039</v>
      </c>
      <c r="Y105" s="159">
        <f t="shared" ca="1" si="39"/>
        <v>-2095.42</v>
      </c>
      <c r="Z105" s="159">
        <f t="shared" ca="1" si="40"/>
        <v>-2128.2820000000002</v>
      </c>
      <c r="AA105" s="159">
        <f t="shared" ca="1" si="41"/>
        <v>-2312.6334999999995</v>
      </c>
      <c r="AB105" s="159">
        <f t="shared" ca="1" si="42"/>
        <v>-2361.0841666666665</v>
      </c>
      <c r="AC105" s="159">
        <f t="shared" ca="1" si="42"/>
        <v>-2409.6043999999997</v>
      </c>
      <c r="AD105" s="160"/>
      <c r="AE105" s="172">
        <f t="shared" ca="1" si="43"/>
        <v>-2064.43354</v>
      </c>
      <c r="AF105" s="173">
        <f t="shared" ca="1" si="44"/>
        <v>-2192.1304600000003</v>
      </c>
      <c r="AG105" s="163"/>
      <c r="AH105" s="178" t="e">
        <f t="shared" ca="1" si="46"/>
        <v>#N/A</v>
      </c>
      <c r="AI105" s="154" t="e">
        <f t="shared" ca="1" si="47"/>
        <v>#N/A</v>
      </c>
      <c r="AJ105" s="156"/>
      <c r="AK105" s="157"/>
    </row>
    <row r="106" spans="1:37">
      <c r="A106" s="147">
        <v>102</v>
      </c>
      <c r="B106" s="147">
        <f t="shared" ca="1" si="48"/>
        <v>111</v>
      </c>
      <c r="C106" s="148">
        <f t="shared" ca="1" si="45"/>
        <v>43026</v>
      </c>
      <c r="D106" s="149">
        <f t="shared" ca="1" si="49"/>
        <v>2133.0300000000002</v>
      </c>
      <c r="E106" s="149">
        <f t="shared" ca="1" si="50"/>
        <v>2155.8000000000002</v>
      </c>
      <c r="F106" s="149">
        <f t="shared" ca="1" si="51"/>
        <v>2087.5</v>
      </c>
      <c r="G106" s="149">
        <f t="shared" ca="1" si="52"/>
        <v>2102.35</v>
      </c>
      <c r="H106" s="169">
        <f t="shared" ca="1" si="54"/>
        <v>2090.4720000000002</v>
      </c>
      <c r="I106" s="169">
        <f t="shared" ca="1" si="56"/>
        <v>2297.4894999999997</v>
      </c>
      <c r="J106" s="169">
        <f t="shared" ca="1" si="35"/>
        <v>2353.6771666666664</v>
      </c>
      <c r="K106" s="169">
        <f t="shared" ca="1" si="59"/>
        <v>2408.0305999999996</v>
      </c>
      <c r="L106" s="150"/>
      <c r="M106" s="169">
        <f t="shared" ca="1" si="57"/>
        <v>2027.7578400000002</v>
      </c>
      <c r="N106" s="170">
        <f t="shared" ca="1" si="58"/>
        <v>2153.1861600000002</v>
      </c>
      <c r="O106" s="174">
        <f t="shared" ca="1" si="55"/>
        <v>-1.776550287978752</v>
      </c>
      <c r="P106" s="154" t="e">
        <f ca="1">IF($A106&lt;$L$2,NA(),IF(AND((INDEX(練りの用心棒!$A$8:$M$260,$A106-$L$2,5)=".."),((INDEX(練りの用心棒!$A$8:$M$260,$A106-$L$2,12)-INDEX(練りの用心棒!$A$8:$M$260,$A106-$L$2,13))-(INDEX(練りの用心棒!$A$8:$M$260,$A106-$L$2+1,12)-INDEX(練りの用心棒!$A$8:$M$260,$A106-$L$2+1,13))&lt;10)),E106*102%,NA()))</f>
        <v>#N/A</v>
      </c>
      <c r="Q106" s="153" t="e">
        <f ca="1">IF($A106&lt;$L$2,NA(),IF(AND((INDEX(練りの用心棒!$A$8:$M$260,$A106-$L$2,5)=".."),((INDEX(練りの用心棒!$A$8:$M$260,$A106-$L$2,12)-INDEX(練りの用心棒!$A$8:$M$260,$A106-$L$2,13))-(INDEX(練りの用心棒!$A$8:$M$260,$A106-$L$2+1,12)-INDEX(練りの用心棒!$A$8:$M$260,$A106-$L$2+1,13))&gt;10)),F106*98%,NA()))</f>
        <v>#N/A</v>
      </c>
      <c r="R106" s="166"/>
      <c r="S106" s="167"/>
      <c r="U106" s="158">
        <f t="shared" ca="1" si="53"/>
        <v>43026</v>
      </c>
      <c r="V106" s="159">
        <f t="shared" ca="1" si="36"/>
        <v>-2133.0300000000002</v>
      </c>
      <c r="W106" s="159">
        <f t="shared" ca="1" si="37"/>
        <v>-2155.8000000000002</v>
      </c>
      <c r="X106" s="159">
        <f t="shared" ca="1" si="38"/>
        <v>-2087.5</v>
      </c>
      <c r="Y106" s="159">
        <f t="shared" ca="1" si="39"/>
        <v>-2102.35</v>
      </c>
      <c r="Z106" s="159">
        <f t="shared" ca="1" si="40"/>
        <v>-2090.4720000000002</v>
      </c>
      <c r="AA106" s="159">
        <f t="shared" ca="1" si="41"/>
        <v>-2297.4894999999997</v>
      </c>
      <c r="AB106" s="159">
        <f t="shared" ca="1" si="42"/>
        <v>-2353.6771666666664</v>
      </c>
      <c r="AC106" s="159">
        <f t="shared" ca="1" si="42"/>
        <v>-2408.0305999999996</v>
      </c>
      <c r="AD106" s="160"/>
      <c r="AE106" s="172">
        <f t="shared" ca="1" si="43"/>
        <v>-2027.7578400000002</v>
      </c>
      <c r="AF106" s="173">
        <f t="shared" ca="1" si="44"/>
        <v>-2153.1861600000002</v>
      </c>
      <c r="AG106" s="163"/>
      <c r="AH106" s="178" t="e">
        <f t="shared" ca="1" si="46"/>
        <v>#N/A</v>
      </c>
      <c r="AI106" s="154" t="e">
        <f t="shared" ca="1" si="47"/>
        <v>#N/A</v>
      </c>
      <c r="AJ106" s="156"/>
      <c r="AK106" s="157"/>
    </row>
    <row r="107" spans="1:37">
      <c r="A107" s="147">
        <v>103</v>
      </c>
      <c r="B107" s="147">
        <f t="shared" ca="1" si="48"/>
        <v>110</v>
      </c>
      <c r="C107" s="148">
        <f t="shared" ca="1" si="45"/>
        <v>43027</v>
      </c>
      <c r="D107" s="149">
        <f t="shared" ca="1" si="49"/>
        <v>2151.84</v>
      </c>
      <c r="E107" s="149">
        <f t="shared" ca="1" si="50"/>
        <v>2252.8000000000002</v>
      </c>
      <c r="F107" s="149">
        <f t="shared" ca="1" si="51"/>
        <v>2113.2399999999998</v>
      </c>
      <c r="G107" s="149">
        <f t="shared" ca="1" si="52"/>
        <v>2199.35</v>
      </c>
      <c r="H107" s="169">
        <f t="shared" ca="1" si="54"/>
        <v>2096.4100000000003</v>
      </c>
      <c r="I107" s="169">
        <f t="shared" ca="1" si="56"/>
        <v>2285.4634999999989</v>
      </c>
      <c r="J107" s="169">
        <f t="shared" ca="1" si="35"/>
        <v>2348.3156666666664</v>
      </c>
      <c r="K107" s="169">
        <f t="shared" ca="1" si="59"/>
        <v>2405.3283999999999</v>
      </c>
      <c r="L107" s="150"/>
      <c r="M107" s="169">
        <f t="shared" ca="1" si="57"/>
        <v>2033.5177000000003</v>
      </c>
      <c r="N107" s="170">
        <f t="shared" ca="1" si="58"/>
        <v>2159.3023000000003</v>
      </c>
      <c r="O107" s="174">
        <f t="shared" ca="1" si="55"/>
        <v>0.2840506832906684</v>
      </c>
      <c r="P107" s="154" t="e">
        <f ca="1">IF($A107&lt;$L$2,NA(),IF(AND((INDEX(練りの用心棒!$A$8:$M$260,$A107-$L$2,5)=".."),((INDEX(練りの用心棒!$A$8:$M$260,$A107-$L$2,12)-INDEX(練りの用心棒!$A$8:$M$260,$A107-$L$2,13))-(INDEX(練りの用心棒!$A$8:$M$260,$A107-$L$2+1,12)-INDEX(練りの用心棒!$A$8:$M$260,$A107-$L$2+1,13))&lt;10)),E107*102%,NA()))</f>
        <v>#N/A</v>
      </c>
      <c r="Q107" s="153" t="e">
        <f ca="1">IF($A107&lt;$L$2,NA(),IF(AND((INDEX(練りの用心棒!$A$8:$M$260,$A107-$L$2,5)=".."),((INDEX(練りの用心棒!$A$8:$M$260,$A107-$L$2,12)-INDEX(練りの用心棒!$A$8:$M$260,$A107-$L$2,13))-(INDEX(練りの用心棒!$A$8:$M$260,$A107-$L$2+1,12)-INDEX(練りの用心棒!$A$8:$M$260,$A107-$L$2+1,13))&gt;10)),F107*98%,NA()))</f>
        <v>#N/A</v>
      </c>
      <c r="R107" s="166"/>
      <c r="S107" s="167"/>
      <c r="U107" s="158">
        <f t="shared" ca="1" si="53"/>
        <v>43027</v>
      </c>
      <c r="V107" s="159">
        <f t="shared" ca="1" si="36"/>
        <v>-2151.84</v>
      </c>
      <c r="W107" s="159">
        <f t="shared" ca="1" si="37"/>
        <v>-2252.8000000000002</v>
      </c>
      <c r="X107" s="159">
        <f t="shared" ca="1" si="38"/>
        <v>-2113.2399999999998</v>
      </c>
      <c r="Y107" s="159">
        <f t="shared" ca="1" si="39"/>
        <v>-2199.35</v>
      </c>
      <c r="Z107" s="159">
        <f t="shared" ca="1" si="40"/>
        <v>-2096.4100000000003</v>
      </c>
      <c r="AA107" s="159">
        <f t="shared" ca="1" si="41"/>
        <v>-2285.4634999999989</v>
      </c>
      <c r="AB107" s="159">
        <f t="shared" ca="1" si="42"/>
        <v>-2348.3156666666664</v>
      </c>
      <c r="AC107" s="159">
        <f t="shared" ca="1" si="42"/>
        <v>-2405.3283999999999</v>
      </c>
      <c r="AD107" s="160"/>
      <c r="AE107" s="172">
        <f t="shared" ca="1" si="43"/>
        <v>-2033.5177000000003</v>
      </c>
      <c r="AF107" s="173">
        <f t="shared" ca="1" si="44"/>
        <v>-2159.3023000000003</v>
      </c>
      <c r="AG107" s="163"/>
      <c r="AH107" s="178" t="e">
        <f t="shared" ca="1" si="46"/>
        <v>#N/A</v>
      </c>
      <c r="AI107" s="154" t="e">
        <f t="shared" ca="1" si="47"/>
        <v>#N/A</v>
      </c>
      <c r="AJ107" s="156"/>
      <c r="AK107" s="157"/>
    </row>
    <row r="108" spans="1:37">
      <c r="A108" s="147">
        <v>104</v>
      </c>
      <c r="B108" s="147">
        <f t="shared" ca="1" si="48"/>
        <v>109</v>
      </c>
      <c r="C108" s="148">
        <f t="shared" ca="1" si="45"/>
        <v>43028</v>
      </c>
      <c r="D108" s="149">
        <f t="shared" ca="1" si="49"/>
        <v>2149.86</v>
      </c>
      <c r="E108" s="149">
        <f t="shared" ca="1" si="50"/>
        <v>2207.27</v>
      </c>
      <c r="F108" s="149">
        <f t="shared" ca="1" si="51"/>
        <v>2137.98</v>
      </c>
      <c r="G108" s="149">
        <f t="shared" ca="1" si="52"/>
        <v>2193.41</v>
      </c>
      <c r="H108" s="169">
        <f t="shared" ca="1" si="54"/>
        <v>2135.21</v>
      </c>
      <c r="I108" s="169">
        <f t="shared" ca="1" si="56"/>
        <v>2274.8724999999999</v>
      </c>
      <c r="J108" s="169">
        <f t="shared" ca="1" si="35"/>
        <v>2343.1521666666667</v>
      </c>
      <c r="K108" s="169">
        <f t="shared" ca="1" si="59"/>
        <v>2402.4580000000001</v>
      </c>
      <c r="L108" s="150"/>
      <c r="M108" s="169">
        <f t="shared" ca="1" si="57"/>
        <v>2071.1536999999998</v>
      </c>
      <c r="N108" s="170">
        <f t="shared" ca="1" si="58"/>
        <v>2199.2663000000002</v>
      </c>
      <c r="O108" s="174">
        <f t="shared" ca="1" si="55"/>
        <v>1.8507830052327419</v>
      </c>
      <c r="P108" s="154" t="e">
        <f ca="1">IF($A108&lt;$L$2,NA(),IF(AND((INDEX(練りの用心棒!$A$8:$M$260,$A108-$L$2,5)=".."),((INDEX(練りの用心棒!$A$8:$M$260,$A108-$L$2,12)-INDEX(練りの用心棒!$A$8:$M$260,$A108-$L$2,13))-(INDEX(練りの用心棒!$A$8:$M$260,$A108-$L$2+1,12)-INDEX(練りの用心棒!$A$8:$M$260,$A108-$L$2+1,13))&lt;10)),E108*102%,NA()))</f>
        <v>#N/A</v>
      </c>
      <c r="Q108" s="153" t="e">
        <f ca="1">IF($A108&lt;$L$2,NA(),IF(AND((INDEX(練りの用心棒!$A$8:$M$260,$A108-$L$2,5)=".."),((INDEX(練りの用心棒!$A$8:$M$260,$A108-$L$2,12)-INDEX(練りの用心棒!$A$8:$M$260,$A108-$L$2,13))-(INDEX(練りの用心棒!$A$8:$M$260,$A108-$L$2+1,12)-INDEX(練りの用心棒!$A$8:$M$260,$A108-$L$2+1,13))&gt;10)),F108*98%,NA()))</f>
        <v>#N/A</v>
      </c>
      <c r="R108" s="166"/>
      <c r="S108" s="167"/>
      <c r="U108" s="158">
        <f t="shared" ca="1" si="53"/>
        <v>43028</v>
      </c>
      <c r="V108" s="159">
        <f t="shared" ca="1" si="36"/>
        <v>-2149.86</v>
      </c>
      <c r="W108" s="159">
        <f t="shared" ca="1" si="37"/>
        <v>-2207.27</v>
      </c>
      <c r="X108" s="159">
        <f t="shared" ca="1" si="38"/>
        <v>-2137.98</v>
      </c>
      <c r="Y108" s="159">
        <f t="shared" ca="1" si="39"/>
        <v>-2193.41</v>
      </c>
      <c r="Z108" s="159">
        <f t="shared" ca="1" si="40"/>
        <v>-2135.21</v>
      </c>
      <c r="AA108" s="159">
        <f t="shared" ca="1" si="41"/>
        <v>-2274.8724999999999</v>
      </c>
      <c r="AB108" s="159">
        <f t="shared" ca="1" si="42"/>
        <v>-2343.1521666666667</v>
      </c>
      <c r="AC108" s="159">
        <f t="shared" ca="1" si="42"/>
        <v>-2402.4580000000001</v>
      </c>
      <c r="AD108" s="160"/>
      <c r="AE108" s="172">
        <f t="shared" ca="1" si="43"/>
        <v>-2071.1536999999998</v>
      </c>
      <c r="AF108" s="173">
        <f t="shared" ca="1" si="44"/>
        <v>-2199.2663000000002</v>
      </c>
      <c r="AG108" s="163"/>
      <c r="AH108" s="178" t="e">
        <f t="shared" ca="1" si="46"/>
        <v>#N/A</v>
      </c>
      <c r="AI108" s="154" t="e">
        <f t="shared" ca="1" si="47"/>
        <v>#N/A</v>
      </c>
      <c r="AJ108" s="156"/>
      <c r="AK108" s="157"/>
    </row>
    <row r="109" spans="1:37">
      <c r="A109" s="147">
        <v>105</v>
      </c>
      <c r="B109" s="147">
        <f t="shared" ca="1" si="48"/>
        <v>108</v>
      </c>
      <c r="C109" s="148">
        <f t="shared" ca="1" si="45"/>
        <v>43029</v>
      </c>
      <c r="D109" s="149">
        <f t="shared" ca="1" si="49"/>
        <v>2178.56</v>
      </c>
      <c r="E109" s="149">
        <f t="shared" ca="1" si="50"/>
        <v>2188.46</v>
      </c>
      <c r="F109" s="149">
        <f t="shared" ca="1" si="51"/>
        <v>2097.4</v>
      </c>
      <c r="G109" s="149">
        <f t="shared" ca="1" si="52"/>
        <v>2098.39</v>
      </c>
      <c r="H109" s="169">
        <f t="shared" ca="1" si="54"/>
        <v>2137.7840000000001</v>
      </c>
      <c r="I109" s="169">
        <f t="shared" ca="1" si="56"/>
        <v>2258.7879999999996</v>
      </c>
      <c r="J109" s="169">
        <f t="shared" ca="1" si="35"/>
        <v>2337.1308333333341</v>
      </c>
      <c r="K109" s="169">
        <f t="shared" ca="1" si="59"/>
        <v>2398.8155000000006</v>
      </c>
      <c r="L109" s="150"/>
      <c r="M109" s="169">
        <f t="shared" ca="1" si="57"/>
        <v>2073.6504800000002</v>
      </c>
      <c r="N109" s="170">
        <f t="shared" ca="1" si="58"/>
        <v>2201.91752</v>
      </c>
      <c r="O109" s="174">
        <f t="shared" ca="1" si="55"/>
        <v>0.1205502034928681</v>
      </c>
      <c r="P109" s="154" t="e">
        <f ca="1">IF($A109&lt;$L$2,NA(),IF(AND((INDEX(練りの用心棒!$A$8:$M$260,$A109-$L$2,5)=".."),((INDEX(練りの用心棒!$A$8:$M$260,$A109-$L$2,12)-INDEX(練りの用心棒!$A$8:$M$260,$A109-$L$2,13))-(INDEX(練りの用心棒!$A$8:$M$260,$A109-$L$2+1,12)-INDEX(練りの用心棒!$A$8:$M$260,$A109-$L$2+1,13))&lt;10)),E109*102%,NA()))</f>
        <v>#N/A</v>
      </c>
      <c r="Q109" s="153" t="e">
        <f ca="1">IF($A109&lt;$L$2,NA(),IF(AND((INDEX(練りの用心棒!$A$8:$M$260,$A109-$L$2,5)=".."),((INDEX(練りの用心棒!$A$8:$M$260,$A109-$L$2,12)-INDEX(練りの用心棒!$A$8:$M$260,$A109-$L$2,13))-(INDEX(練りの用心棒!$A$8:$M$260,$A109-$L$2+1,12)-INDEX(練りの用心棒!$A$8:$M$260,$A109-$L$2+1,13))&gt;10)),F109*98%,NA()))</f>
        <v>#N/A</v>
      </c>
      <c r="R109" s="166"/>
      <c r="S109" s="167"/>
      <c r="U109" s="158">
        <f t="shared" ca="1" si="53"/>
        <v>43029</v>
      </c>
      <c r="V109" s="159">
        <f t="shared" ca="1" si="36"/>
        <v>-2178.56</v>
      </c>
      <c r="W109" s="159">
        <f t="shared" ca="1" si="37"/>
        <v>-2188.46</v>
      </c>
      <c r="X109" s="159">
        <f t="shared" ca="1" si="38"/>
        <v>-2097.4</v>
      </c>
      <c r="Y109" s="159">
        <f t="shared" ca="1" si="39"/>
        <v>-2098.39</v>
      </c>
      <c r="Z109" s="159">
        <f t="shared" ca="1" si="40"/>
        <v>-2137.7840000000001</v>
      </c>
      <c r="AA109" s="159">
        <f t="shared" ca="1" si="41"/>
        <v>-2258.7879999999996</v>
      </c>
      <c r="AB109" s="159">
        <f t="shared" ca="1" si="42"/>
        <v>-2337.1308333333341</v>
      </c>
      <c r="AC109" s="159">
        <f t="shared" ca="1" si="42"/>
        <v>-2398.8155000000006</v>
      </c>
      <c r="AD109" s="160"/>
      <c r="AE109" s="172">
        <f t="shared" ca="1" si="43"/>
        <v>-2073.6504800000002</v>
      </c>
      <c r="AF109" s="173">
        <f t="shared" ca="1" si="44"/>
        <v>-2201.91752</v>
      </c>
      <c r="AG109" s="163"/>
      <c r="AH109" s="178" t="e">
        <f t="shared" ca="1" si="46"/>
        <v>#N/A</v>
      </c>
      <c r="AI109" s="154" t="e">
        <f t="shared" ca="1" si="47"/>
        <v>#N/A</v>
      </c>
      <c r="AJ109" s="156"/>
      <c r="AK109" s="157"/>
    </row>
    <row r="110" spans="1:37">
      <c r="A110" s="147">
        <v>106</v>
      </c>
      <c r="B110" s="147">
        <f t="shared" ca="1" si="48"/>
        <v>107</v>
      </c>
      <c r="C110" s="148">
        <f t="shared" ca="1" si="45"/>
        <v>43030</v>
      </c>
      <c r="D110" s="149">
        <f t="shared" ca="1" si="49"/>
        <v>2080.5700000000002</v>
      </c>
      <c r="E110" s="149">
        <f t="shared" ca="1" si="50"/>
        <v>2145.9</v>
      </c>
      <c r="F110" s="149">
        <f t="shared" ca="1" si="51"/>
        <v>2073.64</v>
      </c>
      <c r="G110" s="149">
        <f t="shared" ca="1" si="52"/>
        <v>2091.46</v>
      </c>
      <c r="H110" s="169">
        <f t="shared" ca="1" si="54"/>
        <v>2136.9919999999997</v>
      </c>
      <c r="I110" s="169">
        <f t="shared" ca="1" si="56"/>
        <v>2244.1884999999997</v>
      </c>
      <c r="J110" s="169">
        <f t="shared" ca="1" si="35"/>
        <v>2331.8848333333331</v>
      </c>
      <c r="K110" s="169">
        <f t="shared" ca="1" si="59"/>
        <v>2395.5590000000007</v>
      </c>
      <c r="L110" s="150"/>
      <c r="M110" s="169">
        <f t="shared" ca="1" si="57"/>
        <v>2072.8822399999999</v>
      </c>
      <c r="N110" s="170">
        <f t="shared" ca="1" si="58"/>
        <v>2201.1017599999996</v>
      </c>
      <c r="O110" s="174">
        <f t="shared" ca="1" si="55"/>
        <v>-3.7047709216664129E-2</v>
      </c>
      <c r="P110" s="154" t="e">
        <f ca="1">IF($A110&lt;$L$2,NA(),IF(AND((INDEX(練りの用心棒!$A$8:$M$260,$A110-$L$2,5)=".."),((INDEX(練りの用心棒!$A$8:$M$260,$A110-$L$2,12)-INDEX(練りの用心棒!$A$8:$M$260,$A110-$L$2,13))-(INDEX(練りの用心棒!$A$8:$M$260,$A110-$L$2+1,12)-INDEX(練りの用心棒!$A$8:$M$260,$A110-$L$2+1,13))&lt;10)),E110*102%,NA()))</f>
        <v>#N/A</v>
      </c>
      <c r="Q110" s="153" t="e">
        <f ca="1">IF($A110&lt;$L$2,NA(),IF(AND((INDEX(練りの用心棒!$A$8:$M$260,$A110-$L$2,5)=".."),((INDEX(練りの用心棒!$A$8:$M$260,$A110-$L$2,12)-INDEX(練りの用心棒!$A$8:$M$260,$A110-$L$2,13))-(INDEX(練りの用心棒!$A$8:$M$260,$A110-$L$2+1,12)-INDEX(練りの用心棒!$A$8:$M$260,$A110-$L$2+1,13))&gt;10)),F110*98%,NA()))</f>
        <v>#N/A</v>
      </c>
      <c r="R110" s="166"/>
      <c r="S110" s="167"/>
      <c r="U110" s="158">
        <f t="shared" ca="1" si="53"/>
        <v>43030</v>
      </c>
      <c r="V110" s="159">
        <f t="shared" ca="1" si="36"/>
        <v>-2080.5700000000002</v>
      </c>
      <c r="W110" s="159">
        <f t="shared" ca="1" si="37"/>
        <v>-2145.9</v>
      </c>
      <c r="X110" s="159">
        <f t="shared" ca="1" si="38"/>
        <v>-2073.64</v>
      </c>
      <c r="Y110" s="159">
        <f t="shared" ca="1" si="39"/>
        <v>-2091.46</v>
      </c>
      <c r="Z110" s="159">
        <f t="shared" ca="1" si="40"/>
        <v>-2136.9919999999997</v>
      </c>
      <c r="AA110" s="159">
        <f t="shared" ca="1" si="41"/>
        <v>-2244.1884999999997</v>
      </c>
      <c r="AB110" s="159">
        <f t="shared" ca="1" si="42"/>
        <v>-2331.8848333333331</v>
      </c>
      <c r="AC110" s="159">
        <f t="shared" ca="1" si="42"/>
        <v>-2395.5590000000007</v>
      </c>
      <c r="AD110" s="160"/>
      <c r="AE110" s="172">
        <f t="shared" ca="1" si="43"/>
        <v>-2072.8822399999999</v>
      </c>
      <c r="AF110" s="173">
        <f t="shared" ca="1" si="44"/>
        <v>-2201.1017599999996</v>
      </c>
      <c r="AG110" s="163"/>
      <c r="AH110" s="178" t="e">
        <f t="shared" ca="1" si="46"/>
        <v>#N/A</v>
      </c>
      <c r="AI110" s="154" t="e">
        <f t="shared" ca="1" si="47"/>
        <v>#N/A</v>
      </c>
      <c r="AJ110" s="156"/>
      <c r="AK110" s="157"/>
    </row>
    <row r="111" spans="1:37">
      <c r="A111" s="147">
        <v>107</v>
      </c>
      <c r="B111" s="147">
        <f t="shared" ca="1" si="48"/>
        <v>106</v>
      </c>
      <c r="C111" s="148">
        <f t="shared" ca="1" si="45"/>
        <v>43031</v>
      </c>
      <c r="D111" s="149">
        <f t="shared" ca="1" si="49"/>
        <v>2092.4499999999998</v>
      </c>
      <c r="E111" s="149">
        <f t="shared" ca="1" si="50"/>
        <v>2109.2800000000002</v>
      </c>
      <c r="F111" s="149">
        <f t="shared" ca="1" si="51"/>
        <v>2045.93</v>
      </c>
      <c r="G111" s="149">
        <f t="shared" ca="1" si="52"/>
        <v>2060.7800000000002</v>
      </c>
      <c r="H111" s="169">
        <f t="shared" ca="1" si="54"/>
        <v>2128.6780000000003</v>
      </c>
      <c r="I111" s="169">
        <f t="shared" ca="1" si="56"/>
        <v>2230.2819999999997</v>
      </c>
      <c r="J111" s="169">
        <f t="shared" ca="1" si="35"/>
        <v>2326.1935000000003</v>
      </c>
      <c r="K111" s="169">
        <f t="shared" ca="1" si="59"/>
        <v>2390.5605</v>
      </c>
      <c r="L111" s="150"/>
      <c r="M111" s="169">
        <f t="shared" ca="1" si="57"/>
        <v>2064.8176600000002</v>
      </c>
      <c r="N111" s="170">
        <f t="shared" ca="1" si="58"/>
        <v>2192.5383400000005</v>
      </c>
      <c r="O111" s="174">
        <f t="shared" ca="1" si="55"/>
        <v>-0.38905152663179821</v>
      </c>
      <c r="P111" s="154" t="e">
        <f ca="1">IF($A111&lt;$L$2,NA(),IF(AND((INDEX(練りの用心棒!$A$8:$M$260,$A111-$L$2,5)=".."),((INDEX(練りの用心棒!$A$8:$M$260,$A111-$L$2,12)-INDEX(練りの用心棒!$A$8:$M$260,$A111-$L$2,13))-(INDEX(練りの用心棒!$A$8:$M$260,$A111-$L$2+1,12)-INDEX(練りの用心棒!$A$8:$M$260,$A111-$L$2+1,13))&lt;10)),E111*102%,NA()))</f>
        <v>#N/A</v>
      </c>
      <c r="Q111" s="153" t="e">
        <f ca="1">IF($A111&lt;$L$2,NA(),IF(AND((INDEX(練りの用心棒!$A$8:$M$260,$A111-$L$2,5)=".."),((INDEX(練りの用心棒!$A$8:$M$260,$A111-$L$2,12)-INDEX(練りの用心棒!$A$8:$M$260,$A111-$L$2,13))-(INDEX(練りの用心棒!$A$8:$M$260,$A111-$L$2+1,12)-INDEX(練りの用心棒!$A$8:$M$260,$A111-$L$2+1,13))&gt;10)),F111*98%,NA()))</f>
        <v>#N/A</v>
      </c>
      <c r="R111" s="166"/>
      <c r="S111" s="167"/>
      <c r="U111" s="158">
        <f t="shared" ca="1" si="53"/>
        <v>43031</v>
      </c>
      <c r="V111" s="159">
        <f t="shared" ca="1" si="36"/>
        <v>-2092.4499999999998</v>
      </c>
      <c r="W111" s="159">
        <f t="shared" ca="1" si="37"/>
        <v>-2109.2800000000002</v>
      </c>
      <c r="X111" s="159">
        <f t="shared" ca="1" si="38"/>
        <v>-2045.93</v>
      </c>
      <c r="Y111" s="159">
        <f t="shared" ca="1" si="39"/>
        <v>-2060.7800000000002</v>
      </c>
      <c r="Z111" s="159">
        <f t="shared" ca="1" si="40"/>
        <v>-2128.6780000000003</v>
      </c>
      <c r="AA111" s="159">
        <f t="shared" ca="1" si="41"/>
        <v>-2230.2819999999997</v>
      </c>
      <c r="AB111" s="159">
        <f t="shared" ca="1" si="42"/>
        <v>-2326.1935000000003</v>
      </c>
      <c r="AC111" s="159">
        <f t="shared" ca="1" si="42"/>
        <v>-2390.5605</v>
      </c>
      <c r="AD111" s="160"/>
      <c r="AE111" s="172">
        <f t="shared" ca="1" si="43"/>
        <v>-2064.8176600000002</v>
      </c>
      <c r="AF111" s="173">
        <f t="shared" ca="1" si="44"/>
        <v>-2192.5383400000005</v>
      </c>
      <c r="AG111" s="163"/>
      <c r="AH111" s="178" t="e">
        <f t="shared" ca="1" si="46"/>
        <v>#N/A</v>
      </c>
      <c r="AI111" s="154" t="e">
        <f t="shared" ca="1" si="47"/>
        <v>#N/A</v>
      </c>
      <c r="AJ111" s="156"/>
      <c r="AK111" s="157"/>
    </row>
    <row r="112" spans="1:37">
      <c r="A112" s="147">
        <v>108</v>
      </c>
      <c r="B112" s="147">
        <f t="shared" ca="1" si="48"/>
        <v>105</v>
      </c>
      <c r="C112" s="148">
        <f t="shared" ca="1" si="45"/>
        <v>43032</v>
      </c>
      <c r="D112" s="149">
        <f t="shared" ca="1" si="49"/>
        <v>2090.4699999999998</v>
      </c>
      <c r="E112" s="149">
        <f t="shared" ca="1" si="50"/>
        <v>2090.4699999999998</v>
      </c>
      <c r="F112" s="149">
        <f t="shared" ca="1" si="51"/>
        <v>1968.72</v>
      </c>
      <c r="G112" s="149">
        <f t="shared" ca="1" si="52"/>
        <v>1990.5</v>
      </c>
      <c r="H112" s="169">
        <f t="shared" ca="1" si="54"/>
        <v>2086.9079999999999</v>
      </c>
      <c r="I112" s="169">
        <f t="shared" ca="1" si="56"/>
        <v>2211.8715000000002</v>
      </c>
      <c r="J112" s="169">
        <f t="shared" ca="1" si="35"/>
        <v>2319.9081666666666</v>
      </c>
      <c r="K112" s="169">
        <f t="shared" ca="1" si="59"/>
        <v>2384.5227</v>
      </c>
      <c r="L112" s="150"/>
      <c r="M112" s="169">
        <f t="shared" ca="1" si="57"/>
        <v>2024.3007599999999</v>
      </c>
      <c r="N112" s="170">
        <f t="shared" ca="1" si="58"/>
        <v>2149.5152400000002</v>
      </c>
      <c r="O112" s="174">
        <f t="shared" ca="1" si="55"/>
        <v>-1.9622507490564769</v>
      </c>
      <c r="P112" s="154" t="e">
        <f ca="1">IF($A112&lt;$L$2,NA(),IF(AND((INDEX(練りの用心棒!$A$8:$M$260,$A112-$L$2,5)=".."),((INDEX(練りの用心棒!$A$8:$M$260,$A112-$L$2,12)-INDEX(練りの用心棒!$A$8:$M$260,$A112-$L$2,13))-(INDEX(練りの用心棒!$A$8:$M$260,$A112-$L$2+1,12)-INDEX(練りの用心棒!$A$8:$M$260,$A112-$L$2+1,13))&lt;10)),E112*102%,NA()))</f>
        <v>#N/A</v>
      </c>
      <c r="Q112" s="153" t="e">
        <f ca="1">IF($A112&lt;$L$2,NA(),IF(AND((INDEX(練りの用心棒!$A$8:$M$260,$A112-$L$2,5)=".."),((INDEX(練りの用心棒!$A$8:$M$260,$A112-$L$2,12)-INDEX(練りの用心棒!$A$8:$M$260,$A112-$L$2,13))-(INDEX(練りの用心棒!$A$8:$M$260,$A112-$L$2+1,12)-INDEX(練りの用心棒!$A$8:$M$260,$A112-$L$2+1,13))&gt;10)),F112*98%,NA()))</f>
        <v>#N/A</v>
      </c>
      <c r="R112" s="166"/>
      <c r="S112" s="167"/>
      <c r="U112" s="158">
        <f t="shared" ca="1" si="53"/>
        <v>43032</v>
      </c>
      <c r="V112" s="159">
        <f t="shared" ca="1" si="36"/>
        <v>-2090.4699999999998</v>
      </c>
      <c r="W112" s="159">
        <f t="shared" ca="1" si="37"/>
        <v>-2090.4699999999998</v>
      </c>
      <c r="X112" s="159">
        <f t="shared" ca="1" si="38"/>
        <v>-1968.72</v>
      </c>
      <c r="Y112" s="159">
        <f t="shared" ca="1" si="39"/>
        <v>-1990.5</v>
      </c>
      <c r="Z112" s="159">
        <f t="shared" ca="1" si="40"/>
        <v>-2086.9079999999999</v>
      </c>
      <c r="AA112" s="159">
        <f t="shared" ca="1" si="41"/>
        <v>-2211.8715000000002</v>
      </c>
      <c r="AB112" s="159">
        <f t="shared" ca="1" si="42"/>
        <v>-2319.9081666666666</v>
      </c>
      <c r="AC112" s="159">
        <f t="shared" ca="1" si="42"/>
        <v>-2384.5227</v>
      </c>
      <c r="AD112" s="160"/>
      <c r="AE112" s="172">
        <f t="shared" ca="1" si="43"/>
        <v>-2024.3007599999999</v>
      </c>
      <c r="AF112" s="173">
        <f t="shared" ca="1" si="44"/>
        <v>-2149.5152400000002</v>
      </c>
      <c r="AG112" s="163"/>
      <c r="AH112" s="178" t="e">
        <f t="shared" ca="1" si="46"/>
        <v>#N/A</v>
      </c>
      <c r="AI112" s="154" t="e">
        <f t="shared" ca="1" si="47"/>
        <v>#N/A</v>
      </c>
      <c r="AJ112" s="156"/>
      <c r="AK112" s="157"/>
    </row>
    <row r="113" spans="1:37">
      <c r="A113" s="147">
        <v>109</v>
      </c>
      <c r="B113" s="147">
        <f t="shared" ca="1" si="48"/>
        <v>104</v>
      </c>
      <c r="C113" s="148">
        <f t="shared" ca="1" si="45"/>
        <v>43033</v>
      </c>
      <c r="D113" s="149">
        <f t="shared" ca="1" si="49"/>
        <v>2089.48</v>
      </c>
      <c r="E113" s="149">
        <f t="shared" ca="1" si="50"/>
        <v>2196.38</v>
      </c>
      <c r="F113" s="149">
        <f t="shared" ca="1" si="51"/>
        <v>2039.99</v>
      </c>
      <c r="G113" s="149">
        <f t="shared" ca="1" si="52"/>
        <v>2163.7199999999998</v>
      </c>
      <c r="H113" s="169">
        <f t="shared" ca="1" si="54"/>
        <v>2080.9700000000003</v>
      </c>
      <c r="I113" s="169">
        <f t="shared" ca="1" si="56"/>
        <v>2199.5484999999999</v>
      </c>
      <c r="J113" s="169">
        <f t="shared" ca="1" si="35"/>
        <v>2315.652</v>
      </c>
      <c r="K113" s="169">
        <f t="shared" ca="1" si="59"/>
        <v>2380.3556000000003</v>
      </c>
      <c r="L113" s="150"/>
      <c r="M113" s="169">
        <f t="shared" ca="1" si="57"/>
        <v>2018.5409000000002</v>
      </c>
      <c r="N113" s="170">
        <f t="shared" ca="1" si="58"/>
        <v>2143.3991000000005</v>
      </c>
      <c r="O113" s="174">
        <f t="shared" ca="1" si="55"/>
        <v>-0.28453578212358416</v>
      </c>
      <c r="P113" s="154" t="e">
        <f ca="1">IF($A113&lt;$L$2,NA(),IF(AND((INDEX(練りの用心棒!$A$8:$M$260,$A113-$L$2,5)=".."),((INDEX(練りの用心棒!$A$8:$M$260,$A113-$L$2,12)-INDEX(練りの用心棒!$A$8:$M$260,$A113-$L$2,13))-(INDEX(練りの用心棒!$A$8:$M$260,$A113-$L$2+1,12)-INDEX(練りの用心棒!$A$8:$M$260,$A113-$L$2+1,13))&lt;10)),E113*102%,NA()))</f>
        <v>#N/A</v>
      </c>
      <c r="Q113" s="153" t="e">
        <f ca="1">IF($A113&lt;$L$2,NA(),IF(AND((INDEX(練りの用心棒!$A$8:$M$260,$A113-$L$2,5)=".."),((INDEX(練りの用心棒!$A$8:$M$260,$A113-$L$2,12)-INDEX(練りの用心棒!$A$8:$M$260,$A113-$L$2,13))-(INDEX(練りの用心棒!$A$8:$M$260,$A113-$L$2+1,12)-INDEX(練りの用心棒!$A$8:$M$260,$A113-$L$2+1,13))&gt;10)),F113*98%,NA()))</f>
        <v>#N/A</v>
      </c>
      <c r="R113" s="166"/>
      <c r="S113" s="167"/>
      <c r="U113" s="158">
        <f t="shared" ca="1" si="53"/>
        <v>43033</v>
      </c>
      <c r="V113" s="159">
        <f t="shared" ca="1" si="36"/>
        <v>-2089.48</v>
      </c>
      <c r="W113" s="159">
        <f t="shared" ca="1" si="37"/>
        <v>-2196.38</v>
      </c>
      <c r="X113" s="159">
        <f t="shared" ca="1" si="38"/>
        <v>-2039.99</v>
      </c>
      <c r="Y113" s="159">
        <f t="shared" ca="1" si="39"/>
        <v>-2163.7199999999998</v>
      </c>
      <c r="Z113" s="159">
        <f t="shared" ca="1" si="40"/>
        <v>-2080.9700000000003</v>
      </c>
      <c r="AA113" s="159">
        <f t="shared" ca="1" si="41"/>
        <v>-2199.5484999999999</v>
      </c>
      <c r="AB113" s="159">
        <f t="shared" ca="1" si="42"/>
        <v>-2315.652</v>
      </c>
      <c r="AC113" s="159">
        <f t="shared" ca="1" si="42"/>
        <v>-2380.3556000000003</v>
      </c>
      <c r="AD113" s="160"/>
      <c r="AE113" s="172">
        <f t="shared" ca="1" si="43"/>
        <v>-2018.5409000000002</v>
      </c>
      <c r="AF113" s="173">
        <f t="shared" ca="1" si="44"/>
        <v>-2143.3991000000005</v>
      </c>
      <c r="AG113" s="163"/>
      <c r="AH113" s="178" t="e">
        <f t="shared" ca="1" si="46"/>
        <v>#N/A</v>
      </c>
      <c r="AI113" s="154" t="e">
        <f t="shared" ca="1" si="47"/>
        <v>#N/A</v>
      </c>
      <c r="AJ113" s="156"/>
      <c r="AK113" s="157"/>
    </row>
    <row r="114" spans="1:37">
      <c r="A114" s="147">
        <v>110</v>
      </c>
      <c r="B114" s="147">
        <f t="shared" ca="1" si="48"/>
        <v>103</v>
      </c>
      <c r="C114" s="148">
        <f t="shared" ca="1" si="45"/>
        <v>43034</v>
      </c>
      <c r="D114" s="149">
        <f t="shared" ca="1" si="49"/>
        <v>2158.77</v>
      </c>
      <c r="E114" s="149">
        <f t="shared" ca="1" si="50"/>
        <v>2207.27</v>
      </c>
      <c r="F114" s="149">
        <f t="shared" ca="1" si="51"/>
        <v>2064.7399999999998</v>
      </c>
      <c r="G114" s="149">
        <f t="shared" ca="1" si="52"/>
        <v>2101.36</v>
      </c>
      <c r="H114" s="169">
        <f t="shared" ca="1" si="54"/>
        <v>2081.5639999999999</v>
      </c>
      <c r="I114" s="169">
        <f t="shared" ca="1" si="56"/>
        <v>2183.2660000000001</v>
      </c>
      <c r="J114" s="169">
        <f t="shared" ca="1" si="35"/>
        <v>2309.9771666666666</v>
      </c>
      <c r="K114" s="169">
        <f t="shared" ca="1" si="59"/>
        <v>2376.0500000000002</v>
      </c>
      <c r="L114" s="150"/>
      <c r="M114" s="169">
        <f t="shared" ca="1" si="57"/>
        <v>2019.1170799999998</v>
      </c>
      <c r="N114" s="170">
        <f t="shared" ca="1" si="58"/>
        <v>2144.0109199999997</v>
      </c>
      <c r="O114" s="174">
        <f t="shared" ca="1" si="55"/>
        <v>2.8544380745498307E-2</v>
      </c>
      <c r="P114" s="154" t="e">
        <f ca="1">IF($A114&lt;$L$2,NA(),IF(AND((INDEX(練りの用心棒!$A$8:$M$260,$A114-$L$2,5)=".."),((INDEX(練りの用心棒!$A$8:$M$260,$A114-$L$2,12)-INDEX(練りの用心棒!$A$8:$M$260,$A114-$L$2,13))-(INDEX(練りの用心棒!$A$8:$M$260,$A114-$L$2+1,12)-INDEX(練りの用心棒!$A$8:$M$260,$A114-$L$2+1,13))&lt;10)),E114*102%,NA()))</f>
        <v>#N/A</v>
      </c>
      <c r="Q114" s="153" t="e">
        <f ca="1">IF($A114&lt;$L$2,NA(),IF(AND((INDEX(練りの用心棒!$A$8:$M$260,$A114-$L$2,5)=".."),((INDEX(練りの用心棒!$A$8:$M$260,$A114-$L$2,12)-INDEX(練りの用心棒!$A$8:$M$260,$A114-$L$2,13))-(INDEX(練りの用心棒!$A$8:$M$260,$A114-$L$2+1,12)-INDEX(練りの用心棒!$A$8:$M$260,$A114-$L$2+1,13))&gt;10)),F114*98%,NA()))</f>
        <v>#N/A</v>
      </c>
      <c r="R114" s="166"/>
      <c r="S114" s="167"/>
      <c r="U114" s="158">
        <f t="shared" ca="1" si="53"/>
        <v>43034</v>
      </c>
      <c r="V114" s="159">
        <f t="shared" ca="1" si="36"/>
        <v>-2158.77</v>
      </c>
      <c r="W114" s="159">
        <f t="shared" ca="1" si="37"/>
        <v>-2207.27</v>
      </c>
      <c r="X114" s="159">
        <f t="shared" ca="1" si="38"/>
        <v>-2064.7399999999998</v>
      </c>
      <c r="Y114" s="159">
        <f t="shared" ca="1" si="39"/>
        <v>-2101.36</v>
      </c>
      <c r="Z114" s="159">
        <f t="shared" ca="1" si="40"/>
        <v>-2081.5639999999999</v>
      </c>
      <c r="AA114" s="159">
        <f t="shared" ca="1" si="41"/>
        <v>-2183.2660000000001</v>
      </c>
      <c r="AB114" s="159">
        <f t="shared" ca="1" si="42"/>
        <v>-2309.9771666666666</v>
      </c>
      <c r="AC114" s="159">
        <f t="shared" ca="1" si="42"/>
        <v>-2376.0500000000002</v>
      </c>
      <c r="AD114" s="160"/>
      <c r="AE114" s="172">
        <f t="shared" ca="1" si="43"/>
        <v>-2019.1170799999998</v>
      </c>
      <c r="AF114" s="173">
        <f t="shared" ca="1" si="44"/>
        <v>-2144.0109199999997</v>
      </c>
      <c r="AG114" s="163"/>
      <c r="AH114" s="178" t="e">
        <f t="shared" ca="1" si="46"/>
        <v>#N/A</v>
      </c>
      <c r="AI114" s="154" t="e">
        <f t="shared" ca="1" si="47"/>
        <v>#N/A</v>
      </c>
      <c r="AJ114" s="156"/>
      <c r="AK114" s="157"/>
    </row>
    <row r="115" spans="1:37">
      <c r="A115" s="147">
        <v>111</v>
      </c>
      <c r="B115" s="147">
        <f t="shared" ca="1" si="48"/>
        <v>102</v>
      </c>
      <c r="C115" s="148">
        <f t="shared" ca="1" si="45"/>
        <v>43035</v>
      </c>
      <c r="D115" s="149">
        <f t="shared" ca="1" si="49"/>
        <v>2169.66</v>
      </c>
      <c r="E115" s="149">
        <f t="shared" ca="1" si="50"/>
        <v>2273.59</v>
      </c>
      <c r="F115" s="149">
        <f t="shared" ca="1" si="51"/>
        <v>2130.06</v>
      </c>
      <c r="G115" s="149">
        <f t="shared" ca="1" si="52"/>
        <v>2260.7199999999998</v>
      </c>
      <c r="H115" s="169">
        <f t="shared" ca="1" si="54"/>
        <v>2115.4160000000002</v>
      </c>
      <c r="I115" s="169">
        <f t="shared" ca="1" si="56"/>
        <v>2179.7525000000001</v>
      </c>
      <c r="J115" s="169">
        <f t="shared" ca="1" si="35"/>
        <v>2306.5623333333333</v>
      </c>
      <c r="K115" s="169">
        <f t="shared" ca="1" si="59"/>
        <v>2373.3083000000001</v>
      </c>
      <c r="L115" s="150"/>
      <c r="M115" s="169">
        <f t="shared" ca="1" si="57"/>
        <v>2051.95352</v>
      </c>
      <c r="N115" s="170">
        <f t="shared" ca="1" si="58"/>
        <v>2178.8784800000003</v>
      </c>
      <c r="O115" s="174">
        <f t="shared" ca="1" si="55"/>
        <v>1.6262771646704266</v>
      </c>
      <c r="P115" s="154" t="e">
        <f ca="1">IF($A115&lt;$L$2,NA(),IF(AND((INDEX(練りの用心棒!$A$8:$M$260,$A115-$L$2,5)=".."),((INDEX(練りの用心棒!$A$8:$M$260,$A115-$L$2,12)-INDEX(練りの用心棒!$A$8:$M$260,$A115-$L$2,13))-(INDEX(練りの用心棒!$A$8:$M$260,$A115-$L$2+1,12)-INDEX(練りの用心棒!$A$8:$M$260,$A115-$L$2+1,13))&lt;10)),E115*102%,NA()))</f>
        <v>#N/A</v>
      </c>
      <c r="Q115" s="153" t="e">
        <f ca="1">IF($A115&lt;$L$2,NA(),IF(AND((INDEX(練りの用心棒!$A$8:$M$260,$A115-$L$2,5)=".."),((INDEX(練りの用心棒!$A$8:$M$260,$A115-$L$2,12)-INDEX(練りの用心棒!$A$8:$M$260,$A115-$L$2,13))-(INDEX(練りの用心棒!$A$8:$M$260,$A115-$L$2+1,12)-INDEX(練りの用心棒!$A$8:$M$260,$A115-$L$2+1,13))&gt;10)),F115*98%,NA()))</f>
        <v>#N/A</v>
      </c>
      <c r="R115" s="166"/>
      <c r="S115" s="167"/>
      <c r="U115" s="158">
        <f t="shared" ca="1" si="53"/>
        <v>43035</v>
      </c>
      <c r="V115" s="159">
        <f t="shared" ca="1" si="36"/>
        <v>-2169.66</v>
      </c>
      <c r="W115" s="159">
        <f t="shared" ca="1" si="37"/>
        <v>-2273.59</v>
      </c>
      <c r="X115" s="159">
        <f t="shared" ca="1" si="38"/>
        <v>-2130.06</v>
      </c>
      <c r="Y115" s="159">
        <f t="shared" ca="1" si="39"/>
        <v>-2260.7199999999998</v>
      </c>
      <c r="Z115" s="159">
        <f t="shared" ca="1" si="40"/>
        <v>-2115.4160000000002</v>
      </c>
      <c r="AA115" s="159">
        <f t="shared" ca="1" si="41"/>
        <v>-2179.7525000000001</v>
      </c>
      <c r="AB115" s="159">
        <f t="shared" ca="1" si="42"/>
        <v>-2306.5623333333333</v>
      </c>
      <c r="AC115" s="159">
        <f t="shared" ca="1" si="42"/>
        <v>-2373.3083000000001</v>
      </c>
      <c r="AD115" s="160"/>
      <c r="AE115" s="172">
        <f t="shared" ca="1" si="43"/>
        <v>-2051.95352</v>
      </c>
      <c r="AF115" s="173">
        <f t="shared" ca="1" si="44"/>
        <v>-2178.8784800000003</v>
      </c>
      <c r="AG115" s="163"/>
      <c r="AH115" s="178" t="e">
        <f t="shared" ca="1" si="46"/>
        <v>#N/A</v>
      </c>
      <c r="AI115" s="154" t="e">
        <f t="shared" ca="1" si="47"/>
        <v>#N/A</v>
      </c>
      <c r="AJ115" s="156"/>
      <c r="AK115" s="157"/>
    </row>
    <row r="116" spans="1:37">
      <c r="A116" s="147">
        <v>112</v>
      </c>
      <c r="B116" s="147">
        <f t="shared" ca="1" si="48"/>
        <v>101</v>
      </c>
      <c r="C116" s="148">
        <f t="shared" ca="1" si="45"/>
        <v>43036</v>
      </c>
      <c r="D116" s="149">
        <f t="shared" ca="1" si="49"/>
        <v>2226.0700000000002</v>
      </c>
      <c r="E116" s="149">
        <f t="shared" ca="1" si="50"/>
        <v>2288.4299999999998</v>
      </c>
      <c r="F116" s="149">
        <f t="shared" ca="1" si="51"/>
        <v>2194.4</v>
      </c>
      <c r="G116" s="149">
        <f t="shared" ca="1" si="52"/>
        <v>2269.63</v>
      </c>
      <c r="H116" s="169">
        <f t="shared" ca="1" si="54"/>
        <v>2157.1860000000001</v>
      </c>
      <c r="I116" s="169">
        <f t="shared" ca="1" si="56"/>
        <v>2177.1789999999996</v>
      </c>
      <c r="J116" s="169">
        <f t="shared" ca="1" si="35"/>
        <v>2303.1145000000001</v>
      </c>
      <c r="K116" s="169">
        <f t="shared" ca="1" si="59"/>
        <v>2370.5567000000005</v>
      </c>
      <c r="L116" s="150"/>
      <c r="M116" s="169">
        <f t="shared" ca="1" si="57"/>
        <v>2092.4704200000001</v>
      </c>
      <c r="N116" s="170">
        <f t="shared" ca="1" si="58"/>
        <v>2221.9015800000002</v>
      </c>
      <c r="O116" s="174">
        <f t="shared" ca="1" si="55"/>
        <v>1.9745525230025669</v>
      </c>
      <c r="P116" s="154" t="e">
        <f ca="1">IF($A116&lt;$L$2,NA(),IF(AND((INDEX(練りの用心棒!$A$8:$M$260,$A116-$L$2,5)=".."),((INDEX(練りの用心棒!$A$8:$M$260,$A116-$L$2,12)-INDEX(練りの用心棒!$A$8:$M$260,$A116-$L$2,13))-(INDEX(練りの用心棒!$A$8:$M$260,$A116-$L$2+1,12)-INDEX(練りの用心棒!$A$8:$M$260,$A116-$L$2+1,13))&lt;10)),E116*102%,NA()))</f>
        <v>#N/A</v>
      </c>
      <c r="Q116" s="153" t="e">
        <f ca="1">IF($A116&lt;$L$2,NA(),IF(AND((INDEX(練りの用心棒!$A$8:$M$260,$A116-$L$2,5)=".."),((INDEX(練りの用心棒!$A$8:$M$260,$A116-$L$2,12)-INDEX(練りの用心棒!$A$8:$M$260,$A116-$L$2,13))-(INDEX(練りの用心棒!$A$8:$M$260,$A116-$L$2+1,12)-INDEX(練りの用心棒!$A$8:$M$260,$A116-$L$2+1,13))&gt;10)),F116*98%,NA()))</f>
        <v>#N/A</v>
      </c>
      <c r="R116" s="166"/>
      <c r="S116" s="167"/>
      <c r="U116" s="158">
        <f t="shared" ca="1" si="53"/>
        <v>43036</v>
      </c>
      <c r="V116" s="159">
        <f t="shared" ca="1" si="36"/>
        <v>-2226.0700000000002</v>
      </c>
      <c r="W116" s="159">
        <f t="shared" ca="1" si="37"/>
        <v>-2288.4299999999998</v>
      </c>
      <c r="X116" s="159">
        <f t="shared" ca="1" si="38"/>
        <v>-2194.4</v>
      </c>
      <c r="Y116" s="159">
        <f t="shared" ca="1" si="39"/>
        <v>-2269.63</v>
      </c>
      <c r="Z116" s="159">
        <f t="shared" ca="1" si="40"/>
        <v>-2157.1860000000001</v>
      </c>
      <c r="AA116" s="159">
        <f t="shared" ca="1" si="41"/>
        <v>-2177.1789999999996</v>
      </c>
      <c r="AB116" s="159">
        <f t="shared" ca="1" si="42"/>
        <v>-2303.1145000000001</v>
      </c>
      <c r="AC116" s="159">
        <f t="shared" ca="1" si="42"/>
        <v>-2370.5567000000005</v>
      </c>
      <c r="AD116" s="160"/>
      <c r="AE116" s="172">
        <f t="shared" ca="1" si="43"/>
        <v>-2092.4704200000001</v>
      </c>
      <c r="AF116" s="173">
        <f t="shared" ca="1" si="44"/>
        <v>-2221.9015800000002</v>
      </c>
      <c r="AG116" s="163"/>
      <c r="AH116" s="178" t="e">
        <f t="shared" ca="1" si="46"/>
        <v>#N/A</v>
      </c>
      <c r="AI116" s="154" t="e">
        <f t="shared" ca="1" si="47"/>
        <v>#N/A</v>
      </c>
      <c r="AJ116" s="156"/>
      <c r="AK116" s="157"/>
    </row>
    <row r="117" spans="1:37">
      <c r="A117" s="147">
        <v>113</v>
      </c>
      <c r="B117" s="147">
        <f t="shared" ca="1" si="48"/>
        <v>100</v>
      </c>
      <c r="C117" s="148">
        <f t="shared" ca="1" si="45"/>
        <v>43037</v>
      </c>
      <c r="D117" s="149">
        <f t="shared" ca="1" si="49"/>
        <v>2256.7600000000002</v>
      </c>
      <c r="E117" s="149">
        <f t="shared" ca="1" si="50"/>
        <v>2371.58</v>
      </c>
      <c r="F117" s="149">
        <f t="shared" ca="1" si="51"/>
        <v>2239.9299999999998</v>
      </c>
      <c r="G117" s="149">
        <f t="shared" ca="1" si="52"/>
        <v>2336.9299999999998</v>
      </c>
      <c r="H117" s="169">
        <f t="shared" ca="1" si="54"/>
        <v>2226.4720000000002</v>
      </c>
      <c r="I117" s="169">
        <f t="shared" ca="1" si="56"/>
        <v>2177.7234999999996</v>
      </c>
      <c r="J117" s="169">
        <f t="shared" ca="1" si="35"/>
        <v>2301.3163333333337</v>
      </c>
      <c r="K117" s="169">
        <f t="shared" ca="1" si="59"/>
        <v>2369.1314000000002</v>
      </c>
      <c r="L117" s="150"/>
      <c r="M117" s="169">
        <f t="shared" ca="1" si="57"/>
        <v>2159.6778400000003</v>
      </c>
      <c r="N117" s="170">
        <f t="shared" ca="1" si="58"/>
        <v>2293.2661600000001</v>
      </c>
      <c r="O117" s="174">
        <f t="shared" ca="1" si="55"/>
        <v>3.2118695374436905</v>
      </c>
      <c r="P117" s="154" t="e">
        <f ca="1">IF($A117&lt;$L$2,NA(),IF(AND((INDEX(練りの用心棒!$A$8:$M$260,$A117-$L$2,5)=".."),((INDEX(練りの用心棒!$A$8:$M$260,$A117-$L$2,12)-INDEX(練りの用心棒!$A$8:$M$260,$A117-$L$2,13))-(INDEX(練りの用心棒!$A$8:$M$260,$A117-$L$2+1,12)-INDEX(練りの用心棒!$A$8:$M$260,$A117-$L$2+1,13))&lt;10)),E117*102%,NA()))</f>
        <v>#N/A</v>
      </c>
      <c r="Q117" s="153" t="e">
        <f ca="1">IF($A117&lt;$L$2,NA(),IF(AND((INDEX(練りの用心棒!$A$8:$M$260,$A117-$L$2,5)=".."),((INDEX(練りの用心棒!$A$8:$M$260,$A117-$L$2,12)-INDEX(練りの用心棒!$A$8:$M$260,$A117-$L$2,13))-(INDEX(練りの用心棒!$A$8:$M$260,$A117-$L$2+1,12)-INDEX(練りの用心棒!$A$8:$M$260,$A117-$L$2+1,13))&gt;10)),F117*98%,NA()))</f>
        <v>#N/A</v>
      </c>
      <c r="R117" s="166"/>
      <c r="S117" s="167"/>
      <c r="U117" s="158">
        <f t="shared" ca="1" si="53"/>
        <v>43037</v>
      </c>
      <c r="V117" s="159">
        <f t="shared" ca="1" si="36"/>
        <v>-2256.7600000000002</v>
      </c>
      <c r="W117" s="159">
        <f t="shared" ca="1" si="37"/>
        <v>-2371.58</v>
      </c>
      <c r="X117" s="159">
        <f t="shared" ca="1" si="38"/>
        <v>-2239.9299999999998</v>
      </c>
      <c r="Y117" s="159">
        <f t="shared" ca="1" si="39"/>
        <v>-2336.9299999999998</v>
      </c>
      <c r="Z117" s="159">
        <f t="shared" ca="1" si="40"/>
        <v>-2226.4720000000002</v>
      </c>
      <c r="AA117" s="159">
        <f t="shared" ca="1" si="41"/>
        <v>-2177.7234999999996</v>
      </c>
      <c r="AB117" s="159">
        <f t="shared" ca="1" si="42"/>
        <v>-2301.3163333333337</v>
      </c>
      <c r="AC117" s="159">
        <f t="shared" ca="1" si="42"/>
        <v>-2369.1314000000002</v>
      </c>
      <c r="AD117" s="160"/>
      <c r="AE117" s="172">
        <f t="shared" ca="1" si="43"/>
        <v>-2159.6778400000003</v>
      </c>
      <c r="AF117" s="173">
        <f t="shared" ca="1" si="44"/>
        <v>-2293.2661600000001</v>
      </c>
      <c r="AG117" s="163"/>
      <c r="AH117" s="178" t="e">
        <f t="shared" ca="1" si="46"/>
        <v>#N/A</v>
      </c>
      <c r="AI117" s="154" t="e">
        <f t="shared" ca="1" si="47"/>
        <v>#N/A</v>
      </c>
      <c r="AJ117" s="156"/>
      <c r="AK117" s="157"/>
    </row>
    <row r="118" spans="1:37">
      <c r="A118" s="147">
        <v>114</v>
      </c>
      <c r="B118" s="147">
        <f t="shared" ca="1" si="48"/>
        <v>99</v>
      </c>
      <c r="C118" s="148">
        <f t="shared" ca="1" si="45"/>
        <v>43038</v>
      </c>
      <c r="D118" s="149">
        <f t="shared" ca="1" si="49"/>
        <v>2334.9499999999998</v>
      </c>
      <c r="E118" s="149">
        <f t="shared" ca="1" si="50"/>
        <v>2389.39</v>
      </c>
      <c r="F118" s="149">
        <f t="shared" ca="1" si="51"/>
        <v>2296.35</v>
      </c>
      <c r="G118" s="149">
        <f t="shared" ca="1" si="52"/>
        <v>2331.98</v>
      </c>
      <c r="H118" s="169">
        <f t="shared" ca="1" si="54"/>
        <v>2260.1239999999998</v>
      </c>
      <c r="I118" s="169">
        <f t="shared" ca="1" si="56"/>
        <v>2175.8424999999997</v>
      </c>
      <c r="J118" s="169">
        <f t="shared" ca="1" si="35"/>
        <v>2299.1716666666671</v>
      </c>
      <c r="K118" s="169">
        <f t="shared" ca="1" si="59"/>
        <v>2367.7357000000006</v>
      </c>
      <c r="L118" s="150"/>
      <c r="M118" s="169">
        <f t="shared" ca="1" si="57"/>
        <v>2192.3202799999999</v>
      </c>
      <c r="N118" s="170">
        <f t="shared" ca="1" si="58"/>
        <v>2327.9277199999997</v>
      </c>
      <c r="O118" s="174">
        <f t="shared" ca="1" si="55"/>
        <v>1.5114495039685918</v>
      </c>
      <c r="P118" s="154" t="e">
        <f ca="1">IF($A118&lt;$L$2,NA(),IF(AND((INDEX(練りの用心棒!$A$8:$M$260,$A118-$L$2,5)=".."),((INDEX(練りの用心棒!$A$8:$M$260,$A118-$L$2,12)-INDEX(練りの用心棒!$A$8:$M$260,$A118-$L$2,13))-(INDEX(練りの用心棒!$A$8:$M$260,$A118-$L$2+1,12)-INDEX(練りの用心棒!$A$8:$M$260,$A118-$L$2+1,13))&lt;10)),E118*102%,NA()))</f>
        <v>#N/A</v>
      </c>
      <c r="Q118" s="153" t="e">
        <f ca="1">IF($A118&lt;$L$2,NA(),IF(AND((INDEX(練りの用心棒!$A$8:$M$260,$A118-$L$2,5)=".."),((INDEX(練りの用心棒!$A$8:$M$260,$A118-$L$2,12)-INDEX(練りの用心棒!$A$8:$M$260,$A118-$L$2,13))-(INDEX(練りの用心棒!$A$8:$M$260,$A118-$L$2+1,12)-INDEX(練りの用心棒!$A$8:$M$260,$A118-$L$2+1,13))&gt;10)),F118*98%,NA()))</f>
        <v>#N/A</v>
      </c>
      <c r="R118" s="166"/>
      <c r="S118" s="167"/>
      <c r="U118" s="158">
        <f t="shared" ca="1" si="53"/>
        <v>43038</v>
      </c>
      <c r="V118" s="159">
        <f t="shared" ca="1" si="36"/>
        <v>-2334.9499999999998</v>
      </c>
      <c r="W118" s="159">
        <f t="shared" ca="1" si="37"/>
        <v>-2389.39</v>
      </c>
      <c r="X118" s="159">
        <f t="shared" ca="1" si="38"/>
        <v>-2296.35</v>
      </c>
      <c r="Y118" s="159">
        <f t="shared" ca="1" si="39"/>
        <v>-2331.98</v>
      </c>
      <c r="Z118" s="159">
        <f t="shared" ca="1" si="40"/>
        <v>-2260.1239999999998</v>
      </c>
      <c r="AA118" s="159">
        <f t="shared" ca="1" si="41"/>
        <v>-2175.8424999999997</v>
      </c>
      <c r="AB118" s="159">
        <f t="shared" ca="1" si="42"/>
        <v>-2299.1716666666671</v>
      </c>
      <c r="AC118" s="159">
        <f t="shared" ca="1" si="42"/>
        <v>-2367.7357000000006</v>
      </c>
      <c r="AD118" s="160"/>
      <c r="AE118" s="172">
        <f t="shared" ca="1" si="43"/>
        <v>-2192.3202799999999</v>
      </c>
      <c r="AF118" s="173">
        <f t="shared" ca="1" si="44"/>
        <v>-2327.9277199999997</v>
      </c>
      <c r="AG118" s="163"/>
      <c r="AH118" s="178" t="e">
        <f t="shared" ca="1" si="46"/>
        <v>#N/A</v>
      </c>
      <c r="AI118" s="154" t="e">
        <f t="shared" ca="1" si="47"/>
        <v>#N/A</v>
      </c>
      <c r="AJ118" s="156"/>
      <c r="AK118" s="157"/>
    </row>
    <row r="119" spans="1:37">
      <c r="A119" s="147">
        <v>115</v>
      </c>
      <c r="B119" s="147">
        <f t="shared" ca="1" si="48"/>
        <v>98</v>
      </c>
      <c r="C119" s="148">
        <f t="shared" ca="1" si="45"/>
        <v>43039</v>
      </c>
      <c r="D119" s="149">
        <f t="shared" ca="1" si="49"/>
        <v>2326.04</v>
      </c>
      <c r="E119" s="149">
        <f t="shared" ca="1" si="50"/>
        <v>2379.4899999999998</v>
      </c>
      <c r="F119" s="149">
        <f t="shared" ca="1" si="51"/>
        <v>2298.33</v>
      </c>
      <c r="G119" s="149">
        <f t="shared" ca="1" si="52"/>
        <v>2343.86</v>
      </c>
      <c r="H119" s="169">
        <f t="shared" ca="1" si="54"/>
        <v>2308.6240000000003</v>
      </c>
      <c r="I119" s="169">
        <f t="shared" ca="1" si="56"/>
        <v>2175.2485000000001</v>
      </c>
      <c r="J119" s="169">
        <f t="shared" ca="1" si="35"/>
        <v>2297.7365000000004</v>
      </c>
      <c r="K119" s="169">
        <f t="shared" ca="1" si="59"/>
        <v>2365.6670000000004</v>
      </c>
      <c r="L119" s="150"/>
      <c r="M119" s="169">
        <f t="shared" ca="1" si="57"/>
        <v>2239.36528</v>
      </c>
      <c r="N119" s="170">
        <f t="shared" ca="1" si="58"/>
        <v>2377.8827200000005</v>
      </c>
      <c r="O119" s="174">
        <f t="shared" ca="1" si="55"/>
        <v>2.1458999594712704</v>
      </c>
      <c r="P119" s="154" t="e">
        <f ca="1">IF($A119&lt;$L$2,NA(),IF(AND((INDEX(練りの用心棒!$A$8:$M$260,$A119-$L$2,5)=".."),((INDEX(練りの用心棒!$A$8:$M$260,$A119-$L$2,12)-INDEX(練りの用心棒!$A$8:$M$260,$A119-$L$2,13))-(INDEX(練りの用心棒!$A$8:$M$260,$A119-$L$2+1,12)-INDEX(練りの用心棒!$A$8:$M$260,$A119-$L$2+1,13))&lt;10)),E119*102%,NA()))</f>
        <v>#N/A</v>
      </c>
      <c r="Q119" s="153" t="e">
        <f ca="1">IF($A119&lt;$L$2,NA(),IF(AND((INDEX(練りの用心棒!$A$8:$M$260,$A119-$L$2,5)=".."),((INDEX(練りの用心棒!$A$8:$M$260,$A119-$L$2,12)-INDEX(練りの用心棒!$A$8:$M$260,$A119-$L$2,13))-(INDEX(練りの用心棒!$A$8:$M$260,$A119-$L$2+1,12)-INDEX(練りの用心棒!$A$8:$M$260,$A119-$L$2+1,13))&gt;10)),F119*98%,NA()))</f>
        <v>#N/A</v>
      </c>
      <c r="R119" s="166"/>
      <c r="S119" s="167"/>
      <c r="U119" s="158">
        <f t="shared" ca="1" si="53"/>
        <v>43039</v>
      </c>
      <c r="V119" s="159">
        <f t="shared" ca="1" si="36"/>
        <v>-2326.04</v>
      </c>
      <c r="W119" s="159">
        <f t="shared" ca="1" si="37"/>
        <v>-2379.4899999999998</v>
      </c>
      <c r="X119" s="159">
        <f t="shared" ca="1" si="38"/>
        <v>-2298.33</v>
      </c>
      <c r="Y119" s="159">
        <f t="shared" ca="1" si="39"/>
        <v>-2343.86</v>
      </c>
      <c r="Z119" s="159">
        <f t="shared" ca="1" si="40"/>
        <v>-2308.6240000000003</v>
      </c>
      <c r="AA119" s="159">
        <f t="shared" ca="1" si="41"/>
        <v>-2175.2485000000001</v>
      </c>
      <c r="AB119" s="159">
        <f t="shared" ca="1" si="42"/>
        <v>-2297.7365000000004</v>
      </c>
      <c r="AC119" s="159">
        <f t="shared" ca="1" si="42"/>
        <v>-2365.6670000000004</v>
      </c>
      <c r="AD119" s="160"/>
      <c r="AE119" s="172">
        <f t="shared" ca="1" si="43"/>
        <v>-2239.36528</v>
      </c>
      <c r="AF119" s="173">
        <f t="shared" ca="1" si="44"/>
        <v>-2377.8827200000005</v>
      </c>
      <c r="AG119" s="163"/>
      <c r="AH119" s="178" t="e">
        <f t="shared" ca="1" si="46"/>
        <v>#N/A</v>
      </c>
      <c r="AI119" s="154" t="e">
        <f t="shared" ca="1" si="47"/>
        <v>#N/A</v>
      </c>
      <c r="AJ119" s="156"/>
      <c r="AK119" s="157"/>
    </row>
    <row r="120" spans="1:37">
      <c r="A120" s="147">
        <v>116</v>
      </c>
      <c r="B120" s="147">
        <f t="shared" ca="1" si="48"/>
        <v>97</v>
      </c>
      <c r="C120" s="148">
        <f t="shared" ca="1" si="45"/>
        <v>43040</v>
      </c>
      <c r="D120" s="149">
        <f t="shared" ca="1" si="49"/>
        <v>2350.79</v>
      </c>
      <c r="E120" s="149">
        <f t="shared" ca="1" si="50"/>
        <v>2360.69</v>
      </c>
      <c r="F120" s="149">
        <f t="shared" ca="1" si="51"/>
        <v>2242.9</v>
      </c>
      <c r="G120" s="149">
        <f t="shared" ca="1" si="52"/>
        <v>2280.5100000000002</v>
      </c>
      <c r="H120" s="169">
        <f t="shared" ca="1" si="54"/>
        <v>2312.5819999999999</v>
      </c>
      <c r="I120" s="169">
        <f t="shared" ca="1" si="56"/>
        <v>2173.3180000000002</v>
      </c>
      <c r="J120" s="169">
        <f t="shared" ca="1" si="35"/>
        <v>2294.5030000000002</v>
      </c>
      <c r="K120" s="169">
        <f t="shared" ca="1" si="59"/>
        <v>2362.9252000000006</v>
      </c>
      <c r="L120" s="150"/>
      <c r="M120" s="169">
        <f t="shared" ca="1" si="57"/>
        <v>2243.2045399999997</v>
      </c>
      <c r="N120" s="170">
        <f t="shared" ca="1" si="58"/>
        <v>2381.95946</v>
      </c>
      <c r="O120" s="174">
        <f t="shared" ca="1" si="55"/>
        <v>0.17144411562903394</v>
      </c>
      <c r="P120" s="154" t="e">
        <f ca="1">IF($A120&lt;$L$2,NA(),IF(AND((INDEX(練りの用心棒!$A$8:$M$260,$A120-$L$2,5)=".."),((INDEX(練りの用心棒!$A$8:$M$260,$A120-$L$2,12)-INDEX(練りの用心棒!$A$8:$M$260,$A120-$L$2,13))-(INDEX(練りの用心棒!$A$8:$M$260,$A120-$L$2+1,12)-INDEX(練りの用心棒!$A$8:$M$260,$A120-$L$2+1,13))&lt;10)),E120*102%,NA()))</f>
        <v>#N/A</v>
      </c>
      <c r="Q120" s="153" t="e">
        <f ca="1">IF($A120&lt;$L$2,NA(),IF(AND((INDEX(練りの用心棒!$A$8:$M$260,$A120-$L$2,5)=".."),((INDEX(練りの用心棒!$A$8:$M$260,$A120-$L$2,12)-INDEX(練りの用心棒!$A$8:$M$260,$A120-$L$2,13))-(INDEX(練りの用心棒!$A$8:$M$260,$A120-$L$2+1,12)-INDEX(練りの用心棒!$A$8:$M$260,$A120-$L$2+1,13))&gt;10)),F120*98%,NA()))</f>
        <v>#N/A</v>
      </c>
      <c r="R120" s="166"/>
      <c r="S120" s="167"/>
      <c r="U120" s="158">
        <f t="shared" ca="1" si="53"/>
        <v>43040</v>
      </c>
      <c r="V120" s="159">
        <f t="shared" ca="1" si="36"/>
        <v>-2350.79</v>
      </c>
      <c r="W120" s="159">
        <f t="shared" ca="1" si="37"/>
        <v>-2360.69</v>
      </c>
      <c r="X120" s="159">
        <f t="shared" ca="1" si="38"/>
        <v>-2242.9</v>
      </c>
      <c r="Y120" s="159">
        <f t="shared" ca="1" si="39"/>
        <v>-2280.5100000000002</v>
      </c>
      <c r="Z120" s="159">
        <f t="shared" ca="1" si="40"/>
        <v>-2312.5819999999999</v>
      </c>
      <c r="AA120" s="159">
        <f t="shared" ca="1" si="41"/>
        <v>-2173.3180000000002</v>
      </c>
      <c r="AB120" s="159">
        <f t="shared" ca="1" si="42"/>
        <v>-2294.5030000000002</v>
      </c>
      <c r="AC120" s="159">
        <f t="shared" ca="1" si="42"/>
        <v>-2362.9252000000006</v>
      </c>
      <c r="AD120" s="160"/>
      <c r="AE120" s="172">
        <f t="shared" ca="1" si="43"/>
        <v>-2243.2045399999997</v>
      </c>
      <c r="AF120" s="173">
        <f t="shared" ca="1" si="44"/>
        <v>-2381.95946</v>
      </c>
      <c r="AG120" s="163"/>
      <c r="AH120" s="178" t="e">
        <f t="shared" ca="1" si="46"/>
        <v>#N/A</v>
      </c>
      <c r="AI120" s="154" t="e">
        <f t="shared" ca="1" si="47"/>
        <v>#N/A</v>
      </c>
      <c r="AJ120" s="156"/>
      <c r="AK120" s="157"/>
    </row>
    <row r="121" spans="1:37">
      <c r="A121" s="147">
        <v>117</v>
      </c>
      <c r="B121" s="147">
        <f t="shared" ca="1" si="48"/>
        <v>96</v>
      </c>
      <c r="C121" s="148">
        <f t="shared" ca="1" si="45"/>
        <v>43041</v>
      </c>
      <c r="D121" s="149">
        <f t="shared" ca="1" si="49"/>
        <v>2307.2399999999998</v>
      </c>
      <c r="E121" s="149">
        <f t="shared" ca="1" si="50"/>
        <v>2316.15</v>
      </c>
      <c r="F121" s="149">
        <f t="shared" ca="1" si="51"/>
        <v>2261.71</v>
      </c>
      <c r="G121" s="149">
        <f t="shared" ca="1" si="52"/>
        <v>2289.42</v>
      </c>
      <c r="H121" s="169">
        <f t="shared" ca="1" si="54"/>
        <v>2316.54</v>
      </c>
      <c r="I121" s="169">
        <f t="shared" ca="1" si="56"/>
        <v>2173.2190000000001</v>
      </c>
      <c r="J121" s="169">
        <f t="shared" ca="1" si="35"/>
        <v>2291.5170000000007</v>
      </c>
      <c r="K121" s="169">
        <f t="shared" ca="1" si="59"/>
        <v>2360.975300000001</v>
      </c>
      <c r="L121" s="150"/>
      <c r="M121" s="169">
        <f t="shared" ca="1" si="57"/>
        <v>2247.0437999999999</v>
      </c>
      <c r="N121" s="170">
        <f t="shared" ca="1" si="58"/>
        <v>2386.0362</v>
      </c>
      <c r="O121" s="174">
        <f t="shared" ca="1" si="55"/>
        <v>0.17115068784588325</v>
      </c>
      <c r="P121" s="154" t="e">
        <f ca="1">IF($A121&lt;$L$2,NA(),IF(AND((INDEX(練りの用心棒!$A$8:$M$260,$A121-$L$2,5)=".."),((INDEX(練りの用心棒!$A$8:$M$260,$A121-$L$2,12)-INDEX(練りの用心棒!$A$8:$M$260,$A121-$L$2,13))-(INDEX(練りの用心棒!$A$8:$M$260,$A121-$L$2+1,12)-INDEX(練りの用心棒!$A$8:$M$260,$A121-$L$2+1,13))&lt;10)),E121*102%,NA()))</f>
        <v>#N/A</v>
      </c>
      <c r="Q121" s="153" t="e">
        <f ca="1">IF($A121&lt;$L$2,NA(),IF(AND((INDEX(練りの用心棒!$A$8:$M$260,$A121-$L$2,5)=".."),((INDEX(練りの用心棒!$A$8:$M$260,$A121-$L$2,12)-INDEX(練りの用心棒!$A$8:$M$260,$A121-$L$2,13))-(INDEX(練りの用心棒!$A$8:$M$260,$A121-$L$2+1,12)-INDEX(練りの用心棒!$A$8:$M$260,$A121-$L$2+1,13))&gt;10)),F121*98%,NA()))</f>
        <v>#N/A</v>
      </c>
      <c r="R121" s="166"/>
      <c r="S121" s="167"/>
      <c r="U121" s="158">
        <f t="shared" ca="1" si="53"/>
        <v>43041</v>
      </c>
      <c r="V121" s="159">
        <f t="shared" ca="1" si="36"/>
        <v>-2307.2399999999998</v>
      </c>
      <c r="W121" s="159">
        <f t="shared" ca="1" si="37"/>
        <v>-2316.15</v>
      </c>
      <c r="X121" s="159">
        <f t="shared" ca="1" si="38"/>
        <v>-2261.71</v>
      </c>
      <c r="Y121" s="159">
        <f t="shared" ca="1" si="39"/>
        <v>-2289.42</v>
      </c>
      <c r="Z121" s="159">
        <f t="shared" ca="1" si="40"/>
        <v>-2316.54</v>
      </c>
      <c r="AA121" s="159">
        <f t="shared" ca="1" si="41"/>
        <v>-2173.2190000000001</v>
      </c>
      <c r="AB121" s="159">
        <f t="shared" ca="1" si="42"/>
        <v>-2291.5170000000007</v>
      </c>
      <c r="AC121" s="159">
        <f t="shared" ca="1" si="42"/>
        <v>-2360.975300000001</v>
      </c>
      <c r="AD121" s="160"/>
      <c r="AE121" s="172">
        <f t="shared" ca="1" si="43"/>
        <v>-2247.0437999999999</v>
      </c>
      <c r="AF121" s="173">
        <f t="shared" ca="1" si="44"/>
        <v>-2386.0362</v>
      </c>
      <c r="AG121" s="163"/>
      <c r="AH121" s="178" t="e">
        <f t="shared" ca="1" si="46"/>
        <v>#N/A</v>
      </c>
      <c r="AI121" s="154" t="e">
        <f t="shared" ca="1" si="47"/>
        <v>#N/A</v>
      </c>
      <c r="AJ121" s="156"/>
      <c r="AK121" s="157"/>
    </row>
    <row r="122" spans="1:37">
      <c r="A122" s="147">
        <v>118</v>
      </c>
      <c r="B122" s="147">
        <f t="shared" ca="1" si="48"/>
        <v>95</v>
      </c>
      <c r="C122" s="148">
        <f t="shared" ca="1" si="45"/>
        <v>43042</v>
      </c>
      <c r="D122" s="149">
        <f t="shared" ca="1" si="49"/>
        <v>2292.39</v>
      </c>
      <c r="E122" s="149">
        <f t="shared" ca="1" si="50"/>
        <v>2295.36</v>
      </c>
      <c r="F122" s="149">
        <f t="shared" ca="1" si="51"/>
        <v>2259.73</v>
      </c>
      <c r="G122" s="149">
        <f t="shared" ca="1" si="52"/>
        <v>2281.5</v>
      </c>
      <c r="H122" s="169">
        <f t="shared" ca="1" si="54"/>
        <v>2305.4540000000002</v>
      </c>
      <c r="I122" s="169">
        <f t="shared" ca="1" si="56"/>
        <v>2178.8110000000006</v>
      </c>
      <c r="J122" s="169">
        <f t="shared" ca="1" si="35"/>
        <v>2287.9041666666676</v>
      </c>
      <c r="K122" s="169">
        <f t="shared" ca="1" si="59"/>
        <v>2358.7086000000008</v>
      </c>
      <c r="L122" s="150"/>
      <c r="M122" s="169">
        <f t="shared" ca="1" si="57"/>
        <v>2236.2903799999999</v>
      </c>
      <c r="N122" s="170">
        <f t="shared" ca="1" si="58"/>
        <v>2374.6176200000004</v>
      </c>
      <c r="O122" s="174">
        <f t="shared" ca="1" si="55"/>
        <v>-0.47855853989138047</v>
      </c>
      <c r="P122" s="154" t="e">
        <f ca="1">IF($A122&lt;$L$2,NA(),IF(AND((INDEX(練りの用心棒!$A$8:$M$260,$A122-$L$2,5)=".."),((INDEX(練りの用心棒!$A$8:$M$260,$A122-$L$2,12)-INDEX(練りの用心棒!$A$8:$M$260,$A122-$L$2,13))-(INDEX(練りの用心棒!$A$8:$M$260,$A122-$L$2+1,12)-INDEX(練りの用心棒!$A$8:$M$260,$A122-$L$2+1,13))&lt;10)),E122*102%,NA()))</f>
        <v>#N/A</v>
      </c>
      <c r="Q122" s="153" t="e">
        <f ca="1">IF($A122&lt;$L$2,NA(),IF(AND((INDEX(練りの用心棒!$A$8:$M$260,$A122-$L$2,5)=".."),((INDEX(練りの用心棒!$A$8:$M$260,$A122-$L$2,12)-INDEX(練りの用心棒!$A$8:$M$260,$A122-$L$2,13))-(INDEX(練りの用心棒!$A$8:$M$260,$A122-$L$2+1,12)-INDEX(練りの用心棒!$A$8:$M$260,$A122-$L$2+1,13))&gt;10)),F122*98%,NA()))</f>
        <v>#N/A</v>
      </c>
      <c r="R122" s="166"/>
      <c r="S122" s="167"/>
      <c r="U122" s="158">
        <f t="shared" ca="1" si="53"/>
        <v>43042</v>
      </c>
      <c r="V122" s="159">
        <f t="shared" ca="1" si="36"/>
        <v>-2292.39</v>
      </c>
      <c r="W122" s="159">
        <f t="shared" ca="1" si="37"/>
        <v>-2295.36</v>
      </c>
      <c r="X122" s="159">
        <f t="shared" ca="1" si="38"/>
        <v>-2259.73</v>
      </c>
      <c r="Y122" s="159">
        <f t="shared" ca="1" si="39"/>
        <v>-2281.5</v>
      </c>
      <c r="Z122" s="159">
        <f t="shared" ca="1" si="40"/>
        <v>-2305.4540000000002</v>
      </c>
      <c r="AA122" s="159">
        <f t="shared" ca="1" si="41"/>
        <v>-2178.8110000000006</v>
      </c>
      <c r="AB122" s="159">
        <f t="shared" ca="1" si="42"/>
        <v>-2287.9041666666676</v>
      </c>
      <c r="AC122" s="159">
        <f t="shared" ca="1" si="42"/>
        <v>-2358.7086000000008</v>
      </c>
      <c r="AD122" s="160"/>
      <c r="AE122" s="172">
        <f t="shared" ca="1" si="43"/>
        <v>-2236.2903799999999</v>
      </c>
      <c r="AF122" s="173">
        <f t="shared" ca="1" si="44"/>
        <v>-2374.6176200000004</v>
      </c>
      <c r="AG122" s="163"/>
      <c r="AH122" s="178" t="e">
        <f t="shared" ca="1" si="46"/>
        <v>#N/A</v>
      </c>
      <c r="AI122" s="154" t="e">
        <f t="shared" ca="1" si="47"/>
        <v>#N/A</v>
      </c>
      <c r="AJ122" s="156"/>
      <c r="AK122" s="157"/>
    </row>
    <row r="123" spans="1:37">
      <c r="A123" s="147">
        <v>119</v>
      </c>
      <c r="B123" s="147">
        <f t="shared" ca="1" si="48"/>
        <v>94</v>
      </c>
      <c r="C123" s="148">
        <f t="shared" ca="1" si="45"/>
        <v>43043</v>
      </c>
      <c r="D123" s="149">
        <f t="shared" ca="1" si="49"/>
        <v>2236.96</v>
      </c>
      <c r="E123" s="149">
        <f t="shared" ca="1" si="50"/>
        <v>2272.6</v>
      </c>
      <c r="F123" s="149">
        <f t="shared" ca="1" si="51"/>
        <v>2221.13</v>
      </c>
      <c r="G123" s="149">
        <f t="shared" ca="1" si="52"/>
        <v>2239.9299999999998</v>
      </c>
      <c r="H123" s="169">
        <f t="shared" ca="1" si="54"/>
        <v>2287.0440000000003</v>
      </c>
      <c r="I123" s="169">
        <f t="shared" ca="1" si="56"/>
        <v>2190.8370000000004</v>
      </c>
      <c r="J123" s="169">
        <f t="shared" ca="1" si="35"/>
        <v>2283.4335000000001</v>
      </c>
      <c r="K123" s="169">
        <f t="shared" ca="1" si="59"/>
        <v>2356.3627000000006</v>
      </c>
      <c r="L123" s="150"/>
      <c r="M123" s="169">
        <f t="shared" ca="1" si="57"/>
        <v>2218.4326800000003</v>
      </c>
      <c r="N123" s="170">
        <f t="shared" ca="1" si="58"/>
        <v>2355.6553200000003</v>
      </c>
      <c r="O123" s="174">
        <f t="shared" ca="1" si="55"/>
        <v>-0.79854119839302162</v>
      </c>
      <c r="P123" s="154" t="e">
        <f ca="1">IF($A123&lt;$L$2,NA(),IF(AND((INDEX(練りの用心棒!$A$8:$M$260,$A123-$L$2,5)=".."),((INDEX(練りの用心棒!$A$8:$M$260,$A123-$L$2,12)-INDEX(練りの用心棒!$A$8:$M$260,$A123-$L$2,13))-(INDEX(練りの用心棒!$A$8:$M$260,$A123-$L$2+1,12)-INDEX(練りの用心棒!$A$8:$M$260,$A123-$L$2+1,13))&lt;10)),E123*102%,NA()))</f>
        <v>#N/A</v>
      </c>
      <c r="Q123" s="153" t="e">
        <f ca="1">IF($A123&lt;$L$2,NA(),IF(AND((INDEX(練りの用心棒!$A$8:$M$260,$A123-$L$2,5)=".."),((INDEX(練りの用心棒!$A$8:$M$260,$A123-$L$2,12)-INDEX(練りの用心棒!$A$8:$M$260,$A123-$L$2,13))-(INDEX(練りの用心棒!$A$8:$M$260,$A123-$L$2+1,12)-INDEX(練りの用心棒!$A$8:$M$260,$A123-$L$2+1,13))&gt;10)),F123*98%,NA()))</f>
        <v>#N/A</v>
      </c>
      <c r="R123" s="166"/>
      <c r="S123" s="167"/>
      <c r="U123" s="158">
        <f t="shared" ca="1" si="53"/>
        <v>43043</v>
      </c>
      <c r="V123" s="159">
        <f t="shared" ca="1" si="36"/>
        <v>-2236.96</v>
      </c>
      <c r="W123" s="159">
        <f t="shared" ca="1" si="37"/>
        <v>-2272.6</v>
      </c>
      <c r="X123" s="159">
        <f t="shared" ca="1" si="38"/>
        <v>-2221.13</v>
      </c>
      <c r="Y123" s="159">
        <f t="shared" ca="1" si="39"/>
        <v>-2239.9299999999998</v>
      </c>
      <c r="Z123" s="159">
        <f t="shared" ca="1" si="40"/>
        <v>-2287.0440000000003</v>
      </c>
      <c r="AA123" s="159">
        <f t="shared" ca="1" si="41"/>
        <v>-2190.8370000000004</v>
      </c>
      <c r="AB123" s="159">
        <f t="shared" ca="1" si="42"/>
        <v>-2283.4335000000001</v>
      </c>
      <c r="AC123" s="159">
        <f t="shared" ca="1" si="42"/>
        <v>-2356.3627000000006</v>
      </c>
      <c r="AD123" s="160"/>
      <c r="AE123" s="172">
        <f t="shared" ca="1" si="43"/>
        <v>-2218.4326800000003</v>
      </c>
      <c r="AF123" s="173">
        <f t="shared" ca="1" si="44"/>
        <v>-2355.6553200000003</v>
      </c>
      <c r="AG123" s="163"/>
      <c r="AH123" s="178" t="e">
        <f t="shared" ca="1" si="46"/>
        <v>#N/A</v>
      </c>
      <c r="AI123" s="154" t="e">
        <f t="shared" ca="1" si="47"/>
        <v>#N/A</v>
      </c>
      <c r="AJ123" s="156"/>
      <c r="AK123" s="157"/>
    </row>
    <row r="124" spans="1:37">
      <c r="A124" s="147">
        <v>120</v>
      </c>
      <c r="B124" s="147">
        <f t="shared" ca="1" si="48"/>
        <v>93</v>
      </c>
      <c r="C124" s="148">
        <f t="shared" ca="1" si="45"/>
        <v>43044</v>
      </c>
      <c r="D124" s="149">
        <f t="shared" ca="1" si="49"/>
        <v>2236.96</v>
      </c>
      <c r="E124" s="149">
        <f t="shared" ca="1" si="50"/>
        <v>2266.66</v>
      </c>
      <c r="F124" s="149">
        <f t="shared" ca="1" si="51"/>
        <v>2198.36</v>
      </c>
      <c r="G124" s="149">
        <f t="shared" ca="1" si="52"/>
        <v>2247.85</v>
      </c>
      <c r="H124" s="169">
        <f t="shared" ca="1" si="54"/>
        <v>2267.8420000000001</v>
      </c>
      <c r="I124" s="169">
        <f t="shared" ca="1" si="56"/>
        <v>2198.9535000000005</v>
      </c>
      <c r="J124" s="169">
        <f t="shared" ca="1" si="35"/>
        <v>2281.2560000000003</v>
      </c>
      <c r="K124" s="169">
        <f t="shared" ca="1" si="59"/>
        <v>2354.2247000000002</v>
      </c>
      <c r="L124" s="150"/>
      <c r="M124" s="169">
        <f t="shared" ca="1" si="57"/>
        <v>2199.80674</v>
      </c>
      <c r="N124" s="170">
        <f t="shared" ca="1" si="58"/>
        <v>2335.8772600000002</v>
      </c>
      <c r="O124" s="174">
        <f t="shared" ca="1" si="55"/>
        <v>-0.83959906324496703</v>
      </c>
      <c r="P124" s="154" t="e">
        <f ca="1">IF($A124&lt;$L$2,NA(),IF(AND((INDEX(練りの用心棒!$A$8:$M$260,$A124-$L$2,5)=".."),((INDEX(練りの用心棒!$A$8:$M$260,$A124-$L$2,12)-INDEX(練りの用心棒!$A$8:$M$260,$A124-$L$2,13))-(INDEX(練りの用心棒!$A$8:$M$260,$A124-$L$2+1,12)-INDEX(練りの用心棒!$A$8:$M$260,$A124-$L$2+1,13))&lt;10)),E124*102%,NA()))</f>
        <v>#N/A</v>
      </c>
      <c r="Q124" s="153" t="e">
        <f ca="1">IF($A124&lt;$L$2,NA(),IF(AND((INDEX(練りの用心棒!$A$8:$M$260,$A124-$L$2,5)=".."),((INDEX(練りの用心棒!$A$8:$M$260,$A124-$L$2,12)-INDEX(練りの用心棒!$A$8:$M$260,$A124-$L$2,13))-(INDEX(練りの用心棒!$A$8:$M$260,$A124-$L$2+1,12)-INDEX(練りの用心棒!$A$8:$M$260,$A124-$L$2+1,13))&gt;10)),F124*98%,NA()))</f>
        <v>#N/A</v>
      </c>
      <c r="R124" s="166"/>
      <c r="S124" s="167"/>
      <c r="U124" s="158">
        <f t="shared" ca="1" si="53"/>
        <v>43044</v>
      </c>
      <c r="V124" s="159">
        <f t="shared" ca="1" si="36"/>
        <v>-2236.96</v>
      </c>
      <c r="W124" s="159">
        <f t="shared" ca="1" si="37"/>
        <v>-2266.66</v>
      </c>
      <c r="X124" s="159">
        <f t="shared" ca="1" si="38"/>
        <v>-2198.36</v>
      </c>
      <c r="Y124" s="159">
        <f t="shared" ca="1" si="39"/>
        <v>-2247.85</v>
      </c>
      <c r="Z124" s="159">
        <f t="shared" ca="1" si="40"/>
        <v>-2267.8420000000001</v>
      </c>
      <c r="AA124" s="159">
        <f t="shared" ca="1" si="41"/>
        <v>-2198.9535000000005</v>
      </c>
      <c r="AB124" s="159">
        <f t="shared" ca="1" si="42"/>
        <v>-2281.2560000000003</v>
      </c>
      <c r="AC124" s="159">
        <f t="shared" ca="1" si="42"/>
        <v>-2354.2247000000002</v>
      </c>
      <c r="AD124" s="160"/>
      <c r="AE124" s="172">
        <f t="shared" ca="1" si="43"/>
        <v>-2199.80674</v>
      </c>
      <c r="AF124" s="173">
        <f t="shared" ca="1" si="44"/>
        <v>-2335.8772600000002</v>
      </c>
      <c r="AG124" s="163"/>
      <c r="AH124" s="178" t="e">
        <f t="shared" ca="1" si="46"/>
        <v>#N/A</v>
      </c>
      <c r="AI124" s="154" t="e">
        <f t="shared" ca="1" si="47"/>
        <v>#N/A</v>
      </c>
      <c r="AJ124" s="156"/>
      <c r="AK124" s="157"/>
    </row>
    <row r="125" spans="1:37">
      <c r="A125" s="147">
        <v>121</v>
      </c>
      <c r="B125" s="147">
        <f t="shared" ca="1" si="48"/>
        <v>92</v>
      </c>
      <c r="C125" s="148">
        <f t="shared" ca="1" si="45"/>
        <v>43045</v>
      </c>
      <c r="D125" s="149">
        <f t="shared" ca="1" si="49"/>
        <v>2260.7199999999998</v>
      </c>
      <c r="E125" s="149">
        <f t="shared" ca="1" si="50"/>
        <v>2274.5700000000002</v>
      </c>
      <c r="F125" s="149">
        <f t="shared" ca="1" si="51"/>
        <v>2218.16</v>
      </c>
      <c r="G125" s="149">
        <f t="shared" ca="1" si="52"/>
        <v>2252.8000000000002</v>
      </c>
      <c r="H125" s="169">
        <f t="shared" ca="1" si="54"/>
        <v>2262.3000000000002</v>
      </c>
      <c r="I125" s="169">
        <f t="shared" ca="1" si="56"/>
        <v>2206.8225000000002</v>
      </c>
      <c r="J125" s="169">
        <f t="shared" ca="1" si="35"/>
        <v>2279.1115</v>
      </c>
      <c r="K125" s="169">
        <f t="shared" ca="1" si="59"/>
        <v>2353.0567000000005</v>
      </c>
      <c r="L125" s="150"/>
      <c r="M125" s="169">
        <f t="shared" ca="1" si="57"/>
        <v>2194.431</v>
      </c>
      <c r="N125" s="170">
        <f t="shared" ca="1" si="58"/>
        <v>2330.1690000000003</v>
      </c>
      <c r="O125" s="174">
        <f t="shared" ca="1" si="55"/>
        <v>-0.24437328526413726</v>
      </c>
      <c r="P125" s="154" t="e">
        <f ca="1">IF($A125&lt;$L$2,NA(),IF(AND((INDEX(練りの用心棒!$A$8:$M$260,$A125-$L$2,5)=".."),((INDEX(練りの用心棒!$A$8:$M$260,$A125-$L$2,12)-INDEX(練りの用心棒!$A$8:$M$260,$A125-$L$2,13))-(INDEX(練りの用心棒!$A$8:$M$260,$A125-$L$2+1,12)-INDEX(練りの用心棒!$A$8:$M$260,$A125-$L$2+1,13))&lt;10)),E125*102%,NA()))</f>
        <v>#N/A</v>
      </c>
      <c r="Q125" s="153" t="e">
        <f ca="1">IF($A125&lt;$L$2,NA(),IF(AND((INDEX(練りの用心棒!$A$8:$M$260,$A125-$L$2,5)=".."),((INDEX(練りの用心棒!$A$8:$M$260,$A125-$L$2,12)-INDEX(練りの用心棒!$A$8:$M$260,$A125-$L$2,13))-(INDEX(練りの用心棒!$A$8:$M$260,$A125-$L$2+1,12)-INDEX(練りの用心棒!$A$8:$M$260,$A125-$L$2+1,13))&gt;10)),F125*98%,NA()))</f>
        <v>#N/A</v>
      </c>
      <c r="R125" s="166"/>
      <c r="S125" s="167"/>
      <c r="U125" s="158">
        <f t="shared" ca="1" si="53"/>
        <v>43045</v>
      </c>
      <c r="V125" s="159">
        <f t="shared" ca="1" si="36"/>
        <v>-2260.7199999999998</v>
      </c>
      <c r="W125" s="159">
        <f t="shared" ca="1" si="37"/>
        <v>-2274.5700000000002</v>
      </c>
      <c r="X125" s="159">
        <f t="shared" ca="1" si="38"/>
        <v>-2218.16</v>
      </c>
      <c r="Y125" s="159">
        <f t="shared" ca="1" si="39"/>
        <v>-2252.8000000000002</v>
      </c>
      <c r="Z125" s="159">
        <f t="shared" ca="1" si="40"/>
        <v>-2262.3000000000002</v>
      </c>
      <c r="AA125" s="159">
        <f t="shared" ca="1" si="41"/>
        <v>-2206.8225000000002</v>
      </c>
      <c r="AB125" s="159">
        <f t="shared" ca="1" si="42"/>
        <v>-2279.1115</v>
      </c>
      <c r="AC125" s="159">
        <f t="shared" ca="1" si="42"/>
        <v>-2353.0567000000005</v>
      </c>
      <c r="AD125" s="160"/>
      <c r="AE125" s="172">
        <f t="shared" ca="1" si="43"/>
        <v>-2194.431</v>
      </c>
      <c r="AF125" s="173">
        <f t="shared" ca="1" si="44"/>
        <v>-2330.1690000000003</v>
      </c>
      <c r="AG125" s="163"/>
      <c r="AH125" s="178" t="e">
        <f t="shared" ca="1" si="46"/>
        <v>#N/A</v>
      </c>
      <c r="AI125" s="154" t="e">
        <f t="shared" ca="1" si="47"/>
        <v>#N/A</v>
      </c>
      <c r="AJ125" s="156"/>
      <c r="AK125" s="157"/>
    </row>
    <row r="126" spans="1:37">
      <c r="A126" s="147">
        <v>122</v>
      </c>
      <c r="B126" s="147">
        <f t="shared" ca="1" si="48"/>
        <v>91</v>
      </c>
      <c r="C126" s="148">
        <f t="shared" ca="1" si="45"/>
        <v>43046</v>
      </c>
      <c r="D126" s="149">
        <f t="shared" ca="1" si="49"/>
        <v>2229.04</v>
      </c>
      <c r="E126" s="149">
        <f t="shared" ca="1" si="50"/>
        <v>2250.8200000000002</v>
      </c>
      <c r="F126" s="149">
        <f t="shared" ca="1" si="51"/>
        <v>2189.4499999999998</v>
      </c>
      <c r="G126" s="149">
        <f t="shared" ca="1" si="52"/>
        <v>2215.19</v>
      </c>
      <c r="H126" s="169">
        <f t="shared" ca="1" si="54"/>
        <v>2247.4540000000006</v>
      </c>
      <c r="I126" s="169">
        <f t="shared" ca="1" si="56"/>
        <v>2212.4645000000005</v>
      </c>
      <c r="J126" s="169">
        <f t="shared" ca="1" si="35"/>
        <v>2275.9936666666667</v>
      </c>
      <c r="K126" s="169">
        <f t="shared" ca="1" si="59"/>
        <v>2351.8591000000006</v>
      </c>
      <c r="L126" s="150"/>
      <c r="M126" s="169">
        <f t="shared" ca="1" si="57"/>
        <v>2180.0303800000006</v>
      </c>
      <c r="N126" s="170">
        <f t="shared" ca="1" si="58"/>
        <v>2314.8776200000007</v>
      </c>
      <c r="O126" s="174">
        <f t="shared" ca="1" si="55"/>
        <v>-0.65623480528663514</v>
      </c>
      <c r="P126" s="154" t="e">
        <f ca="1">IF($A126&lt;$L$2,NA(),IF(AND((INDEX(練りの用心棒!$A$8:$M$260,$A126-$L$2,5)=".."),((INDEX(練りの用心棒!$A$8:$M$260,$A126-$L$2,12)-INDEX(練りの用心棒!$A$8:$M$260,$A126-$L$2,13))-(INDEX(練りの用心棒!$A$8:$M$260,$A126-$L$2+1,12)-INDEX(練りの用心棒!$A$8:$M$260,$A126-$L$2+1,13))&lt;10)),E126*102%,NA()))</f>
        <v>#N/A</v>
      </c>
      <c r="Q126" s="153" t="e">
        <f ca="1">IF($A126&lt;$L$2,NA(),IF(AND((INDEX(練りの用心棒!$A$8:$M$260,$A126-$L$2,5)=".."),((INDEX(練りの用心棒!$A$8:$M$260,$A126-$L$2,12)-INDEX(練りの用心棒!$A$8:$M$260,$A126-$L$2,13))-(INDEX(練りの用心棒!$A$8:$M$260,$A126-$L$2+1,12)-INDEX(練りの用心棒!$A$8:$M$260,$A126-$L$2+1,13))&gt;10)),F126*98%,NA()))</f>
        <v>#N/A</v>
      </c>
      <c r="R126" s="166"/>
      <c r="S126" s="167"/>
      <c r="U126" s="158">
        <f t="shared" ca="1" si="53"/>
        <v>43046</v>
      </c>
      <c r="V126" s="159">
        <f t="shared" ca="1" si="36"/>
        <v>-2229.04</v>
      </c>
      <c r="W126" s="159">
        <f t="shared" ca="1" si="37"/>
        <v>-2250.8200000000002</v>
      </c>
      <c r="X126" s="159">
        <f t="shared" ca="1" si="38"/>
        <v>-2189.4499999999998</v>
      </c>
      <c r="Y126" s="159">
        <f t="shared" ca="1" si="39"/>
        <v>-2215.19</v>
      </c>
      <c r="Z126" s="159">
        <f t="shared" ca="1" si="40"/>
        <v>-2247.4540000000006</v>
      </c>
      <c r="AA126" s="159">
        <f t="shared" ca="1" si="41"/>
        <v>-2212.4645000000005</v>
      </c>
      <c r="AB126" s="159">
        <f t="shared" ca="1" si="42"/>
        <v>-2275.9936666666667</v>
      </c>
      <c r="AC126" s="159">
        <f t="shared" ca="1" si="42"/>
        <v>-2351.8591000000006</v>
      </c>
      <c r="AD126" s="160"/>
      <c r="AE126" s="172">
        <f t="shared" ca="1" si="43"/>
        <v>-2180.0303800000006</v>
      </c>
      <c r="AF126" s="173">
        <f t="shared" ca="1" si="44"/>
        <v>-2314.8776200000007</v>
      </c>
      <c r="AG126" s="163"/>
      <c r="AH126" s="178" t="e">
        <f t="shared" ca="1" si="46"/>
        <v>#N/A</v>
      </c>
      <c r="AI126" s="154" t="e">
        <f t="shared" ca="1" si="47"/>
        <v>#N/A</v>
      </c>
      <c r="AJ126" s="156"/>
      <c r="AK126" s="157"/>
    </row>
    <row r="127" spans="1:37">
      <c r="A127" s="147">
        <v>123</v>
      </c>
      <c r="B127" s="147">
        <f t="shared" ca="1" si="48"/>
        <v>90</v>
      </c>
      <c r="C127" s="148">
        <f t="shared" ca="1" si="45"/>
        <v>43047</v>
      </c>
      <c r="D127" s="149">
        <f t="shared" ca="1" si="49"/>
        <v>2264.6799999999998</v>
      </c>
      <c r="E127" s="149">
        <f t="shared" ca="1" si="50"/>
        <v>2266.66</v>
      </c>
      <c r="F127" s="149">
        <f t="shared" ca="1" si="51"/>
        <v>2125.11</v>
      </c>
      <c r="G127" s="149">
        <f t="shared" ca="1" si="52"/>
        <v>2196.38</v>
      </c>
      <c r="H127" s="169">
        <f t="shared" ca="1" si="54"/>
        <v>2230.4300000000003</v>
      </c>
      <c r="I127" s="169">
        <f t="shared" ca="1" si="56"/>
        <v>2212.3159999999998</v>
      </c>
      <c r="J127" s="169">
        <f t="shared" ca="1" si="35"/>
        <v>2272.6118333333338</v>
      </c>
      <c r="K127" s="169">
        <f t="shared" ca="1" si="59"/>
        <v>2351.1266000000005</v>
      </c>
      <c r="L127" s="150"/>
      <c r="M127" s="169">
        <f t="shared" ca="1" si="57"/>
        <v>2163.5171</v>
      </c>
      <c r="N127" s="170">
        <f t="shared" ca="1" si="58"/>
        <v>2297.3429000000006</v>
      </c>
      <c r="O127" s="174">
        <f t="shared" ca="1" si="55"/>
        <v>-0.75747935219142803</v>
      </c>
      <c r="P127" s="154" t="e">
        <f ca="1">IF($A127&lt;$L$2,NA(),IF(AND((INDEX(練りの用心棒!$A$8:$M$260,$A127-$L$2,5)=".."),((INDEX(練りの用心棒!$A$8:$M$260,$A127-$L$2,12)-INDEX(練りの用心棒!$A$8:$M$260,$A127-$L$2,13))-(INDEX(練りの用心棒!$A$8:$M$260,$A127-$L$2+1,12)-INDEX(練りの用心棒!$A$8:$M$260,$A127-$L$2+1,13))&lt;10)),E127*102%,NA()))</f>
        <v>#N/A</v>
      </c>
      <c r="Q127" s="153" t="e">
        <f ca="1">IF($A127&lt;$L$2,NA(),IF(AND((INDEX(練りの用心棒!$A$8:$M$260,$A127-$L$2,5)=".."),((INDEX(練りの用心棒!$A$8:$M$260,$A127-$L$2,12)-INDEX(練りの用心棒!$A$8:$M$260,$A127-$L$2,13))-(INDEX(練りの用心棒!$A$8:$M$260,$A127-$L$2+1,12)-INDEX(練りの用心棒!$A$8:$M$260,$A127-$L$2+1,13))&gt;10)),F127*98%,NA()))</f>
        <v>#N/A</v>
      </c>
      <c r="R127" s="166"/>
      <c r="S127" s="167"/>
      <c r="U127" s="158">
        <f t="shared" ca="1" si="53"/>
        <v>43047</v>
      </c>
      <c r="V127" s="159">
        <f t="shared" ca="1" si="36"/>
        <v>-2264.6799999999998</v>
      </c>
      <c r="W127" s="159">
        <f t="shared" ca="1" si="37"/>
        <v>-2266.66</v>
      </c>
      <c r="X127" s="159">
        <f t="shared" ca="1" si="38"/>
        <v>-2125.11</v>
      </c>
      <c r="Y127" s="159">
        <f t="shared" ca="1" si="39"/>
        <v>-2196.38</v>
      </c>
      <c r="Z127" s="159">
        <f t="shared" ca="1" si="40"/>
        <v>-2230.4300000000003</v>
      </c>
      <c r="AA127" s="159">
        <f t="shared" ca="1" si="41"/>
        <v>-2212.3159999999998</v>
      </c>
      <c r="AB127" s="159">
        <f t="shared" ca="1" si="42"/>
        <v>-2272.6118333333338</v>
      </c>
      <c r="AC127" s="159">
        <f t="shared" ca="1" si="42"/>
        <v>-2351.1266000000005</v>
      </c>
      <c r="AD127" s="160"/>
      <c r="AE127" s="172">
        <f t="shared" ca="1" si="43"/>
        <v>-2163.5171</v>
      </c>
      <c r="AF127" s="173">
        <f t="shared" ca="1" si="44"/>
        <v>-2297.3429000000006</v>
      </c>
      <c r="AG127" s="163"/>
      <c r="AH127" s="178" t="e">
        <f t="shared" ca="1" si="46"/>
        <v>#N/A</v>
      </c>
      <c r="AI127" s="154" t="e">
        <f t="shared" ca="1" si="47"/>
        <v>#N/A</v>
      </c>
      <c r="AJ127" s="156"/>
      <c r="AK127" s="157"/>
    </row>
    <row r="128" spans="1:37">
      <c r="A128" s="147">
        <v>124</v>
      </c>
      <c r="B128" s="147">
        <f t="shared" ca="1" si="48"/>
        <v>89</v>
      </c>
      <c r="C128" s="148">
        <f t="shared" ca="1" si="45"/>
        <v>43048</v>
      </c>
      <c r="D128" s="149">
        <f t="shared" ca="1" si="49"/>
        <v>2194.4</v>
      </c>
      <c r="E128" s="149">
        <f t="shared" ca="1" si="50"/>
        <v>2254.7800000000002</v>
      </c>
      <c r="F128" s="149">
        <f t="shared" ca="1" si="51"/>
        <v>2144.91</v>
      </c>
      <c r="G128" s="149">
        <f t="shared" ca="1" si="52"/>
        <v>2155.8000000000002</v>
      </c>
      <c r="H128" s="169">
        <f t="shared" ca="1" si="54"/>
        <v>2213.6040000000003</v>
      </c>
      <c r="I128" s="169">
        <f t="shared" ca="1" si="56"/>
        <v>2210.4355000000005</v>
      </c>
      <c r="J128" s="169">
        <f t="shared" ca="1" si="35"/>
        <v>2268.9331666666671</v>
      </c>
      <c r="K128" s="169">
        <f t="shared" ca="1" si="59"/>
        <v>2348.5828000000006</v>
      </c>
      <c r="L128" s="150"/>
      <c r="M128" s="169">
        <f t="shared" ca="1" si="57"/>
        <v>2147.1958800000002</v>
      </c>
      <c r="N128" s="170">
        <f t="shared" ca="1" si="58"/>
        <v>2280.0121200000003</v>
      </c>
      <c r="O128" s="174">
        <f t="shared" ca="1" si="55"/>
        <v>-0.75438368386365051</v>
      </c>
      <c r="P128" s="154" t="e">
        <f ca="1">IF($A128&lt;$L$2,NA(),IF(AND((INDEX(練りの用心棒!$A$8:$M$260,$A128-$L$2,5)=".."),((INDEX(練りの用心棒!$A$8:$M$260,$A128-$L$2,12)-INDEX(練りの用心棒!$A$8:$M$260,$A128-$L$2,13))-(INDEX(練りの用心棒!$A$8:$M$260,$A128-$L$2+1,12)-INDEX(練りの用心棒!$A$8:$M$260,$A128-$L$2+1,13))&lt;10)),E128*102%,NA()))</f>
        <v>#N/A</v>
      </c>
      <c r="Q128" s="153" t="e">
        <f ca="1">IF($A128&lt;$L$2,NA(),IF(AND((INDEX(練りの用心棒!$A$8:$M$260,$A128-$L$2,5)=".."),((INDEX(練りの用心棒!$A$8:$M$260,$A128-$L$2,12)-INDEX(練りの用心棒!$A$8:$M$260,$A128-$L$2,13))-(INDEX(練りの用心棒!$A$8:$M$260,$A128-$L$2+1,12)-INDEX(練りの用心棒!$A$8:$M$260,$A128-$L$2+1,13))&gt;10)),F128*98%,NA()))</f>
        <v>#N/A</v>
      </c>
      <c r="R128" s="166"/>
      <c r="S128" s="167"/>
      <c r="U128" s="158">
        <f t="shared" ca="1" si="53"/>
        <v>43048</v>
      </c>
      <c r="V128" s="159">
        <f t="shared" ca="1" si="36"/>
        <v>-2194.4</v>
      </c>
      <c r="W128" s="159">
        <f t="shared" ca="1" si="37"/>
        <v>-2254.7800000000002</v>
      </c>
      <c r="X128" s="159">
        <f t="shared" ca="1" si="38"/>
        <v>-2144.91</v>
      </c>
      <c r="Y128" s="159">
        <f t="shared" ca="1" si="39"/>
        <v>-2155.8000000000002</v>
      </c>
      <c r="Z128" s="159">
        <f t="shared" ca="1" si="40"/>
        <v>-2213.6040000000003</v>
      </c>
      <c r="AA128" s="159">
        <f t="shared" ca="1" si="41"/>
        <v>-2210.4355000000005</v>
      </c>
      <c r="AB128" s="159">
        <f t="shared" ca="1" si="42"/>
        <v>-2268.9331666666671</v>
      </c>
      <c r="AC128" s="159">
        <f t="shared" ca="1" si="42"/>
        <v>-2348.5828000000006</v>
      </c>
      <c r="AD128" s="160"/>
      <c r="AE128" s="172">
        <f t="shared" ca="1" si="43"/>
        <v>-2147.1958800000002</v>
      </c>
      <c r="AF128" s="173">
        <f t="shared" ca="1" si="44"/>
        <v>-2280.0121200000003</v>
      </c>
      <c r="AG128" s="163"/>
      <c r="AH128" s="178" t="e">
        <f t="shared" ca="1" si="46"/>
        <v>#N/A</v>
      </c>
      <c r="AI128" s="154" t="e">
        <f t="shared" ca="1" si="47"/>
        <v>#N/A</v>
      </c>
      <c r="AJ128" s="156"/>
      <c r="AK128" s="157"/>
    </row>
    <row r="129" spans="1:37">
      <c r="A129" s="147">
        <v>125</v>
      </c>
      <c r="B129" s="147">
        <f t="shared" ca="1" si="48"/>
        <v>88</v>
      </c>
      <c r="C129" s="148">
        <f t="shared" ca="1" si="45"/>
        <v>43049</v>
      </c>
      <c r="D129" s="149">
        <f t="shared" ca="1" si="49"/>
        <v>2149.86</v>
      </c>
      <c r="E129" s="149">
        <f t="shared" ca="1" si="50"/>
        <v>2187.4699999999998</v>
      </c>
      <c r="F129" s="149">
        <f t="shared" ca="1" si="51"/>
        <v>2138.9699999999998</v>
      </c>
      <c r="G129" s="149">
        <f t="shared" ca="1" si="52"/>
        <v>2165.6999999999998</v>
      </c>
      <c r="H129" s="169">
        <f t="shared" ca="1" si="54"/>
        <v>2197.174</v>
      </c>
      <c r="I129" s="169">
        <f t="shared" ca="1" si="56"/>
        <v>2213.8009999999999</v>
      </c>
      <c r="J129" s="169">
        <f t="shared" ref="J129:J192" ca="1" si="60">IF($C129&gt;$G$2,NA(),SUM($G70:$G129)/60)</f>
        <v>2266.1948333333339</v>
      </c>
      <c r="K129" s="169">
        <f t="shared" ca="1" si="59"/>
        <v>2345.5441000000005</v>
      </c>
      <c r="L129" s="150"/>
      <c r="M129" s="169">
        <f t="shared" ca="1" si="57"/>
        <v>2131.2587800000001</v>
      </c>
      <c r="N129" s="170">
        <f t="shared" ca="1" si="58"/>
        <v>2263.0892199999998</v>
      </c>
      <c r="O129" s="174">
        <f t="shared" ca="1" si="55"/>
        <v>-0.74222851060986017</v>
      </c>
      <c r="P129" s="154" t="e">
        <f ca="1">IF($A129&lt;$L$2,NA(),IF(AND((INDEX(練りの用心棒!$A$8:$M$260,$A129-$L$2,5)=".."),((INDEX(練りの用心棒!$A$8:$M$260,$A129-$L$2,12)-INDEX(練りの用心棒!$A$8:$M$260,$A129-$L$2,13))-(INDEX(練りの用心棒!$A$8:$M$260,$A129-$L$2+1,12)-INDEX(練りの用心棒!$A$8:$M$260,$A129-$L$2+1,13))&lt;10)),E129*102%,NA()))</f>
        <v>#N/A</v>
      </c>
      <c r="Q129" s="153" t="e">
        <f ca="1">IF($A129&lt;$L$2,NA(),IF(AND((INDEX(練りの用心棒!$A$8:$M$260,$A129-$L$2,5)=".."),((INDEX(練りの用心棒!$A$8:$M$260,$A129-$L$2,12)-INDEX(練りの用心棒!$A$8:$M$260,$A129-$L$2,13))-(INDEX(練りの用心棒!$A$8:$M$260,$A129-$L$2+1,12)-INDEX(練りの用心棒!$A$8:$M$260,$A129-$L$2+1,13))&gt;10)),F129*98%,NA()))</f>
        <v>#N/A</v>
      </c>
      <c r="R129" s="166"/>
      <c r="S129" s="167"/>
      <c r="U129" s="158">
        <f t="shared" ca="1" si="53"/>
        <v>43049</v>
      </c>
      <c r="V129" s="159">
        <f t="shared" ref="V129:V192" ca="1" si="61">-D129</f>
        <v>-2149.86</v>
      </c>
      <c r="W129" s="159">
        <f t="shared" ref="W129:W192" ca="1" si="62">-E129</f>
        <v>-2187.4699999999998</v>
      </c>
      <c r="X129" s="159">
        <f t="shared" ref="X129:X192" ca="1" si="63">-F129</f>
        <v>-2138.9699999999998</v>
      </c>
      <c r="Y129" s="159">
        <f t="shared" ref="Y129:Y192" ca="1" si="64">-G129</f>
        <v>-2165.6999999999998</v>
      </c>
      <c r="Z129" s="159">
        <f t="shared" ref="Z129:Z192" ca="1" si="65">-H129</f>
        <v>-2197.174</v>
      </c>
      <c r="AA129" s="159">
        <f t="shared" ref="AA129:AA192" ca="1" si="66">-I129</f>
        <v>-2213.8009999999999</v>
      </c>
      <c r="AB129" s="159">
        <f t="shared" ref="AB129:AC192" ca="1" si="67">-J129</f>
        <v>-2266.1948333333339</v>
      </c>
      <c r="AC129" s="159">
        <f t="shared" ref="AC129:AC178" ca="1" si="68">-K129</f>
        <v>-2345.5441000000005</v>
      </c>
      <c r="AD129" s="160"/>
      <c r="AE129" s="172">
        <f t="shared" ref="AE129:AE192" ca="1" si="69">-M129</f>
        <v>-2131.2587800000001</v>
      </c>
      <c r="AF129" s="173">
        <f t="shared" ref="AF129:AF192" ca="1" si="70">-N129</f>
        <v>-2263.0892199999998</v>
      </c>
      <c r="AG129" s="163"/>
      <c r="AH129" s="178" t="e">
        <f t="shared" ca="1" si="46"/>
        <v>#N/A</v>
      </c>
      <c r="AI129" s="154" t="e">
        <f t="shared" ca="1" si="47"/>
        <v>#N/A</v>
      </c>
      <c r="AJ129" s="156"/>
      <c r="AK129" s="157"/>
    </row>
    <row r="130" spans="1:37">
      <c r="A130" s="147">
        <v>126</v>
      </c>
      <c r="B130" s="147">
        <f t="shared" ca="1" si="48"/>
        <v>87</v>
      </c>
      <c r="C130" s="148">
        <f t="shared" ca="1" si="45"/>
        <v>43050</v>
      </c>
      <c r="D130" s="149">
        <f t="shared" ca="1" si="49"/>
        <v>2167.6799999999998</v>
      </c>
      <c r="E130" s="149">
        <f t="shared" ca="1" si="50"/>
        <v>2232.0100000000002</v>
      </c>
      <c r="F130" s="149">
        <f t="shared" ca="1" si="51"/>
        <v>2157.7800000000002</v>
      </c>
      <c r="G130" s="149">
        <f t="shared" ca="1" si="52"/>
        <v>2216.1799999999998</v>
      </c>
      <c r="H130" s="169">
        <f t="shared" ca="1" si="54"/>
        <v>2189.85</v>
      </c>
      <c r="I130" s="169">
        <f t="shared" ca="1" si="56"/>
        <v>2220.0369999999998</v>
      </c>
      <c r="J130" s="169">
        <f t="shared" ca="1" si="60"/>
        <v>2263.8193333333338</v>
      </c>
      <c r="K130" s="169">
        <f t="shared" ca="1" si="59"/>
        <v>2343.5051000000003</v>
      </c>
      <c r="L130" s="150"/>
      <c r="M130" s="169">
        <f t="shared" ca="1" si="57"/>
        <v>2124.1544999999996</v>
      </c>
      <c r="N130" s="170">
        <f t="shared" ca="1" si="58"/>
        <v>2255.5455000000002</v>
      </c>
      <c r="O130" s="174">
        <f t="shared" ca="1" si="55"/>
        <v>-0.33333727779411504</v>
      </c>
      <c r="P130" s="154" t="e">
        <f ca="1">IF($A130&lt;$L$2,NA(),IF(AND((INDEX(練りの用心棒!$A$8:$M$260,$A130-$L$2,5)=".."),((INDEX(練りの用心棒!$A$8:$M$260,$A130-$L$2,12)-INDEX(練りの用心棒!$A$8:$M$260,$A130-$L$2,13))-(INDEX(練りの用心棒!$A$8:$M$260,$A130-$L$2+1,12)-INDEX(練りの用心棒!$A$8:$M$260,$A130-$L$2+1,13))&lt;10)),E130*102%,NA()))</f>
        <v>#N/A</v>
      </c>
      <c r="Q130" s="153" t="e">
        <f ca="1">IF($A130&lt;$L$2,NA(),IF(AND((INDEX(練りの用心棒!$A$8:$M$260,$A130-$L$2,5)=".."),((INDEX(練りの用心棒!$A$8:$M$260,$A130-$L$2,12)-INDEX(練りの用心棒!$A$8:$M$260,$A130-$L$2,13))-(INDEX(練りの用心棒!$A$8:$M$260,$A130-$L$2+1,12)-INDEX(練りの用心棒!$A$8:$M$260,$A130-$L$2+1,13))&gt;10)),F130*98%,NA()))</f>
        <v>#N/A</v>
      </c>
      <c r="R130" s="166"/>
      <c r="S130" s="167"/>
      <c r="U130" s="158">
        <f t="shared" ca="1" si="53"/>
        <v>43050</v>
      </c>
      <c r="V130" s="159">
        <f t="shared" ca="1" si="61"/>
        <v>-2167.6799999999998</v>
      </c>
      <c r="W130" s="159">
        <f t="shared" ca="1" si="62"/>
        <v>-2232.0100000000002</v>
      </c>
      <c r="X130" s="159">
        <f t="shared" ca="1" si="63"/>
        <v>-2157.7800000000002</v>
      </c>
      <c r="Y130" s="159">
        <f t="shared" ca="1" si="64"/>
        <v>-2216.1799999999998</v>
      </c>
      <c r="Z130" s="159">
        <f t="shared" ca="1" si="65"/>
        <v>-2189.85</v>
      </c>
      <c r="AA130" s="159">
        <f t="shared" ca="1" si="66"/>
        <v>-2220.0369999999998</v>
      </c>
      <c r="AB130" s="159">
        <f t="shared" ca="1" si="67"/>
        <v>-2263.8193333333338</v>
      </c>
      <c r="AC130" s="159">
        <f t="shared" ca="1" si="68"/>
        <v>-2343.5051000000003</v>
      </c>
      <c r="AD130" s="160"/>
      <c r="AE130" s="172">
        <f t="shared" ca="1" si="69"/>
        <v>-2124.1544999999996</v>
      </c>
      <c r="AF130" s="173">
        <f t="shared" ca="1" si="70"/>
        <v>-2255.5455000000002</v>
      </c>
      <c r="AG130" s="163"/>
      <c r="AH130" s="178" t="e">
        <f t="shared" ca="1" si="46"/>
        <v>#N/A</v>
      </c>
      <c r="AI130" s="154" t="e">
        <f t="shared" ca="1" si="47"/>
        <v>#N/A</v>
      </c>
      <c r="AJ130" s="156"/>
      <c r="AK130" s="157"/>
    </row>
    <row r="131" spans="1:37">
      <c r="A131" s="147">
        <v>127</v>
      </c>
      <c r="B131" s="147">
        <f t="shared" ca="1" si="48"/>
        <v>86</v>
      </c>
      <c r="C131" s="148">
        <f t="shared" ca="1" si="45"/>
        <v>43051</v>
      </c>
      <c r="D131" s="149">
        <f t="shared" ca="1" si="49"/>
        <v>2245.87</v>
      </c>
      <c r="E131" s="149">
        <f t="shared" ca="1" si="50"/>
        <v>2254.7800000000002</v>
      </c>
      <c r="F131" s="149">
        <f t="shared" ca="1" si="51"/>
        <v>2187.4699999999998</v>
      </c>
      <c r="G131" s="149">
        <f t="shared" ca="1" si="52"/>
        <v>2194.4</v>
      </c>
      <c r="H131" s="169">
        <f t="shared" ca="1" si="54"/>
        <v>2185.692</v>
      </c>
      <c r="I131" s="169">
        <f t="shared" ca="1" si="56"/>
        <v>2226.7179999999998</v>
      </c>
      <c r="J131" s="169">
        <f t="shared" ca="1" si="60"/>
        <v>2262.7635000000005</v>
      </c>
      <c r="K131" s="169">
        <f t="shared" ca="1" si="59"/>
        <v>2340.3674000000001</v>
      </c>
      <c r="L131" s="150"/>
      <c r="M131" s="169">
        <f t="shared" ca="1" si="57"/>
        <v>2120.1212399999999</v>
      </c>
      <c r="N131" s="170">
        <f t="shared" ca="1" si="58"/>
        <v>2251.2627600000001</v>
      </c>
      <c r="O131" s="174">
        <f t="shared" ca="1" si="55"/>
        <v>-0.18987601890540001</v>
      </c>
      <c r="P131" s="154" t="e">
        <f ca="1">IF($A131&lt;$L$2,NA(),IF(AND((INDEX(練りの用心棒!$A$8:$M$260,$A131-$L$2,5)=".."),((INDEX(練りの用心棒!$A$8:$M$260,$A131-$L$2,12)-INDEX(練りの用心棒!$A$8:$M$260,$A131-$L$2,13))-(INDEX(練りの用心棒!$A$8:$M$260,$A131-$L$2+1,12)-INDEX(練りの用心棒!$A$8:$M$260,$A131-$L$2+1,13))&lt;10)),E131*102%,NA()))</f>
        <v>#N/A</v>
      </c>
      <c r="Q131" s="153" t="e">
        <f ca="1">IF($A131&lt;$L$2,NA(),IF(AND((INDEX(練りの用心棒!$A$8:$M$260,$A131-$L$2,5)=".."),((INDEX(練りの用心棒!$A$8:$M$260,$A131-$L$2,12)-INDEX(練りの用心棒!$A$8:$M$260,$A131-$L$2,13))-(INDEX(練りの用心棒!$A$8:$M$260,$A131-$L$2+1,12)-INDEX(練りの用心棒!$A$8:$M$260,$A131-$L$2+1,13))&gt;10)),F131*98%,NA()))</f>
        <v>#N/A</v>
      </c>
      <c r="R131" s="166"/>
      <c r="S131" s="167"/>
      <c r="U131" s="158">
        <f t="shared" ca="1" si="53"/>
        <v>43051</v>
      </c>
      <c r="V131" s="159">
        <f t="shared" ca="1" si="61"/>
        <v>-2245.87</v>
      </c>
      <c r="W131" s="159">
        <f t="shared" ca="1" si="62"/>
        <v>-2254.7800000000002</v>
      </c>
      <c r="X131" s="159">
        <f t="shared" ca="1" si="63"/>
        <v>-2187.4699999999998</v>
      </c>
      <c r="Y131" s="159">
        <f t="shared" ca="1" si="64"/>
        <v>-2194.4</v>
      </c>
      <c r="Z131" s="159">
        <f t="shared" ca="1" si="65"/>
        <v>-2185.692</v>
      </c>
      <c r="AA131" s="159">
        <f t="shared" ca="1" si="66"/>
        <v>-2226.7179999999998</v>
      </c>
      <c r="AB131" s="159">
        <f t="shared" ca="1" si="67"/>
        <v>-2262.7635000000005</v>
      </c>
      <c r="AC131" s="159">
        <f t="shared" ca="1" si="68"/>
        <v>-2340.3674000000001</v>
      </c>
      <c r="AD131" s="160"/>
      <c r="AE131" s="172">
        <f t="shared" ca="1" si="69"/>
        <v>-2120.1212399999999</v>
      </c>
      <c r="AF131" s="173">
        <f t="shared" ca="1" si="70"/>
        <v>-2251.2627600000001</v>
      </c>
      <c r="AG131" s="163"/>
      <c r="AH131" s="178" t="e">
        <f t="shared" ca="1" si="46"/>
        <v>#N/A</v>
      </c>
      <c r="AI131" s="154" t="e">
        <f t="shared" ca="1" si="47"/>
        <v>#N/A</v>
      </c>
      <c r="AJ131" s="156"/>
      <c r="AK131" s="157"/>
    </row>
    <row r="132" spans="1:37">
      <c r="A132" s="147">
        <v>128</v>
      </c>
      <c r="B132" s="147">
        <f t="shared" ca="1" si="48"/>
        <v>85</v>
      </c>
      <c r="C132" s="148">
        <f t="shared" ca="1" si="45"/>
        <v>43052</v>
      </c>
      <c r="D132" s="149">
        <f t="shared" ca="1" si="49"/>
        <v>2183.5100000000002</v>
      </c>
      <c r="E132" s="149">
        <f t="shared" ca="1" si="50"/>
        <v>2225.08</v>
      </c>
      <c r="F132" s="149">
        <f t="shared" ca="1" si="51"/>
        <v>2170.65</v>
      </c>
      <c r="G132" s="149">
        <f t="shared" ca="1" si="52"/>
        <v>2212.2199999999998</v>
      </c>
      <c r="H132" s="169">
        <f t="shared" ca="1" si="54"/>
        <v>2188.8599999999997</v>
      </c>
      <c r="I132" s="169">
        <f t="shared" ca="1" si="56"/>
        <v>2237.8039999999996</v>
      </c>
      <c r="J132" s="169">
        <f t="shared" ca="1" si="60"/>
        <v>2261.7078333333334</v>
      </c>
      <c r="K132" s="169">
        <f t="shared" ca="1" si="59"/>
        <v>2337.6356000000001</v>
      </c>
      <c r="L132" s="150"/>
      <c r="M132" s="169">
        <f t="shared" ca="1" si="57"/>
        <v>2123.1941999999995</v>
      </c>
      <c r="N132" s="170">
        <f t="shared" ca="1" si="58"/>
        <v>2254.5257999999999</v>
      </c>
      <c r="O132" s="174">
        <f t="shared" ca="1" si="55"/>
        <v>0.1449426543172444</v>
      </c>
      <c r="P132" s="154" t="e">
        <f ca="1">IF($A132&lt;$L$2,NA(),IF(AND((INDEX(練りの用心棒!$A$8:$M$260,$A132-$L$2,5)=".."),((INDEX(練りの用心棒!$A$8:$M$260,$A132-$L$2,12)-INDEX(練りの用心棒!$A$8:$M$260,$A132-$L$2,13))-(INDEX(練りの用心棒!$A$8:$M$260,$A132-$L$2+1,12)-INDEX(練りの用心棒!$A$8:$M$260,$A132-$L$2+1,13))&lt;10)),E132*102%,NA()))</f>
        <v>#N/A</v>
      </c>
      <c r="Q132" s="153" t="e">
        <f ca="1">IF($A132&lt;$L$2,NA(),IF(AND((INDEX(練りの用心棒!$A$8:$M$260,$A132-$L$2,5)=".."),((INDEX(練りの用心棒!$A$8:$M$260,$A132-$L$2,12)-INDEX(練りの用心棒!$A$8:$M$260,$A132-$L$2,13))-(INDEX(練りの用心棒!$A$8:$M$260,$A132-$L$2+1,12)-INDEX(練りの用心棒!$A$8:$M$260,$A132-$L$2+1,13))&gt;10)),F132*98%,NA()))</f>
        <v>#N/A</v>
      </c>
      <c r="R132" s="166"/>
      <c r="S132" s="167"/>
      <c r="U132" s="158">
        <f t="shared" ca="1" si="53"/>
        <v>43052</v>
      </c>
      <c r="V132" s="159">
        <f t="shared" ca="1" si="61"/>
        <v>-2183.5100000000002</v>
      </c>
      <c r="W132" s="159">
        <f t="shared" ca="1" si="62"/>
        <v>-2225.08</v>
      </c>
      <c r="X132" s="159">
        <f t="shared" ca="1" si="63"/>
        <v>-2170.65</v>
      </c>
      <c r="Y132" s="159">
        <f t="shared" ca="1" si="64"/>
        <v>-2212.2199999999998</v>
      </c>
      <c r="Z132" s="159">
        <f t="shared" ca="1" si="65"/>
        <v>-2188.8599999999997</v>
      </c>
      <c r="AA132" s="159">
        <f t="shared" ca="1" si="66"/>
        <v>-2237.8039999999996</v>
      </c>
      <c r="AB132" s="159">
        <f t="shared" ca="1" si="67"/>
        <v>-2261.7078333333334</v>
      </c>
      <c r="AC132" s="159">
        <f t="shared" ca="1" si="68"/>
        <v>-2337.6356000000001</v>
      </c>
      <c r="AD132" s="160"/>
      <c r="AE132" s="172">
        <f t="shared" ca="1" si="69"/>
        <v>-2123.1941999999995</v>
      </c>
      <c r="AF132" s="173">
        <f t="shared" ca="1" si="70"/>
        <v>-2254.5257999999999</v>
      </c>
      <c r="AG132" s="163"/>
      <c r="AH132" s="178" t="e">
        <f t="shared" ca="1" si="46"/>
        <v>#N/A</v>
      </c>
      <c r="AI132" s="154" t="e">
        <f t="shared" ca="1" si="47"/>
        <v>#N/A</v>
      </c>
      <c r="AJ132" s="156"/>
      <c r="AK132" s="157"/>
    </row>
    <row r="133" spans="1:37">
      <c r="A133" s="147">
        <v>129</v>
      </c>
      <c r="B133" s="147">
        <f t="shared" ca="1" si="48"/>
        <v>84</v>
      </c>
      <c r="C133" s="148">
        <f t="shared" ref="C133:C196" ca="1" si="71">IF($B133&lt;2,$G$2+1,INDEX(INDIRECT($D$2&amp;"!A1:f9000"),$B133,1))</f>
        <v>43053</v>
      </c>
      <c r="D133" s="149">
        <f t="shared" ca="1" si="49"/>
        <v>2209.25</v>
      </c>
      <c r="E133" s="149">
        <f t="shared" ca="1" si="50"/>
        <v>2231.02</v>
      </c>
      <c r="F133" s="149">
        <f t="shared" ca="1" si="51"/>
        <v>2188.46</v>
      </c>
      <c r="G133" s="149">
        <f t="shared" ca="1" si="52"/>
        <v>2194.4</v>
      </c>
      <c r="H133" s="169">
        <f t="shared" ca="1" si="54"/>
        <v>2196.5799999999995</v>
      </c>
      <c r="I133" s="169">
        <f t="shared" ca="1" si="56"/>
        <v>2239.3380000000002</v>
      </c>
      <c r="J133" s="169">
        <f t="shared" ca="1" si="60"/>
        <v>2260.4540000000002</v>
      </c>
      <c r="K133" s="169">
        <f t="shared" ca="1" si="59"/>
        <v>2334.4385000000002</v>
      </c>
      <c r="L133" s="150"/>
      <c r="M133" s="169">
        <f t="shared" ca="1" si="57"/>
        <v>2130.6825999999996</v>
      </c>
      <c r="N133" s="170">
        <f t="shared" ca="1" si="58"/>
        <v>2262.4773999999993</v>
      </c>
      <c r="O133" s="174">
        <f t="shared" ca="1" si="55"/>
        <v>0.35269501018794264</v>
      </c>
      <c r="P133" s="154" t="e">
        <f ca="1">IF($A133&lt;$L$2,NA(),IF(AND((INDEX(練りの用心棒!$A$8:$M$260,$A133-$L$2,5)=".."),((INDEX(練りの用心棒!$A$8:$M$260,$A133-$L$2,12)-INDEX(練りの用心棒!$A$8:$M$260,$A133-$L$2,13))-(INDEX(練りの用心棒!$A$8:$M$260,$A133-$L$2+1,12)-INDEX(練りの用心棒!$A$8:$M$260,$A133-$L$2+1,13))&lt;10)),E133*102%,NA()))</f>
        <v>#N/A</v>
      </c>
      <c r="Q133" s="153" t="e">
        <f ca="1">IF($A133&lt;$L$2,NA(),IF(AND((INDEX(練りの用心棒!$A$8:$M$260,$A133-$L$2,5)=".."),((INDEX(練りの用心棒!$A$8:$M$260,$A133-$L$2,12)-INDEX(練りの用心棒!$A$8:$M$260,$A133-$L$2,13))-(INDEX(練りの用心棒!$A$8:$M$260,$A133-$L$2+1,12)-INDEX(練りの用心棒!$A$8:$M$260,$A133-$L$2+1,13))&gt;10)),F133*98%,NA()))</f>
        <v>#N/A</v>
      </c>
      <c r="R133" s="166"/>
      <c r="S133" s="167"/>
      <c r="U133" s="158">
        <f t="shared" ca="1" si="53"/>
        <v>43053</v>
      </c>
      <c r="V133" s="159">
        <f t="shared" ca="1" si="61"/>
        <v>-2209.25</v>
      </c>
      <c r="W133" s="159">
        <f t="shared" ca="1" si="62"/>
        <v>-2231.02</v>
      </c>
      <c r="X133" s="159">
        <f t="shared" ca="1" si="63"/>
        <v>-2188.46</v>
      </c>
      <c r="Y133" s="159">
        <f t="shared" ca="1" si="64"/>
        <v>-2194.4</v>
      </c>
      <c r="Z133" s="159">
        <f t="shared" ca="1" si="65"/>
        <v>-2196.5799999999995</v>
      </c>
      <c r="AA133" s="159">
        <f t="shared" ca="1" si="66"/>
        <v>-2239.3380000000002</v>
      </c>
      <c r="AB133" s="159">
        <f t="shared" ca="1" si="67"/>
        <v>-2260.4540000000002</v>
      </c>
      <c r="AC133" s="159">
        <f t="shared" ca="1" si="68"/>
        <v>-2334.4385000000002</v>
      </c>
      <c r="AD133" s="160"/>
      <c r="AE133" s="172">
        <f t="shared" ca="1" si="69"/>
        <v>-2130.6825999999996</v>
      </c>
      <c r="AF133" s="173">
        <f t="shared" ca="1" si="70"/>
        <v>-2262.4773999999993</v>
      </c>
      <c r="AG133" s="163"/>
      <c r="AH133" s="178" t="e">
        <f t="shared" ref="AH133:AH186" ca="1" si="72">-P133</f>
        <v>#N/A</v>
      </c>
      <c r="AI133" s="154" t="e">
        <f t="shared" ref="AI133:AI186" ca="1" si="73">-Q133</f>
        <v>#N/A</v>
      </c>
      <c r="AJ133" s="156"/>
      <c r="AK133" s="157"/>
    </row>
    <row r="134" spans="1:37">
      <c r="A134" s="147">
        <v>130</v>
      </c>
      <c r="B134" s="147">
        <f t="shared" ref="B134:B197" ca="1" si="74">$A$2-A134+$B$2</f>
        <v>83</v>
      </c>
      <c r="C134" s="148">
        <f t="shared" ca="1" si="71"/>
        <v>43054</v>
      </c>
      <c r="D134" s="149">
        <f t="shared" ref="D134:D197" ca="1" si="75">IF($C134&gt;$G$2,NA(),INDEX(INDIRECT($D$2&amp;"!A1:f9000"),$B134,2))</f>
        <v>2228.0500000000002</v>
      </c>
      <c r="E134" s="149">
        <f t="shared" ref="E134:E197" ca="1" si="76">IF($C134&gt;$G$2,NA(),INDEX(INDIRECT($D$2&amp;"!A1:f9000"),$B134,3))</f>
        <v>2240.92</v>
      </c>
      <c r="F134" s="149">
        <f t="shared" ref="F134:F197" ca="1" si="77">IF($C134&gt;$G$2,NA(),INDEX(INDIRECT($D$2&amp;"!A1:f9000"),$B134,4))</f>
        <v>2176.58</v>
      </c>
      <c r="G134" s="149">
        <f t="shared" ref="G134:G197" ca="1" si="78">IF($C134&gt;$G$2,NA(),INDEX(INDIRECT($D$2&amp;"!A1:f9000"),$B134,5))</f>
        <v>2224.09</v>
      </c>
      <c r="H134" s="169">
        <f t="shared" ca="1" si="54"/>
        <v>2208.2579999999998</v>
      </c>
      <c r="I134" s="169">
        <f t="shared" ca="1" si="56"/>
        <v>2245.4745000000003</v>
      </c>
      <c r="J134" s="169">
        <f t="shared" ca="1" si="60"/>
        <v>2261.0973333333332</v>
      </c>
      <c r="K134" s="169">
        <f t="shared" ca="1" si="59"/>
        <v>2331.8649999999998</v>
      </c>
      <c r="L134" s="150"/>
      <c r="M134" s="169">
        <f t="shared" ca="1" si="57"/>
        <v>2142.0102599999996</v>
      </c>
      <c r="N134" s="170">
        <f t="shared" ca="1" si="58"/>
        <v>2274.5057400000001</v>
      </c>
      <c r="O134" s="174">
        <f t="shared" ca="1" si="55"/>
        <v>0.53164464758853947</v>
      </c>
      <c r="P134" s="154" t="e">
        <f ca="1">IF($A134&lt;$L$2,NA(),IF(AND((INDEX(練りの用心棒!$A$8:$M$260,$A134-$L$2,5)=".."),((INDEX(練りの用心棒!$A$8:$M$260,$A134-$L$2,12)-INDEX(練りの用心棒!$A$8:$M$260,$A134-$L$2,13))-(INDEX(練りの用心棒!$A$8:$M$260,$A134-$L$2+1,12)-INDEX(練りの用心棒!$A$8:$M$260,$A134-$L$2+1,13))&lt;10)),E134*102%,NA()))</f>
        <v>#N/A</v>
      </c>
      <c r="Q134" s="153" t="e">
        <f ca="1">IF($A134&lt;$L$2,NA(),IF(AND((INDEX(練りの用心棒!$A$8:$M$260,$A134-$L$2,5)=".."),((INDEX(練りの用心棒!$A$8:$M$260,$A134-$L$2,12)-INDEX(練りの用心棒!$A$8:$M$260,$A134-$L$2,13))-(INDEX(練りの用心棒!$A$8:$M$260,$A134-$L$2+1,12)-INDEX(練りの用心棒!$A$8:$M$260,$A134-$L$2+1,13))&gt;10)),F134*98%,NA()))</f>
        <v>#N/A</v>
      </c>
      <c r="R134" s="166"/>
      <c r="S134" s="167"/>
      <c r="U134" s="158">
        <f t="shared" ref="U134:U197" ca="1" si="79">C134</f>
        <v>43054</v>
      </c>
      <c r="V134" s="159">
        <f t="shared" ca="1" si="61"/>
        <v>-2228.0500000000002</v>
      </c>
      <c r="W134" s="159">
        <f t="shared" ca="1" si="62"/>
        <v>-2240.92</v>
      </c>
      <c r="X134" s="159">
        <f t="shared" ca="1" si="63"/>
        <v>-2176.58</v>
      </c>
      <c r="Y134" s="159">
        <f t="shared" ca="1" si="64"/>
        <v>-2224.09</v>
      </c>
      <c r="Z134" s="159">
        <f t="shared" ca="1" si="65"/>
        <v>-2208.2579999999998</v>
      </c>
      <c r="AA134" s="159">
        <f t="shared" ca="1" si="66"/>
        <v>-2245.4745000000003</v>
      </c>
      <c r="AB134" s="159">
        <f t="shared" ca="1" si="67"/>
        <v>-2261.0973333333332</v>
      </c>
      <c r="AC134" s="159">
        <f t="shared" ca="1" si="68"/>
        <v>-2331.8649999999998</v>
      </c>
      <c r="AD134" s="160"/>
      <c r="AE134" s="172">
        <f t="shared" ca="1" si="69"/>
        <v>-2142.0102599999996</v>
      </c>
      <c r="AF134" s="173">
        <f t="shared" ca="1" si="70"/>
        <v>-2274.5057400000001</v>
      </c>
      <c r="AG134" s="163"/>
      <c r="AH134" s="178" t="e">
        <f t="shared" ca="1" si="72"/>
        <v>#N/A</v>
      </c>
      <c r="AI134" s="154" t="e">
        <f t="shared" ca="1" si="73"/>
        <v>#N/A</v>
      </c>
      <c r="AJ134" s="156"/>
      <c r="AK134" s="157"/>
    </row>
    <row r="135" spans="1:37">
      <c r="A135" s="147">
        <v>131</v>
      </c>
      <c r="B135" s="147">
        <f t="shared" ca="1" si="74"/>
        <v>82</v>
      </c>
      <c r="C135" s="148">
        <f t="shared" ca="1" si="71"/>
        <v>43055</v>
      </c>
      <c r="D135" s="149">
        <f t="shared" ca="1" si="75"/>
        <v>2223.1</v>
      </c>
      <c r="E135" s="149">
        <f t="shared" ca="1" si="76"/>
        <v>2321.1</v>
      </c>
      <c r="F135" s="149">
        <f t="shared" ca="1" si="77"/>
        <v>2221.13</v>
      </c>
      <c r="G135" s="149">
        <f t="shared" ca="1" si="78"/>
        <v>2296.35</v>
      </c>
      <c r="H135" s="169">
        <f t="shared" ca="1" si="54"/>
        <v>2224.2920000000004</v>
      </c>
      <c r="I135" s="169">
        <f t="shared" ca="1" si="56"/>
        <v>2247.2560000000003</v>
      </c>
      <c r="J135" s="169">
        <f t="shared" ca="1" si="60"/>
        <v>2262.2026666666666</v>
      </c>
      <c r="K135" s="169">
        <f t="shared" ca="1" si="59"/>
        <v>2330.4297999999999</v>
      </c>
      <c r="L135" s="150"/>
      <c r="M135" s="169">
        <f t="shared" ca="1" si="57"/>
        <v>2157.5632400000004</v>
      </c>
      <c r="N135" s="170">
        <f t="shared" ca="1" si="58"/>
        <v>2291.0207600000003</v>
      </c>
      <c r="O135" s="174">
        <f t="shared" ca="1" si="55"/>
        <v>0.72609269387909214</v>
      </c>
      <c r="P135" s="154" t="e">
        <f ca="1">IF($A135&lt;$L$2,NA(),IF(AND((INDEX(練りの用心棒!$A$8:$M$260,$A135-$L$2,5)=".."),((INDEX(練りの用心棒!$A$8:$M$260,$A135-$L$2,12)-INDEX(練りの用心棒!$A$8:$M$260,$A135-$L$2,13))-(INDEX(練りの用心棒!$A$8:$M$260,$A135-$L$2+1,12)-INDEX(練りの用心棒!$A$8:$M$260,$A135-$L$2+1,13))&lt;10)),E135*102%,NA()))</f>
        <v>#N/A</v>
      </c>
      <c r="Q135" s="153" t="e">
        <f ca="1">IF($A135&lt;$L$2,NA(),IF(AND((INDEX(練りの用心棒!$A$8:$M$260,$A135-$L$2,5)=".."),((INDEX(練りの用心棒!$A$8:$M$260,$A135-$L$2,12)-INDEX(練りの用心棒!$A$8:$M$260,$A135-$L$2,13))-(INDEX(練りの用心棒!$A$8:$M$260,$A135-$L$2+1,12)-INDEX(練りの用心棒!$A$8:$M$260,$A135-$L$2+1,13))&gt;10)),F135*98%,NA()))</f>
        <v>#N/A</v>
      </c>
      <c r="R135" s="166"/>
      <c r="S135" s="167"/>
      <c r="U135" s="158">
        <f t="shared" ca="1" si="79"/>
        <v>43055</v>
      </c>
      <c r="V135" s="159">
        <f t="shared" ca="1" si="61"/>
        <v>-2223.1</v>
      </c>
      <c r="W135" s="159">
        <f t="shared" ca="1" si="62"/>
        <v>-2321.1</v>
      </c>
      <c r="X135" s="159">
        <f t="shared" ca="1" si="63"/>
        <v>-2221.13</v>
      </c>
      <c r="Y135" s="159">
        <f t="shared" ca="1" si="64"/>
        <v>-2296.35</v>
      </c>
      <c r="Z135" s="159">
        <f t="shared" ca="1" si="65"/>
        <v>-2224.2920000000004</v>
      </c>
      <c r="AA135" s="159">
        <f t="shared" ca="1" si="66"/>
        <v>-2247.2560000000003</v>
      </c>
      <c r="AB135" s="159">
        <f t="shared" ca="1" si="67"/>
        <v>-2262.2026666666666</v>
      </c>
      <c r="AC135" s="159">
        <f t="shared" ca="1" si="68"/>
        <v>-2330.4297999999999</v>
      </c>
      <c r="AD135" s="160"/>
      <c r="AE135" s="172">
        <f t="shared" ca="1" si="69"/>
        <v>-2157.5632400000004</v>
      </c>
      <c r="AF135" s="173">
        <f t="shared" ca="1" si="70"/>
        <v>-2291.0207600000003</v>
      </c>
      <c r="AG135" s="163"/>
      <c r="AH135" s="178" t="e">
        <f t="shared" ca="1" si="72"/>
        <v>#N/A</v>
      </c>
      <c r="AI135" s="154" t="e">
        <f t="shared" ca="1" si="73"/>
        <v>#N/A</v>
      </c>
      <c r="AJ135" s="156"/>
      <c r="AK135" s="157"/>
    </row>
    <row r="136" spans="1:37">
      <c r="A136" s="147">
        <v>132</v>
      </c>
      <c r="B136" s="147">
        <f t="shared" ca="1" si="74"/>
        <v>81</v>
      </c>
      <c r="C136" s="148">
        <f t="shared" ca="1" si="71"/>
        <v>43056</v>
      </c>
      <c r="D136" s="149">
        <f t="shared" ca="1" si="75"/>
        <v>2278.5300000000002</v>
      </c>
      <c r="E136" s="149">
        <f t="shared" ca="1" si="76"/>
        <v>2302.29</v>
      </c>
      <c r="F136" s="149">
        <f t="shared" ca="1" si="77"/>
        <v>2229.04</v>
      </c>
      <c r="G136" s="149">
        <f t="shared" ca="1" si="78"/>
        <v>2235.9699999999998</v>
      </c>
      <c r="H136" s="169">
        <f t="shared" ca="1" si="54"/>
        <v>2232.6059999999998</v>
      </c>
      <c r="I136" s="169">
        <f t="shared" ca="1" si="56"/>
        <v>2245.5729999999999</v>
      </c>
      <c r="J136" s="169">
        <f t="shared" ca="1" si="60"/>
        <v>2261.0973333333336</v>
      </c>
      <c r="K136" s="169">
        <f t="shared" ca="1" si="59"/>
        <v>2328.2620999999999</v>
      </c>
      <c r="L136" s="150"/>
      <c r="M136" s="169">
        <f t="shared" ca="1" si="57"/>
        <v>2165.6278199999997</v>
      </c>
      <c r="N136" s="170">
        <f t="shared" ca="1" si="58"/>
        <v>2299.5841799999998</v>
      </c>
      <c r="O136" s="174">
        <f t="shared" ca="1" si="55"/>
        <v>0.37378185957596372</v>
      </c>
      <c r="P136" s="154" t="e">
        <f ca="1">IF($A136&lt;$L$2,NA(),IF(AND((INDEX(練りの用心棒!$A$8:$M$260,$A136-$L$2,5)=".."),((INDEX(練りの用心棒!$A$8:$M$260,$A136-$L$2,12)-INDEX(練りの用心棒!$A$8:$M$260,$A136-$L$2,13))-(INDEX(練りの用心棒!$A$8:$M$260,$A136-$L$2+1,12)-INDEX(練りの用心棒!$A$8:$M$260,$A136-$L$2+1,13))&lt;10)),E136*102%,NA()))</f>
        <v>#N/A</v>
      </c>
      <c r="Q136" s="153" t="e">
        <f ca="1">IF($A136&lt;$L$2,NA(),IF(AND((INDEX(練りの用心棒!$A$8:$M$260,$A136-$L$2,5)=".."),((INDEX(練りの用心棒!$A$8:$M$260,$A136-$L$2,12)-INDEX(練りの用心棒!$A$8:$M$260,$A136-$L$2,13))-(INDEX(練りの用心棒!$A$8:$M$260,$A136-$L$2+1,12)-INDEX(練りの用心棒!$A$8:$M$260,$A136-$L$2+1,13))&gt;10)),F136*98%,NA()))</f>
        <v>#N/A</v>
      </c>
      <c r="R136" s="166"/>
      <c r="S136" s="167"/>
      <c r="U136" s="158">
        <f t="shared" ca="1" si="79"/>
        <v>43056</v>
      </c>
      <c r="V136" s="159">
        <f t="shared" ca="1" si="61"/>
        <v>-2278.5300000000002</v>
      </c>
      <c r="W136" s="159">
        <f t="shared" ca="1" si="62"/>
        <v>-2302.29</v>
      </c>
      <c r="X136" s="159">
        <f t="shared" ca="1" si="63"/>
        <v>-2229.04</v>
      </c>
      <c r="Y136" s="159">
        <f t="shared" ca="1" si="64"/>
        <v>-2235.9699999999998</v>
      </c>
      <c r="Z136" s="159">
        <f t="shared" ca="1" si="65"/>
        <v>-2232.6059999999998</v>
      </c>
      <c r="AA136" s="159">
        <f t="shared" ca="1" si="66"/>
        <v>-2245.5729999999999</v>
      </c>
      <c r="AB136" s="159">
        <f t="shared" ca="1" si="67"/>
        <v>-2261.0973333333336</v>
      </c>
      <c r="AC136" s="159">
        <f t="shared" ca="1" si="68"/>
        <v>-2328.2620999999999</v>
      </c>
      <c r="AD136" s="160"/>
      <c r="AE136" s="172">
        <f t="shared" ca="1" si="69"/>
        <v>-2165.6278199999997</v>
      </c>
      <c r="AF136" s="173">
        <f t="shared" ca="1" si="70"/>
        <v>-2299.5841799999998</v>
      </c>
      <c r="AG136" s="163"/>
      <c r="AH136" s="178" t="e">
        <f t="shared" ca="1" si="72"/>
        <v>#N/A</v>
      </c>
      <c r="AI136" s="154" t="e">
        <f t="shared" ca="1" si="73"/>
        <v>#N/A</v>
      </c>
      <c r="AJ136" s="156"/>
      <c r="AK136" s="157"/>
    </row>
    <row r="137" spans="1:37">
      <c r="A137" s="147">
        <v>133</v>
      </c>
      <c r="B137" s="147">
        <f t="shared" ca="1" si="74"/>
        <v>80</v>
      </c>
      <c r="C137" s="148">
        <f t="shared" ca="1" si="71"/>
        <v>43057</v>
      </c>
      <c r="D137" s="149">
        <f t="shared" ca="1" si="75"/>
        <v>2221.13</v>
      </c>
      <c r="E137" s="149">
        <f t="shared" ca="1" si="76"/>
        <v>2246.86</v>
      </c>
      <c r="F137" s="149">
        <f t="shared" ca="1" si="77"/>
        <v>2186.48</v>
      </c>
      <c r="G137" s="149">
        <f t="shared" ca="1" si="78"/>
        <v>2233</v>
      </c>
      <c r="H137" s="169">
        <f t="shared" ca="1" si="54"/>
        <v>2236.7619999999997</v>
      </c>
      <c r="I137" s="169">
        <f t="shared" ca="1" si="56"/>
        <v>2240.3765000000003</v>
      </c>
      <c r="J137" s="169">
        <f t="shared" ca="1" si="60"/>
        <v>2259.7939999999999</v>
      </c>
      <c r="K137" s="169">
        <f t="shared" ca="1" si="59"/>
        <v>2325.8072999999999</v>
      </c>
      <c r="L137" s="150"/>
      <c r="M137" s="169">
        <f t="shared" ca="1" si="57"/>
        <v>2169.6591399999998</v>
      </c>
      <c r="N137" s="170">
        <f t="shared" ca="1" si="58"/>
        <v>2303.8648599999997</v>
      </c>
      <c r="O137" s="174">
        <f t="shared" ca="1" si="55"/>
        <v>0.18615017607226486</v>
      </c>
      <c r="P137" s="154" t="e">
        <f ca="1">IF($A137&lt;$L$2,NA(),IF(AND((INDEX(練りの用心棒!$A$8:$M$260,$A137-$L$2,5)=".."),((INDEX(練りの用心棒!$A$8:$M$260,$A137-$L$2,12)-INDEX(練りの用心棒!$A$8:$M$260,$A137-$L$2,13))-(INDEX(練りの用心棒!$A$8:$M$260,$A137-$L$2+1,12)-INDEX(練りの用心棒!$A$8:$M$260,$A137-$L$2+1,13))&lt;10)),E137*102%,NA()))</f>
        <v>#N/A</v>
      </c>
      <c r="Q137" s="153" t="e">
        <f ca="1">IF($A137&lt;$L$2,NA(),IF(AND((INDEX(練りの用心棒!$A$8:$M$260,$A137-$L$2,5)=".."),((INDEX(練りの用心棒!$A$8:$M$260,$A137-$L$2,12)-INDEX(練りの用心棒!$A$8:$M$260,$A137-$L$2,13))-(INDEX(練りの用心棒!$A$8:$M$260,$A137-$L$2+1,12)-INDEX(練りの用心棒!$A$8:$M$260,$A137-$L$2+1,13))&gt;10)),F137*98%,NA()))</f>
        <v>#N/A</v>
      </c>
      <c r="R137" s="166"/>
      <c r="S137" s="167"/>
      <c r="U137" s="158">
        <f t="shared" ca="1" si="79"/>
        <v>43057</v>
      </c>
      <c r="V137" s="159">
        <f t="shared" ca="1" si="61"/>
        <v>-2221.13</v>
      </c>
      <c r="W137" s="159">
        <f t="shared" ca="1" si="62"/>
        <v>-2246.86</v>
      </c>
      <c r="X137" s="159">
        <f t="shared" ca="1" si="63"/>
        <v>-2186.48</v>
      </c>
      <c r="Y137" s="159">
        <f t="shared" ca="1" si="64"/>
        <v>-2233</v>
      </c>
      <c r="Z137" s="159">
        <f t="shared" ca="1" si="65"/>
        <v>-2236.7619999999997</v>
      </c>
      <c r="AA137" s="159">
        <f t="shared" ca="1" si="66"/>
        <v>-2240.3765000000003</v>
      </c>
      <c r="AB137" s="159">
        <f t="shared" ca="1" si="67"/>
        <v>-2259.7939999999999</v>
      </c>
      <c r="AC137" s="159">
        <f t="shared" ca="1" si="68"/>
        <v>-2325.8072999999999</v>
      </c>
      <c r="AD137" s="160"/>
      <c r="AE137" s="172">
        <f t="shared" ca="1" si="69"/>
        <v>-2169.6591399999998</v>
      </c>
      <c r="AF137" s="173">
        <f t="shared" ca="1" si="70"/>
        <v>-2303.8648599999997</v>
      </c>
      <c r="AG137" s="163"/>
      <c r="AH137" s="178" t="e">
        <f t="shared" ca="1" si="72"/>
        <v>#N/A</v>
      </c>
      <c r="AI137" s="154" t="e">
        <f t="shared" ca="1" si="73"/>
        <v>#N/A</v>
      </c>
      <c r="AJ137" s="156"/>
      <c r="AK137" s="157"/>
    </row>
    <row r="138" spans="1:37">
      <c r="A138" s="147">
        <v>134</v>
      </c>
      <c r="B138" s="147">
        <f t="shared" ca="1" si="74"/>
        <v>79</v>
      </c>
      <c r="C138" s="148">
        <f t="shared" ca="1" si="71"/>
        <v>43058</v>
      </c>
      <c r="D138" s="149">
        <f t="shared" ca="1" si="75"/>
        <v>2238.94</v>
      </c>
      <c r="E138" s="149">
        <f t="shared" ca="1" si="76"/>
        <v>2287.44</v>
      </c>
      <c r="F138" s="149">
        <f t="shared" ca="1" si="77"/>
        <v>2221.13</v>
      </c>
      <c r="G138" s="149">
        <f t="shared" ca="1" si="78"/>
        <v>2276.5500000000002</v>
      </c>
      <c r="H138" s="169">
        <f t="shared" ref="H138:H201" ca="1" si="80">IF($C138&gt;$G$2,NA(),SUM($G134:$G138)/5)</f>
        <v>2253.192</v>
      </c>
      <c r="I138" s="169">
        <f t="shared" ca="1" si="56"/>
        <v>2237.6050000000005</v>
      </c>
      <c r="J138" s="169">
        <f t="shared" ca="1" si="60"/>
        <v>2259.1999999999998</v>
      </c>
      <c r="K138" s="169">
        <f t="shared" ca="1" si="59"/>
        <v>2323.5604000000003</v>
      </c>
      <c r="L138" s="150"/>
      <c r="M138" s="169">
        <f t="shared" ca="1" si="57"/>
        <v>2185.5962399999999</v>
      </c>
      <c r="N138" s="170">
        <f t="shared" ca="1" si="58"/>
        <v>2320.7877600000002</v>
      </c>
      <c r="O138" s="174">
        <f t="shared" ca="1" si="55"/>
        <v>0.73454395237402514</v>
      </c>
      <c r="P138" s="154" t="e">
        <f ca="1">IF($A138&lt;$L$2,NA(),IF(AND((INDEX(練りの用心棒!$A$8:$M$260,$A138-$L$2,5)=".."),((INDEX(練りの用心棒!$A$8:$M$260,$A138-$L$2,12)-INDEX(練りの用心棒!$A$8:$M$260,$A138-$L$2,13))-(INDEX(練りの用心棒!$A$8:$M$260,$A138-$L$2+1,12)-INDEX(練りの用心棒!$A$8:$M$260,$A138-$L$2+1,13))&lt;10)),E138*102%,NA()))</f>
        <v>#N/A</v>
      </c>
      <c r="Q138" s="153" t="e">
        <f ca="1">IF($A138&lt;$L$2,NA(),IF(AND((INDEX(練りの用心棒!$A$8:$M$260,$A138-$L$2,5)=".."),((INDEX(練りの用心棒!$A$8:$M$260,$A138-$L$2,12)-INDEX(練りの用心棒!$A$8:$M$260,$A138-$L$2,13))-(INDEX(練りの用心棒!$A$8:$M$260,$A138-$L$2+1,12)-INDEX(練りの用心棒!$A$8:$M$260,$A138-$L$2+1,13))&gt;10)),F138*98%,NA()))</f>
        <v>#N/A</v>
      </c>
      <c r="R138" s="166"/>
      <c r="S138" s="167"/>
      <c r="U138" s="158">
        <f t="shared" ca="1" si="79"/>
        <v>43058</v>
      </c>
      <c r="V138" s="159">
        <f t="shared" ca="1" si="61"/>
        <v>-2238.94</v>
      </c>
      <c r="W138" s="159">
        <f t="shared" ca="1" si="62"/>
        <v>-2287.44</v>
      </c>
      <c r="X138" s="159">
        <f t="shared" ca="1" si="63"/>
        <v>-2221.13</v>
      </c>
      <c r="Y138" s="159">
        <f t="shared" ca="1" si="64"/>
        <v>-2276.5500000000002</v>
      </c>
      <c r="Z138" s="159">
        <f t="shared" ca="1" si="65"/>
        <v>-2253.192</v>
      </c>
      <c r="AA138" s="159">
        <f t="shared" ca="1" si="66"/>
        <v>-2237.6050000000005</v>
      </c>
      <c r="AB138" s="159">
        <f t="shared" ca="1" si="67"/>
        <v>-2259.1999999999998</v>
      </c>
      <c r="AC138" s="159">
        <f t="shared" ca="1" si="68"/>
        <v>-2323.5604000000003</v>
      </c>
      <c r="AD138" s="160"/>
      <c r="AE138" s="172">
        <f t="shared" ca="1" si="69"/>
        <v>-2185.5962399999999</v>
      </c>
      <c r="AF138" s="173">
        <f t="shared" ca="1" si="70"/>
        <v>-2320.7877600000002</v>
      </c>
      <c r="AG138" s="163"/>
      <c r="AH138" s="178" t="e">
        <f t="shared" ca="1" si="72"/>
        <v>#N/A</v>
      </c>
      <c r="AI138" s="154" t="e">
        <f t="shared" ca="1" si="73"/>
        <v>#N/A</v>
      </c>
      <c r="AJ138" s="156"/>
      <c r="AK138" s="157"/>
    </row>
    <row r="139" spans="1:37">
      <c r="A139" s="147">
        <v>135</v>
      </c>
      <c r="B139" s="147">
        <f t="shared" ca="1" si="74"/>
        <v>78</v>
      </c>
      <c r="C139" s="148">
        <f t="shared" ca="1" si="71"/>
        <v>43059</v>
      </c>
      <c r="D139" s="149">
        <f t="shared" ca="1" si="75"/>
        <v>2300.31</v>
      </c>
      <c r="E139" s="149">
        <f t="shared" ca="1" si="76"/>
        <v>2367.62</v>
      </c>
      <c r="F139" s="149">
        <f t="shared" ca="1" si="77"/>
        <v>2270.62</v>
      </c>
      <c r="G139" s="149">
        <f t="shared" ca="1" si="78"/>
        <v>2312.19</v>
      </c>
      <c r="H139" s="169">
        <f t="shared" ca="1" si="80"/>
        <v>2270.8119999999999</v>
      </c>
      <c r="I139" s="169">
        <f t="shared" ca="1" si="56"/>
        <v>2236.0215000000007</v>
      </c>
      <c r="J139" s="169">
        <f t="shared" ca="1" si="60"/>
        <v>2258.3091666666664</v>
      </c>
      <c r="K139" s="169">
        <f t="shared" ca="1" si="59"/>
        <v>2321.8084999999996</v>
      </c>
      <c r="L139" s="150"/>
      <c r="M139" s="169">
        <f t="shared" ca="1" si="57"/>
        <v>2202.6876399999996</v>
      </c>
      <c r="N139" s="170">
        <f t="shared" ca="1" si="58"/>
        <v>2338.9363600000001</v>
      </c>
      <c r="O139" s="174">
        <f t="shared" ref="O139:O202" ca="1" si="81">IF($C139&gt;$G$2,NA(),100*(H139-H138)/H138)</f>
        <v>0.78200171134993779</v>
      </c>
      <c r="P139" s="154" t="e">
        <f ca="1">IF($A139&lt;$L$2,NA(),IF(AND((INDEX(練りの用心棒!$A$8:$M$260,$A139-$L$2,5)=".."),((INDEX(練りの用心棒!$A$8:$M$260,$A139-$L$2,12)-INDEX(練りの用心棒!$A$8:$M$260,$A139-$L$2,13))-(INDEX(練りの用心棒!$A$8:$M$260,$A139-$L$2+1,12)-INDEX(練りの用心棒!$A$8:$M$260,$A139-$L$2+1,13))&lt;10)),E139*102%,NA()))</f>
        <v>#N/A</v>
      </c>
      <c r="Q139" s="153" t="e">
        <f ca="1">IF($A139&lt;$L$2,NA(),IF(AND((INDEX(練りの用心棒!$A$8:$M$260,$A139-$L$2,5)=".."),((INDEX(練りの用心棒!$A$8:$M$260,$A139-$L$2,12)-INDEX(練りの用心棒!$A$8:$M$260,$A139-$L$2,13))-(INDEX(練りの用心棒!$A$8:$M$260,$A139-$L$2+1,12)-INDEX(練りの用心棒!$A$8:$M$260,$A139-$L$2+1,13))&gt;10)),F139*98%,NA()))</f>
        <v>#N/A</v>
      </c>
      <c r="R139" s="166"/>
      <c r="S139" s="167"/>
      <c r="U139" s="158">
        <f t="shared" ca="1" si="79"/>
        <v>43059</v>
      </c>
      <c r="V139" s="159">
        <f t="shared" ca="1" si="61"/>
        <v>-2300.31</v>
      </c>
      <c r="W139" s="159">
        <f t="shared" ca="1" si="62"/>
        <v>-2367.62</v>
      </c>
      <c r="X139" s="159">
        <f t="shared" ca="1" si="63"/>
        <v>-2270.62</v>
      </c>
      <c r="Y139" s="159">
        <f t="shared" ca="1" si="64"/>
        <v>-2312.19</v>
      </c>
      <c r="Z139" s="159">
        <f t="shared" ca="1" si="65"/>
        <v>-2270.8119999999999</v>
      </c>
      <c r="AA139" s="159">
        <f t="shared" ca="1" si="66"/>
        <v>-2236.0215000000007</v>
      </c>
      <c r="AB139" s="159">
        <f t="shared" ca="1" si="67"/>
        <v>-2258.3091666666664</v>
      </c>
      <c r="AC139" s="159">
        <f t="shared" ca="1" si="68"/>
        <v>-2321.8084999999996</v>
      </c>
      <c r="AD139" s="160"/>
      <c r="AE139" s="172">
        <f t="shared" ca="1" si="69"/>
        <v>-2202.6876399999996</v>
      </c>
      <c r="AF139" s="173">
        <f t="shared" ca="1" si="70"/>
        <v>-2338.9363600000001</v>
      </c>
      <c r="AG139" s="163"/>
      <c r="AH139" s="178" t="e">
        <f t="shared" ca="1" si="72"/>
        <v>#N/A</v>
      </c>
      <c r="AI139" s="154" t="e">
        <f t="shared" ca="1" si="73"/>
        <v>#N/A</v>
      </c>
      <c r="AJ139" s="156"/>
      <c r="AK139" s="157"/>
    </row>
    <row r="140" spans="1:37">
      <c r="A140" s="147">
        <v>136</v>
      </c>
      <c r="B140" s="147">
        <f t="shared" ca="1" si="74"/>
        <v>77</v>
      </c>
      <c r="C140" s="148">
        <f t="shared" ca="1" si="71"/>
        <v>43060</v>
      </c>
      <c r="D140" s="149">
        <f t="shared" ca="1" si="75"/>
        <v>2319.12</v>
      </c>
      <c r="E140" s="149">
        <f t="shared" ca="1" si="76"/>
        <v>2350.79</v>
      </c>
      <c r="F140" s="149">
        <f t="shared" ca="1" si="77"/>
        <v>2294.37</v>
      </c>
      <c r="G140" s="149">
        <f t="shared" ca="1" si="78"/>
        <v>2327.0300000000002</v>
      </c>
      <c r="H140" s="169">
        <f t="shared" ca="1" si="80"/>
        <v>2276.9479999999999</v>
      </c>
      <c r="I140" s="169">
        <f t="shared" ca="1" si="56"/>
        <v>2238.3475000000008</v>
      </c>
      <c r="J140" s="169">
        <f t="shared" ca="1" si="60"/>
        <v>2258.4904999999994</v>
      </c>
      <c r="K140" s="169">
        <f t="shared" ca="1" si="59"/>
        <v>2320.6206999999999</v>
      </c>
      <c r="L140" s="150"/>
      <c r="M140" s="169">
        <f t="shared" ca="1" si="57"/>
        <v>2208.6395599999996</v>
      </c>
      <c r="N140" s="170">
        <f t="shared" ca="1" si="58"/>
        <v>2345.2564400000001</v>
      </c>
      <c r="O140" s="174">
        <f t="shared" ca="1" si="81"/>
        <v>0.2702117128146217</v>
      </c>
      <c r="P140" s="154" t="e">
        <f ca="1">IF($A140&lt;$L$2,NA(),IF(AND((INDEX(練りの用心棒!$A$8:$M$260,$A140-$L$2,5)=".."),((INDEX(練りの用心棒!$A$8:$M$260,$A140-$L$2,12)-INDEX(練りの用心棒!$A$8:$M$260,$A140-$L$2,13))-(INDEX(練りの用心棒!$A$8:$M$260,$A140-$L$2+1,12)-INDEX(練りの用心棒!$A$8:$M$260,$A140-$L$2+1,13))&lt;10)),E140*102%,NA()))</f>
        <v>#N/A</v>
      </c>
      <c r="Q140" s="153" t="e">
        <f ca="1">IF($A140&lt;$L$2,NA(),IF(AND((INDEX(練りの用心棒!$A$8:$M$260,$A140-$L$2,5)=".."),((INDEX(練りの用心棒!$A$8:$M$260,$A140-$L$2,12)-INDEX(練りの用心棒!$A$8:$M$260,$A140-$L$2,13))-(INDEX(練りの用心棒!$A$8:$M$260,$A140-$L$2+1,12)-INDEX(練りの用心棒!$A$8:$M$260,$A140-$L$2+1,13))&gt;10)),F140*98%,NA()))</f>
        <v>#N/A</v>
      </c>
      <c r="R140" s="166"/>
      <c r="S140" s="167"/>
      <c r="U140" s="158">
        <f t="shared" ca="1" si="79"/>
        <v>43060</v>
      </c>
      <c r="V140" s="159">
        <f t="shared" ca="1" si="61"/>
        <v>-2319.12</v>
      </c>
      <c r="W140" s="159">
        <f t="shared" ca="1" si="62"/>
        <v>-2350.79</v>
      </c>
      <c r="X140" s="159">
        <f t="shared" ca="1" si="63"/>
        <v>-2294.37</v>
      </c>
      <c r="Y140" s="159">
        <f t="shared" ca="1" si="64"/>
        <v>-2327.0300000000002</v>
      </c>
      <c r="Z140" s="159">
        <f t="shared" ca="1" si="65"/>
        <v>-2276.9479999999999</v>
      </c>
      <c r="AA140" s="159">
        <f t="shared" ca="1" si="66"/>
        <v>-2238.3475000000008</v>
      </c>
      <c r="AB140" s="159">
        <f t="shared" ca="1" si="67"/>
        <v>-2258.4904999999994</v>
      </c>
      <c r="AC140" s="159">
        <f t="shared" ca="1" si="68"/>
        <v>-2320.6206999999999</v>
      </c>
      <c r="AD140" s="160"/>
      <c r="AE140" s="172">
        <f t="shared" ca="1" si="69"/>
        <v>-2208.6395599999996</v>
      </c>
      <c r="AF140" s="173">
        <f t="shared" ca="1" si="70"/>
        <v>-2345.2564400000001</v>
      </c>
      <c r="AG140" s="163"/>
      <c r="AH140" s="178" t="e">
        <f t="shared" ca="1" si="72"/>
        <v>#N/A</v>
      </c>
      <c r="AI140" s="154" t="e">
        <f t="shared" ca="1" si="73"/>
        <v>#N/A</v>
      </c>
      <c r="AJ140" s="156"/>
      <c r="AK140" s="157"/>
    </row>
    <row r="141" spans="1:37">
      <c r="A141" s="147">
        <v>137</v>
      </c>
      <c r="B141" s="147">
        <f t="shared" ca="1" si="74"/>
        <v>76</v>
      </c>
      <c r="C141" s="148">
        <f t="shared" ca="1" si="71"/>
        <v>43061</v>
      </c>
      <c r="D141" s="149">
        <f t="shared" ca="1" si="75"/>
        <v>2351.7800000000002</v>
      </c>
      <c r="E141" s="149">
        <f t="shared" ca="1" si="76"/>
        <v>2385.4299999999998</v>
      </c>
      <c r="F141" s="149">
        <f t="shared" ca="1" si="77"/>
        <v>2311.1999999999998</v>
      </c>
      <c r="G141" s="149">
        <f t="shared" ca="1" si="78"/>
        <v>2353.7600000000002</v>
      </c>
      <c r="H141" s="169">
        <f t="shared" ca="1" si="80"/>
        <v>2300.5060000000003</v>
      </c>
      <c r="I141" s="169">
        <f t="shared" ca="1" si="56"/>
        <v>2241.5645000000004</v>
      </c>
      <c r="J141" s="169">
        <f t="shared" ca="1" si="60"/>
        <v>2258.6554999999998</v>
      </c>
      <c r="K141" s="169">
        <f t="shared" ca="1" si="59"/>
        <v>2319.2745999999997</v>
      </c>
      <c r="L141" s="150"/>
      <c r="M141" s="169">
        <f t="shared" ca="1" si="57"/>
        <v>2231.4908200000004</v>
      </c>
      <c r="N141" s="170">
        <f t="shared" ca="1" si="58"/>
        <v>2369.5211800000002</v>
      </c>
      <c r="O141" s="174">
        <f t="shared" ca="1" si="81"/>
        <v>1.0346305668816524</v>
      </c>
      <c r="P141" s="154" t="e">
        <f ca="1">IF($A141&lt;$L$2,NA(),IF(AND((INDEX(練りの用心棒!$A$8:$M$260,$A141-$L$2,5)=".."),((INDEX(練りの用心棒!$A$8:$M$260,$A141-$L$2,12)-INDEX(練りの用心棒!$A$8:$M$260,$A141-$L$2,13))-(INDEX(練りの用心棒!$A$8:$M$260,$A141-$L$2+1,12)-INDEX(練りの用心棒!$A$8:$M$260,$A141-$L$2+1,13))&lt;10)),E141*102%,NA()))</f>
        <v>#N/A</v>
      </c>
      <c r="Q141" s="153" t="e">
        <f ca="1">IF($A141&lt;$L$2,NA(),IF(AND((INDEX(練りの用心棒!$A$8:$M$260,$A141-$L$2,5)=".."),((INDEX(練りの用心棒!$A$8:$M$260,$A141-$L$2,12)-INDEX(練りの用心棒!$A$8:$M$260,$A141-$L$2,13))-(INDEX(練りの用心棒!$A$8:$M$260,$A141-$L$2+1,12)-INDEX(練りの用心棒!$A$8:$M$260,$A141-$L$2+1,13))&gt;10)),F141*98%,NA()))</f>
        <v>#N/A</v>
      </c>
      <c r="R141" s="166"/>
      <c r="S141" s="167"/>
      <c r="U141" s="158">
        <f t="shared" ca="1" si="79"/>
        <v>43061</v>
      </c>
      <c r="V141" s="159">
        <f t="shared" ca="1" si="61"/>
        <v>-2351.7800000000002</v>
      </c>
      <c r="W141" s="159">
        <f t="shared" ca="1" si="62"/>
        <v>-2385.4299999999998</v>
      </c>
      <c r="X141" s="159">
        <f t="shared" ca="1" si="63"/>
        <v>-2311.1999999999998</v>
      </c>
      <c r="Y141" s="159">
        <f t="shared" ca="1" si="64"/>
        <v>-2353.7600000000002</v>
      </c>
      <c r="Z141" s="159">
        <f t="shared" ca="1" si="65"/>
        <v>-2300.5060000000003</v>
      </c>
      <c r="AA141" s="159">
        <f t="shared" ca="1" si="66"/>
        <v>-2241.5645000000004</v>
      </c>
      <c r="AB141" s="159">
        <f t="shared" ca="1" si="67"/>
        <v>-2258.6554999999998</v>
      </c>
      <c r="AC141" s="159">
        <f t="shared" ca="1" si="68"/>
        <v>-2319.2745999999997</v>
      </c>
      <c r="AD141" s="160"/>
      <c r="AE141" s="172">
        <f t="shared" ca="1" si="69"/>
        <v>-2231.4908200000004</v>
      </c>
      <c r="AF141" s="173">
        <f t="shared" ca="1" si="70"/>
        <v>-2369.5211800000002</v>
      </c>
      <c r="AG141" s="163"/>
      <c r="AH141" s="178" t="e">
        <f t="shared" ca="1" si="72"/>
        <v>#N/A</v>
      </c>
      <c r="AI141" s="154" t="e">
        <f t="shared" ca="1" si="73"/>
        <v>#N/A</v>
      </c>
      <c r="AJ141" s="156"/>
      <c r="AK141" s="157"/>
    </row>
    <row r="142" spans="1:37">
      <c r="A142" s="147">
        <v>138</v>
      </c>
      <c r="B142" s="147">
        <f t="shared" ca="1" si="74"/>
        <v>75</v>
      </c>
      <c r="C142" s="148">
        <f t="shared" ca="1" si="71"/>
        <v>43062</v>
      </c>
      <c r="D142" s="149">
        <f t="shared" ca="1" si="75"/>
        <v>2330.9899999999998</v>
      </c>
      <c r="E142" s="149">
        <f t="shared" ca="1" si="76"/>
        <v>2371.58</v>
      </c>
      <c r="F142" s="149">
        <f t="shared" ca="1" si="77"/>
        <v>2328.02</v>
      </c>
      <c r="G142" s="149">
        <f t="shared" ca="1" si="78"/>
        <v>2354.75</v>
      </c>
      <c r="H142" s="169">
        <f t="shared" ca="1" si="80"/>
        <v>2324.8560000000002</v>
      </c>
      <c r="I142" s="169">
        <f t="shared" ca="1" si="56"/>
        <v>2245.2270000000008</v>
      </c>
      <c r="J142" s="169">
        <f t="shared" ca="1" si="60"/>
        <v>2258.6884999999997</v>
      </c>
      <c r="K142" s="169">
        <f t="shared" ca="1" si="59"/>
        <v>2317.9680999999996</v>
      </c>
      <c r="L142" s="150"/>
      <c r="M142" s="169">
        <f t="shared" ca="1" si="57"/>
        <v>2255.1103200000002</v>
      </c>
      <c r="N142" s="170">
        <f t="shared" ca="1" si="58"/>
        <v>2394.6016800000002</v>
      </c>
      <c r="O142" s="174">
        <f t="shared" ca="1" si="81"/>
        <v>1.0584627903600297</v>
      </c>
      <c r="P142" s="154" t="e">
        <f ca="1">IF($A142&lt;$L$2,NA(),IF(AND((INDEX(練りの用心棒!$A$8:$M$260,$A142-$L$2,5)=".."),((INDEX(練りの用心棒!$A$8:$M$260,$A142-$L$2,12)-INDEX(練りの用心棒!$A$8:$M$260,$A142-$L$2,13))-(INDEX(練りの用心棒!$A$8:$M$260,$A142-$L$2+1,12)-INDEX(練りの用心棒!$A$8:$M$260,$A142-$L$2+1,13))&lt;10)),E142*102%,NA()))</f>
        <v>#N/A</v>
      </c>
      <c r="Q142" s="153" t="e">
        <f ca="1">IF($A142&lt;$L$2,NA(),IF(AND((INDEX(練りの用心棒!$A$8:$M$260,$A142-$L$2,5)=".."),((INDEX(練りの用心棒!$A$8:$M$260,$A142-$L$2,12)-INDEX(練りの用心棒!$A$8:$M$260,$A142-$L$2,13))-(INDEX(練りの用心棒!$A$8:$M$260,$A142-$L$2+1,12)-INDEX(練りの用心棒!$A$8:$M$260,$A142-$L$2+1,13))&gt;10)),F142*98%,NA()))</f>
        <v>#N/A</v>
      </c>
      <c r="R142" s="166"/>
      <c r="S142" s="167"/>
      <c r="U142" s="158">
        <f t="shared" ca="1" si="79"/>
        <v>43062</v>
      </c>
      <c r="V142" s="159">
        <f t="shared" ca="1" si="61"/>
        <v>-2330.9899999999998</v>
      </c>
      <c r="W142" s="159">
        <f t="shared" ca="1" si="62"/>
        <v>-2371.58</v>
      </c>
      <c r="X142" s="159">
        <f t="shared" ca="1" si="63"/>
        <v>-2328.02</v>
      </c>
      <c r="Y142" s="159">
        <f t="shared" ca="1" si="64"/>
        <v>-2354.75</v>
      </c>
      <c r="Z142" s="159">
        <f t="shared" ca="1" si="65"/>
        <v>-2324.8560000000002</v>
      </c>
      <c r="AA142" s="159">
        <f t="shared" ca="1" si="66"/>
        <v>-2245.2270000000008</v>
      </c>
      <c r="AB142" s="159">
        <f t="shared" ca="1" si="67"/>
        <v>-2258.6884999999997</v>
      </c>
      <c r="AC142" s="159">
        <f t="shared" ca="1" si="68"/>
        <v>-2317.9680999999996</v>
      </c>
      <c r="AD142" s="160"/>
      <c r="AE142" s="172">
        <f t="shared" ca="1" si="69"/>
        <v>-2255.1103200000002</v>
      </c>
      <c r="AF142" s="173">
        <f t="shared" ca="1" si="70"/>
        <v>-2394.6016800000002</v>
      </c>
      <c r="AG142" s="163"/>
      <c r="AH142" s="178" t="e">
        <f t="shared" ca="1" si="72"/>
        <v>#N/A</v>
      </c>
      <c r="AI142" s="154" t="e">
        <f t="shared" ca="1" si="73"/>
        <v>#N/A</v>
      </c>
      <c r="AJ142" s="156"/>
      <c r="AK142" s="157"/>
    </row>
    <row r="143" spans="1:37">
      <c r="A143" s="147">
        <v>139</v>
      </c>
      <c r="B143" s="147">
        <f t="shared" ca="1" si="74"/>
        <v>74</v>
      </c>
      <c r="C143" s="148">
        <f t="shared" ca="1" si="71"/>
        <v>43063</v>
      </c>
      <c r="D143" s="149">
        <f t="shared" ca="1" si="75"/>
        <v>2386.42</v>
      </c>
      <c r="E143" s="149">
        <f t="shared" ca="1" si="76"/>
        <v>2401.27</v>
      </c>
      <c r="F143" s="149">
        <f t="shared" ca="1" si="77"/>
        <v>2364.65</v>
      </c>
      <c r="G143" s="149">
        <f t="shared" ca="1" si="78"/>
        <v>2379.4899999999998</v>
      </c>
      <c r="H143" s="169">
        <f t="shared" ca="1" si="80"/>
        <v>2345.444</v>
      </c>
      <c r="I143" s="169">
        <f t="shared" ca="1" si="56"/>
        <v>2252.2050000000004</v>
      </c>
      <c r="J143" s="169">
        <f t="shared" ca="1" si="60"/>
        <v>2260.2061666666659</v>
      </c>
      <c r="K143" s="169">
        <f t="shared" ca="1" si="59"/>
        <v>2315.5231999999996</v>
      </c>
      <c r="L143" s="150"/>
      <c r="M143" s="169">
        <f t="shared" ca="1" si="57"/>
        <v>2275.08068</v>
      </c>
      <c r="N143" s="170">
        <f t="shared" ca="1" si="58"/>
        <v>2415.8073199999999</v>
      </c>
      <c r="O143" s="174">
        <f t="shared" ca="1" si="81"/>
        <v>0.88556022394504164</v>
      </c>
      <c r="P143" s="154" t="e">
        <f ca="1">IF($A143&lt;$L$2,NA(),IF(AND((INDEX(練りの用心棒!$A$8:$M$260,$A143-$L$2,5)=".."),((INDEX(練りの用心棒!$A$8:$M$260,$A143-$L$2,12)-INDEX(練りの用心棒!$A$8:$M$260,$A143-$L$2,13))-(INDEX(練りの用心棒!$A$8:$M$260,$A143-$L$2+1,12)-INDEX(練りの用心棒!$A$8:$M$260,$A143-$L$2+1,13))&lt;10)),E143*102%,NA()))</f>
        <v>#N/A</v>
      </c>
      <c r="Q143" s="153" t="e">
        <f ca="1">IF($A143&lt;$L$2,NA(),IF(AND((INDEX(練りの用心棒!$A$8:$M$260,$A143-$L$2,5)=".."),((INDEX(練りの用心棒!$A$8:$M$260,$A143-$L$2,12)-INDEX(練りの用心棒!$A$8:$M$260,$A143-$L$2,13))-(INDEX(練りの用心棒!$A$8:$M$260,$A143-$L$2+1,12)-INDEX(練りの用心棒!$A$8:$M$260,$A143-$L$2+1,13))&gt;10)),F143*98%,NA()))</f>
        <v>#N/A</v>
      </c>
      <c r="R143" s="166"/>
      <c r="S143" s="167"/>
      <c r="U143" s="158">
        <f t="shared" ca="1" si="79"/>
        <v>43063</v>
      </c>
      <c r="V143" s="159">
        <f t="shared" ca="1" si="61"/>
        <v>-2386.42</v>
      </c>
      <c r="W143" s="159">
        <f t="shared" ca="1" si="62"/>
        <v>-2401.27</v>
      </c>
      <c r="X143" s="159">
        <f t="shared" ca="1" si="63"/>
        <v>-2364.65</v>
      </c>
      <c r="Y143" s="159">
        <f t="shared" ca="1" si="64"/>
        <v>-2379.4899999999998</v>
      </c>
      <c r="Z143" s="159">
        <f t="shared" ca="1" si="65"/>
        <v>-2345.444</v>
      </c>
      <c r="AA143" s="159">
        <f t="shared" ca="1" si="66"/>
        <v>-2252.2050000000004</v>
      </c>
      <c r="AB143" s="159">
        <f t="shared" ca="1" si="67"/>
        <v>-2260.2061666666659</v>
      </c>
      <c r="AC143" s="159">
        <f t="shared" ca="1" si="68"/>
        <v>-2315.5231999999996</v>
      </c>
      <c r="AD143" s="160"/>
      <c r="AE143" s="172">
        <f t="shared" ca="1" si="69"/>
        <v>-2275.08068</v>
      </c>
      <c r="AF143" s="173">
        <f t="shared" ca="1" si="70"/>
        <v>-2415.8073199999999</v>
      </c>
      <c r="AG143" s="163"/>
      <c r="AH143" s="178" t="e">
        <f t="shared" ca="1" si="72"/>
        <v>#N/A</v>
      </c>
      <c r="AI143" s="154" t="e">
        <f t="shared" ca="1" si="73"/>
        <v>#N/A</v>
      </c>
      <c r="AJ143" s="156"/>
      <c r="AK143" s="157"/>
    </row>
    <row r="144" spans="1:37">
      <c r="A144" s="147">
        <v>140</v>
      </c>
      <c r="B144" s="147">
        <f t="shared" ca="1" si="74"/>
        <v>73</v>
      </c>
      <c r="C144" s="148">
        <f t="shared" ca="1" si="71"/>
        <v>43064</v>
      </c>
      <c r="D144" s="149">
        <f t="shared" ca="1" si="75"/>
        <v>2416.12</v>
      </c>
      <c r="E144" s="149">
        <f t="shared" ca="1" si="76"/>
        <v>2428.98</v>
      </c>
      <c r="F144" s="149">
        <f t="shared" ca="1" si="77"/>
        <v>2393.35</v>
      </c>
      <c r="G144" s="149">
        <f t="shared" ca="1" si="78"/>
        <v>2400.2800000000002</v>
      </c>
      <c r="H144" s="169">
        <f t="shared" ca="1" si="80"/>
        <v>2363.0620000000004</v>
      </c>
      <c r="I144" s="169">
        <f t="shared" ca="1" si="56"/>
        <v>2259.8265000000001</v>
      </c>
      <c r="J144" s="169">
        <f t="shared" ca="1" si="60"/>
        <v>2261.2454999999991</v>
      </c>
      <c r="K144" s="169">
        <f t="shared" ca="1" si="59"/>
        <v>2313.1476999999995</v>
      </c>
      <c r="L144" s="150"/>
      <c r="M144" s="169">
        <f t="shared" ca="1" si="57"/>
        <v>2292.1701400000002</v>
      </c>
      <c r="N144" s="170">
        <f t="shared" ca="1" si="58"/>
        <v>2433.9538600000005</v>
      </c>
      <c r="O144" s="174">
        <f t="shared" ca="1" si="81"/>
        <v>0.75115841606111222</v>
      </c>
      <c r="P144" s="154" t="e">
        <f ca="1">IF($A144&lt;$L$2,NA(),IF(AND((INDEX(練りの用心棒!$A$8:$M$260,$A144-$L$2,5)=".."),((INDEX(練りの用心棒!$A$8:$M$260,$A144-$L$2,12)-INDEX(練りの用心棒!$A$8:$M$260,$A144-$L$2,13))-(INDEX(練りの用心棒!$A$8:$M$260,$A144-$L$2+1,12)-INDEX(練りの用心棒!$A$8:$M$260,$A144-$L$2+1,13))&lt;10)),E144*102%,NA()))</f>
        <v>#N/A</v>
      </c>
      <c r="Q144" s="153" t="e">
        <f ca="1">IF($A144&lt;$L$2,NA(),IF(AND((INDEX(練りの用心棒!$A$8:$M$260,$A144-$L$2,5)=".."),((INDEX(練りの用心棒!$A$8:$M$260,$A144-$L$2,12)-INDEX(練りの用心棒!$A$8:$M$260,$A144-$L$2,13))-(INDEX(練りの用心棒!$A$8:$M$260,$A144-$L$2+1,12)-INDEX(練りの用心棒!$A$8:$M$260,$A144-$L$2+1,13))&gt;10)),F144*98%,NA()))</f>
        <v>#N/A</v>
      </c>
      <c r="R144" s="166"/>
      <c r="S144" s="167"/>
      <c r="U144" s="158">
        <f t="shared" ca="1" si="79"/>
        <v>43064</v>
      </c>
      <c r="V144" s="159">
        <f t="shared" ca="1" si="61"/>
        <v>-2416.12</v>
      </c>
      <c r="W144" s="159">
        <f t="shared" ca="1" si="62"/>
        <v>-2428.98</v>
      </c>
      <c r="X144" s="159">
        <f t="shared" ca="1" si="63"/>
        <v>-2393.35</v>
      </c>
      <c r="Y144" s="159">
        <f t="shared" ca="1" si="64"/>
        <v>-2400.2800000000002</v>
      </c>
      <c r="Z144" s="159">
        <f t="shared" ca="1" si="65"/>
        <v>-2363.0620000000004</v>
      </c>
      <c r="AA144" s="159">
        <f t="shared" ca="1" si="66"/>
        <v>-2259.8265000000001</v>
      </c>
      <c r="AB144" s="159">
        <f t="shared" ca="1" si="67"/>
        <v>-2261.2454999999991</v>
      </c>
      <c r="AC144" s="159">
        <f t="shared" ca="1" si="68"/>
        <v>-2313.1476999999995</v>
      </c>
      <c r="AD144" s="160"/>
      <c r="AE144" s="172">
        <f t="shared" ca="1" si="69"/>
        <v>-2292.1701400000002</v>
      </c>
      <c r="AF144" s="173">
        <f t="shared" ca="1" si="70"/>
        <v>-2433.9538600000005</v>
      </c>
      <c r="AG144" s="163"/>
      <c r="AH144" s="178" t="e">
        <f t="shared" ca="1" si="72"/>
        <v>#N/A</v>
      </c>
      <c r="AI144" s="154" t="e">
        <f t="shared" ca="1" si="73"/>
        <v>#N/A</v>
      </c>
      <c r="AJ144" s="156"/>
      <c r="AK144" s="157"/>
    </row>
    <row r="145" spans="1:37">
      <c r="A145" s="147">
        <v>141</v>
      </c>
      <c r="B145" s="147">
        <f t="shared" ca="1" si="74"/>
        <v>72</v>
      </c>
      <c r="C145" s="148">
        <f t="shared" ca="1" si="71"/>
        <v>43065</v>
      </c>
      <c r="D145" s="149">
        <f t="shared" ca="1" si="75"/>
        <v>2393.35</v>
      </c>
      <c r="E145" s="149">
        <f t="shared" ca="1" si="76"/>
        <v>2418.1</v>
      </c>
      <c r="F145" s="149">
        <f t="shared" ca="1" si="77"/>
        <v>2375.54</v>
      </c>
      <c r="G145" s="149">
        <f t="shared" ca="1" si="78"/>
        <v>2385.4299999999998</v>
      </c>
      <c r="H145" s="169">
        <f t="shared" ca="1" si="80"/>
        <v>2374.7420000000002</v>
      </c>
      <c r="I145" s="169">
        <f t="shared" ca="1" si="56"/>
        <v>2266.4579999999996</v>
      </c>
      <c r="J145" s="169">
        <f t="shared" ca="1" si="60"/>
        <v>2261.971333333333</v>
      </c>
      <c r="K145" s="169">
        <f t="shared" ca="1" si="59"/>
        <v>2311.3065999999999</v>
      </c>
      <c r="L145" s="150"/>
      <c r="M145" s="169">
        <f t="shared" ca="1" si="57"/>
        <v>2303.4997400000002</v>
      </c>
      <c r="N145" s="170">
        <f t="shared" ca="1" si="58"/>
        <v>2445.9842600000002</v>
      </c>
      <c r="O145" s="174">
        <f t="shared" ca="1" si="81"/>
        <v>0.49427395472483732</v>
      </c>
      <c r="P145" s="154" t="e">
        <f ca="1">IF($A145&lt;$L$2,NA(),IF(AND((INDEX(練りの用心棒!$A$8:$M$260,$A145-$L$2,5)=".."),((INDEX(練りの用心棒!$A$8:$M$260,$A145-$L$2,12)-INDEX(練りの用心棒!$A$8:$M$260,$A145-$L$2,13))-(INDEX(練りの用心棒!$A$8:$M$260,$A145-$L$2+1,12)-INDEX(練りの用心棒!$A$8:$M$260,$A145-$L$2+1,13))&lt;10)),E145*102%,NA()))</f>
        <v>#N/A</v>
      </c>
      <c r="Q145" s="153" t="e">
        <f ca="1">IF($A145&lt;$L$2,NA(),IF(AND((INDEX(練りの用心棒!$A$8:$M$260,$A145-$L$2,5)=".."),((INDEX(練りの用心棒!$A$8:$M$260,$A145-$L$2,12)-INDEX(練りの用心棒!$A$8:$M$260,$A145-$L$2,13))-(INDEX(練りの用心棒!$A$8:$M$260,$A145-$L$2+1,12)-INDEX(練りの用心棒!$A$8:$M$260,$A145-$L$2+1,13))&gt;10)),F145*98%,NA()))</f>
        <v>#N/A</v>
      </c>
      <c r="R145" s="166"/>
      <c r="S145" s="167"/>
      <c r="U145" s="158">
        <f t="shared" ca="1" si="79"/>
        <v>43065</v>
      </c>
      <c r="V145" s="159">
        <f t="shared" ca="1" si="61"/>
        <v>-2393.35</v>
      </c>
      <c r="W145" s="159">
        <f t="shared" ca="1" si="62"/>
        <v>-2418.1</v>
      </c>
      <c r="X145" s="159">
        <f t="shared" ca="1" si="63"/>
        <v>-2375.54</v>
      </c>
      <c r="Y145" s="159">
        <f t="shared" ca="1" si="64"/>
        <v>-2385.4299999999998</v>
      </c>
      <c r="Z145" s="159">
        <f t="shared" ca="1" si="65"/>
        <v>-2374.7420000000002</v>
      </c>
      <c r="AA145" s="159">
        <f t="shared" ca="1" si="66"/>
        <v>-2266.4579999999996</v>
      </c>
      <c r="AB145" s="159">
        <f t="shared" ca="1" si="67"/>
        <v>-2261.971333333333</v>
      </c>
      <c r="AC145" s="159">
        <f t="shared" ca="1" si="68"/>
        <v>-2311.3065999999999</v>
      </c>
      <c r="AD145" s="160"/>
      <c r="AE145" s="172">
        <f t="shared" ca="1" si="69"/>
        <v>-2303.4997400000002</v>
      </c>
      <c r="AF145" s="173">
        <f t="shared" ca="1" si="70"/>
        <v>-2445.9842600000002</v>
      </c>
      <c r="AG145" s="163"/>
      <c r="AH145" s="178" t="e">
        <f t="shared" ca="1" si="72"/>
        <v>#N/A</v>
      </c>
      <c r="AI145" s="154" t="e">
        <f t="shared" ca="1" si="73"/>
        <v>#N/A</v>
      </c>
      <c r="AJ145" s="156"/>
      <c r="AK145" s="157"/>
    </row>
    <row r="146" spans="1:37">
      <c r="A146" s="147">
        <v>142</v>
      </c>
      <c r="B146" s="147">
        <f t="shared" ca="1" si="74"/>
        <v>71</v>
      </c>
      <c r="C146" s="148">
        <f t="shared" ca="1" si="71"/>
        <v>43066</v>
      </c>
      <c r="D146" s="149">
        <f t="shared" ca="1" si="75"/>
        <v>2380.48</v>
      </c>
      <c r="E146" s="149">
        <f t="shared" ca="1" si="76"/>
        <v>2427.0100000000002</v>
      </c>
      <c r="F146" s="149">
        <f t="shared" ca="1" si="77"/>
        <v>2360.69</v>
      </c>
      <c r="G146" s="149">
        <f t="shared" ca="1" si="78"/>
        <v>2420.08</v>
      </c>
      <c r="H146" s="169">
        <f t="shared" ca="1" si="80"/>
        <v>2388.0060000000003</v>
      </c>
      <c r="I146" s="169">
        <f t="shared" ca="1" si="56"/>
        <v>2276.7024999999999</v>
      </c>
      <c r="J146" s="169">
        <f t="shared" ca="1" si="60"/>
        <v>2262.2188333333324</v>
      </c>
      <c r="K146" s="169">
        <f t="shared" ca="1" si="59"/>
        <v>2310.0396999999994</v>
      </c>
      <c r="L146" s="150"/>
      <c r="M146" s="169">
        <f t="shared" ca="1" si="57"/>
        <v>2316.3658200000004</v>
      </c>
      <c r="N146" s="170">
        <f t="shared" ca="1" si="58"/>
        <v>2459.6461800000002</v>
      </c>
      <c r="O146" s="174">
        <f t="shared" ca="1" si="81"/>
        <v>0.55854488613921527</v>
      </c>
      <c r="P146" s="154" t="e">
        <f ca="1">IF($A146&lt;$L$2,NA(),IF(AND((INDEX(練りの用心棒!$A$8:$M$260,$A146-$L$2,5)=".."),((INDEX(練りの用心棒!$A$8:$M$260,$A146-$L$2,12)-INDEX(練りの用心棒!$A$8:$M$260,$A146-$L$2,13))-(INDEX(練りの用心棒!$A$8:$M$260,$A146-$L$2+1,12)-INDEX(練りの用心棒!$A$8:$M$260,$A146-$L$2+1,13))&lt;10)),E146*102%,NA()))</f>
        <v>#N/A</v>
      </c>
      <c r="Q146" s="153" t="e">
        <f ca="1">IF($A146&lt;$L$2,NA(),IF(AND((INDEX(練りの用心棒!$A$8:$M$260,$A146-$L$2,5)=".."),((INDEX(練りの用心棒!$A$8:$M$260,$A146-$L$2,12)-INDEX(練りの用心棒!$A$8:$M$260,$A146-$L$2,13))-(INDEX(練りの用心棒!$A$8:$M$260,$A146-$L$2+1,12)-INDEX(練りの用心棒!$A$8:$M$260,$A146-$L$2+1,13))&gt;10)),F146*98%,NA()))</f>
        <v>#N/A</v>
      </c>
      <c r="R146" s="166"/>
      <c r="S146" s="167"/>
      <c r="U146" s="158">
        <f t="shared" ca="1" si="79"/>
        <v>43066</v>
      </c>
      <c r="V146" s="159">
        <f t="shared" ca="1" si="61"/>
        <v>-2380.48</v>
      </c>
      <c r="W146" s="159">
        <f t="shared" ca="1" si="62"/>
        <v>-2427.0100000000002</v>
      </c>
      <c r="X146" s="159">
        <f t="shared" ca="1" si="63"/>
        <v>-2360.69</v>
      </c>
      <c r="Y146" s="159">
        <f t="shared" ca="1" si="64"/>
        <v>-2420.08</v>
      </c>
      <c r="Z146" s="159">
        <f t="shared" ca="1" si="65"/>
        <v>-2388.0060000000003</v>
      </c>
      <c r="AA146" s="159">
        <f t="shared" ca="1" si="66"/>
        <v>-2276.7024999999999</v>
      </c>
      <c r="AB146" s="159">
        <f t="shared" ca="1" si="67"/>
        <v>-2262.2188333333324</v>
      </c>
      <c r="AC146" s="159">
        <f t="shared" ca="1" si="68"/>
        <v>-2310.0396999999994</v>
      </c>
      <c r="AD146" s="160"/>
      <c r="AE146" s="172">
        <f t="shared" ca="1" si="69"/>
        <v>-2316.3658200000004</v>
      </c>
      <c r="AF146" s="173">
        <f t="shared" ca="1" si="70"/>
        <v>-2459.6461800000002</v>
      </c>
      <c r="AG146" s="163"/>
      <c r="AH146" s="178" t="e">
        <f t="shared" ca="1" si="72"/>
        <v>#N/A</v>
      </c>
      <c r="AI146" s="154" t="e">
        <f t="shared" ca="1" si="73"/>
        <v>#N/A</v>
      </c>
      <c r="AJ146" s="156"/>
      <c r="AK146" s="157"/>
    </row>
    <row r="147" spans="1:37">
      <c r="A147" s="147">
        <v>143</v>
      </c>
      <c r="B147" s="147">
        <f t="shared" ca="1" si="74"/>
        <v>70</v>
      </c>
      <c r="C147" s="148">
        <f t="shared" ca="1" si="71"/>
        <v>43067</v>
      </c>
      <c r="D147" s="149">
        <f t="shared" ca="1" si="75"/>
        <v>2469.5700000000002</v>
      </c>
      <c r="E147" s="149">
        <f t="shared" ca="1" si="76"/>
        <v>2496.29</v>
      </c>
      <c r="F147" s="149">
        <f t="shared" ca="1" si="77"/>
        <v>1925.17</v>
      </c>
      <c r="G147" s="149">
        <f t="shared" ca="1" si="78"/>
        <v>2058.8000000000002</v>
      </c>
      <c r="H147" s="169">
        <f t="shared" ca="1" si="80"/>
        <v>2328.8160000000003</v>
      </c>
      <c r="I147" s="169">
        <f t="shared" ca="1" si="56"/>
        <v>2269.8235</v>
      </c>
      <c r="J147" s="169">
        <f t="shared" ca="1" si="60"/>
        <v>2255.8676666666656</v>
      </c>
      <c r="K147" s="169">
        <f t="shared" ca="1" si="59"/>
        <v>2305.4172999999992</v>
      </c>
      <c r="L147" s="150"/>
      <c r="M147" s="169">
        <f t="shared" ca="1" si="57"/>
        <v>2258.9515200000001</v>
      </c>
      <c r="N147" s="170">
        <f t="shared" ca="1" si="58"/>
        <v>2398.6804800000004</v>
      </c>
      <c r="O147" s="174">
        <f t="shared" ca="1" si="81"/>
        <v>-2.4786369883492774</v>
      </c>
      <c r="P147" s="154" t="e">
        <f ca="1">IF($A147&lt;$L$2,NA(),IF(AND((INDEX(練りの用心棒!$A$8:$M$260,$A147-$L$2,5)=".."),((INDEX(練りの用心棒!$A$8:$M$260,$A147-$L$2,12)-INDEX(練りの用心棒!$A$8:$M$260,$A147-$L$2,13))-(INDEX(練りの用心棒!$A$8:$M$260,$A147-$L$2+1,12)-INDEX(練りの用心棒!$A$8:$M$260,$A147-$L$2+1,13))&lt;10)),E147*102%,NA()))</f>
        <v>#N/A</v>
      </c>
      <c r="Q147" s="153" t="e">
        <f ca="1">IF($A147&lt;$L$2,NA(),IF(AND((INDEX(練りの用心棒!$A$8:$M$260,$A147-$L$2,5)=".."),((INDEX(練りの用心棒!$A$8:$M$260,$A147-$L$2,12)-INDEX(練りの用心棒!$A$8:$M$260,$A147-$L$2,13))-(INDEX(練りの用心棒!$A$8:$M$260,$A147-$L$2+1,12)-INDEX(練りの用心棒!$A$8:$M$260,$A147-$L$2+1,13))&gt;10)),F147*98%,NA()))</f>
        <v>#N/A</v>
      </c>
      <c r="R147" s="166"/>
      <c r="S147" s="167"/>
      <c r="U147" s="158">
        <f t="shared" ca="1" si="79"/>
        <v>43067</v>
      </c>
      <c r="V147" s="159">
        <f t="shared" ca="1" si="61"/>
        <v>-2469.5700000000002</v>
      </c>
      <c r="W147" s="159">
        <f t="shared" ca="1" si="62"/>
        <v>-2496.29</v>
      </c>
      <c r="X147" s="159">
        <f t="shared" ca="1" si="63"/>
        <v>-1925.17</v>
      </c>
      <c r="Y147" s="159">
        <f t="shared" ca="1" si="64"/>
        <v>-2058.8000000000002</v>
      </c>
      <c r="Z147" s="159">
        <f t="shared" ca="1" si="65"/>
        <v>-2328.8160000000003</v>
      </c>
      <c r="AA147" s="159">
        <f t="shared" ca="1" si="66"/>
        <v>-2269.8235</v>
      </c>
      <c r="AB147" s="159">
        <f t="shared" ca="1" si="67"/>
        <v>-2255.8676666666656</v>
      </c>
      <c r="AC147" s="159">
        <f t="shared" ca="1" si="68"/>
        <v>-2305.4172999999992</v>
      </c>
      <c r="AD147" s="160"/>
      <c r="AE147" s="172">
        <f t="shared" ca="1" si="69"/>
        <v>-2258.9515200000001</v>
      </c>
      <c r="AF147" s="173">
        <f t="shared" ca="1" si="70"/>
        <v>-2398.6804800000004</v>
      </c>
      <c r="AG147" s="163"/>
      <c r="AH147" s="178" t="e">
        <f t="shared" ca="1" si="72"/>
        <v>#N/A</v>
      </c>
      <c r="AI147" s="154" t="e">
        <f t="shared" ca="1" si="73"/>
        <v>#N/A</v>
      </c>
      <c r="AJ147" s="156"/>
      <c r="AK147" s="157"/>
    </row>
    <row r="148" spans="1:37">
      <c r="A148" s="147">
        <v>144</v>
      </c>
      <c r="B148" s="147">
        <f t="shared" ca="1" si="74"/>
        <v>69</v>
      </c>
      <c r="C148" s="148">
        <f t="shared" ca="1" si="71"/>
        <v>43068</v>
      </c>
      <c r="D148" s="149">
        <f t="shared" ca="1" si="75"/>
        <v>2027.12</v>
      </c>
      <c r="E148" s="149">
        <f t="shared" ca="1" si="76"/>
        <v>2027.12</v>
      </c>
      <c r="F148" s="149">
        <f t="shared" ca="1" si="77"/>
        <v>1927.15</v>
      </c>
      <c r="G148" s="149">
        <f t="shared" ca="1" si="78"/>
        <v>1932.1</v>
      </c>
      <c r="H148" s="169">
        <f t="shared" ca="1" si="80"/>
        <v>2239.3380000000002</v>
      </c>
      <c r="I148" s="169">
        <f t="shared" ca="1" si="56"/>
        <v>2258.6385</v>
      </c>
      <c r="J148" s="169">
        <f t="shared" ca="1" si="60"/>
        <v>2247.9821666666667</v>
      </c>
      <c r="K148" s="169">
        <f t="shared" ca="1" si="59"/>
        <v>2299.7060999999994</v>
      </c>
      <c r="L148" s="150"/>
      <c r="M148" s="169">
        <f t="shared" ca="1" si="57"/>
        <v>2172.1578600000003</v>
      </c>
      <c r="N148" s="170">
        <f t="shared" ca="1" si="58"/>
        <v>2306.5181400000001</v>
      </c>
      <c r="O148" s="174">
        <f t="shared" ca="1" si="81"/>
        <v>-3.8422099470288789</v>
      </c>
      <c r="P148" s="154" t="e">
        <f ca="1">IF($A148&lt;$L$2,NA(),IF(AND((INDEX(練りの用心棒!$A$8:$M$260,$A148-$L$2,5)=".."),((INDEX(練りの用心棒!$A$8:$M$260,$A148-$L$2,12)-INDEX(練りの用心棒!$A$8:$M$260,$A148-$L$2,13))-(INDEX(練りの用心棒!$A$8:$M$260,$A148-$L$2+1,12)-INDEX(練りの用心棒!$A$8:$M$260,$A148-$L$2+1,13))&lt;10)),E148*102%,NA()))</f>
        <v>#N/A</v>
      </c>
      <c r="Q148" s="153" t="e">
        <f ca="1">IF($A148&lt;$L$2,NA(),IF(AND((INDEX(練りの用心棒!$A$8:$M$260,$A148-$L$2,5)=".."),((INDEX(練りの用心棒!$A$8:$M$260,$A148-$L$2,12)-INDEX(練りの用心棒!$A$8:$M$260,$A148-$L$2,13))-(INDEX(練りの用心棒!$A$8:$M$260,$A148-$L$2+1,12)-INDEX(練りの用心棒!$A$8:$M$260,$A148-$L$2+1,13))&gt;10)),F148*98%,NA()))</f>
        <v>#N/A</v>
      </c>
      <c r="R148" s="166"/>
      <c r="S148" s="167"/>
      <c r="U148" s="158">
        <f t="shared" ca="1" si="79"/>
        <v>43068</v>
      </c>
      <c r="V148" s="159">
        <f t="shared" ca="1" si="61"/>
        <v>-2027.12</v>
      </c>
      <c r="W148" s="159">
        <f t="shared" ca="1" si="62"/>
        <v>-2027.12</v>
      </c>
      <c r="X148" s="159">
        <f t="shared" ca="1" si="63"/>
        <v>-1927.15</v>
      </c>
      <c r="Y148" s="159">
        <f t="shared" ca="1" si="64"/>
        <v>-1932.1</v>
      </c>
      <c r="Z148" s="159">
        <f t="shared" ca="1" si="65"/>
        <v>-2239.3380000000002</v>
      </c>
      <c r="AA148" s="159">
        <f t="shared" ca="1" si="66"/>
        <v>-2258.6385</v>
      </c>
      <c r="AB148" s="159">
        <f t="shared" ca="1" si="67"/>
        <v>-2247.9821666666667</v>
      </c>
      <c r="AC148" s="159">
        <f t="shared" ca="1" si="68"/>
        <v>-2299.7060999999994</v>
      </c>
      <c r="AD148" s="160"/>
      <c r="AE148" s="172">
        <f t="shared" ca="1" si="69"/>
        <v>-2172.1578600000003</v>
      </c>
      <c r="AF148" s="173">
        <f t="shared" ca="1" si="70"/>
        <v>-2306.5181400000001</v>
      </c>
      <c r="AG148" s="163"/>
      <c r="AH148" s="178" t="e">
        <f t="shared" ca="1" si="72"/>
        <v>#N/A</v>
      </c>
      <c r="AI148" s="154" t="e">
        <f t="shared" ca="1" si="73"/>
        <v>#N/A</v>
      </c>
      <c r="AJ148" s="156"/>
      <c r="AK148" s="157"/>
    </row>
    <row r="149" spans="1:37">
      <c r="A149" s="147">
        <v>145</v>
      </c>
      <c r="B149" s="147">
        <f t="shared" ca="1" si="74"/>
        <v>68</v>
      </c>
      <c r="C149" s="148">
        <f t="shared" ca="1" si="71"/>
        <v>43069</v>
      </c>
      <c r="D149" s="149">
        <f t="shared" ca="1" si="75"/>
        <v>1957.84</v>
      </c>
      <c r="E149" s="149">
        <f t="shared" ca="1" si="76"/>
        <v>1973.67</v>
      </c>
      <c r="F149" s="149">
        <f t="shared" ca="1" si="77"/>
        <v>1876.67</v>
      </c>
      <c r="G149" s="149">
        <f t="shared" ca="1" si="78"/>
        <v>1898.45</v>
      </c>
      <c r="H149" s="169">
        <f t="shared" ca="1" si="80"/>
        <v>2138.9720000000002</v>
      </c>
      <c r="I149" s="169">
        <f t="shared" ca="1" si="56"/>
        <v>2245.2759999999998</v>
      </c>
      <c r="J149" s="169">
        <f t="shared" ca="1" si="60"/>
        <v>2239.288333333333</v>
      </c>
      <c r="K149" s="169">
        <f t="shared" ca="1" si="59"/>
        <v>2294.0938999999998</v>
      </c>
      <c r="L149" s="150"/>
      <c r="M149" s="169">
        <f t="shared" ca="1" si="57"/>
        <v>2074.8028400000003</v>
      </c>
      <c r="N149" s="170">
        <f t="shared" ca="1" si="58"/>
        <v>2203.1411600000001</v>
      </c>
      <c r="O149" s="174">
        <f t="shared" ca="1" si="81"/>
        <v>-4.4819495761693844</v>
      </c>
      <c r="P149" s="154" t="e">
        <f ca="1">IF($A149&lt;$L$2,NA(),IF(AND((INDEX(練りの用心棒!$A$8:$M$260,$A149-$L$2,5)=".."),((INDEX(練りの用心棒!$A$8:$M$260,$A149-$L$2,12)-INDEX(練りの用心棒!$A$8:$M$260,$A149-$L$2,13))-(INDEX(練りの用心棒!$A$8:$M$260,$A149-$L$2+1,12)-INDEX(練りの用心棒!$A$8:$M$260,$A149-$L$2+1,13))&lt;10)),E149*102%,NA()))</f>
        <v>#N/A</v>
      </c>
      <c r="Q149" s="153" t="e">
        <f ca="1">IF($A149&lt;$L$2,NA(),IF(AND((INDEX(練りの用心棒!$A$8:$M$260,$A149-$L$2,5)=".."),((INDEX(練りの用心棒!$A$8:$M$260,$A149-$L$2,12)-INDEX(練りの用心棒!$A$8:$M$260,$A149-$L$2,13))-(INDEX(練りの用心棒!$A$8:$M$260,$A149-$L$2+1,12)-INDEX(練りの用心棒!$A$8:$M$260,$A149-$L$2+1,13))&gt;10)),F149*98%,NA()))</f>
        <v>#N/A</v>
      </c>
      <c r="R149" s="166"/>
      <c r="S149" s="167"/>
      <c r="U149" s="158">
        <f t="shared" ca="1" si="79"/>
        <v>43069</v>
      </c>
      <c r="V149" s="159">
        <f t="shared" ca="1" si="61"/>
        <v>-1957.84</v>
      </c>
      <c r="W149" s="159">
        <f t="shared" ca="1" si="62"/>
        <v>-1973.67</v>
      </c>
      <c r="X149" s="159">
        <f t="shared" ca="1" si="63"/>
        <v>-1876.67</v>
      </c>
      <c r="Y149" s="159">
        <f t="shared" ca="1" si="64"/>
        <v>-1898.45</v>
      </c>
      <c r="Z149" s="159">
        <f t="shared" ca="1" si="65"/>
        <v>-2138.9720000000002</v>
      </c>
      <c r="AA149" s="159">
        <f t="shared" ca="1" si="66"/>
        <v>-2245.2759999999998</v>
      </c>
      <c r="AB149" s="159">
        <f t="shared" ca="1" si="67"/>
        <v>-2239.288333333333</v>
      </c>
      <c r="AC149" s="159">
        <f t="shared" ca="1" si="68"/>
        <v>-2294.0938999999998</v>
      </c>
      <c r="AD149" s="160"/>
      <c r="AE149" s="172">
        <f t="shared" ca="1" si="69"/>
        <v>-2074.8028400000003</v>
      </c>
      <c r="AF149" s="173">
        <f t="shared" ca="1" si="70"/>
        <v>-2203.1411600000001</v>
      </c>
      <c r="AG149" s="163"/>
      <c r="AH149" s="178" t="e">
        <f t="shared" ca="1" si="72"/>
        <v>#N/A</v>
      </c>
      <c r="AI149" s="154" t="e">
        <f t="shared" ca="1" si="73"/>
        <v>#N/A</v>
      </c>
      <c r="AJ149" s="156"/>
      <c r="AK149" s="157"/>
    </row>
    <row r="150" spans="1:37">
      <c r="A150" s="147">
        <v>146</v>
      </c>
      <c r="B150" s="147">
        <f t="shared" ca="1" si="74"/>
        <v>67</v>
      </c>
      <c r="C150" s="148">
        <f t="shared" ca="1" si="71"/>
        <v>43070</v>
      </c>
      <c r="D150" s="149">
        <f t="shared" ca="1" si="75"/>
        <v>1915.28</v>
      </c>
      <c r="E150" s="149">
        <f t="shared" ca="1" si="76"/>
        <v>1935.07</v>
      </c>
      <c r="F150" s="149">
        <f t="shared" ca="1" si="77"/>
        <v>1882.61</v>
      </c>
      <c r="G150" s="149">
        <f t="shared" ca="1" si="78"/>
        <v>1892.51</v>
      </c>
      <c r="H150" s="169">
        <f t="shared" ca="1" si="80"/>
        <v>2040.3880000000001</v>
      </c>
      <c r="I150" s="169">
        <f t="shared" ca="1" si="56"/>
        <v>2229.0924999999997</v>
      </c>
      <c r="J150" s="169">
        <f t="shared" ca="1" si="60"/>
        <v>2231.1060000000002</v>
      </c>
      <c r="K150" s="169">
        <f t="shared" ca="1" si="59"/>
        <v>2288.9567999999995</v>
      </c>
      <c r="L150" s="150"/>
      <c r="M150" s="169">
        <f t="shared" ca="1" si="57"/>
        <v>1979.1763600000002</v>
      </c>
      <c r="N150" s="170">
        <f t="shared" ca="1" si="58"/>
        <v>2101.5996400000004</v>
      </c>
      <c r="O150" s="174">
        <f t="shared" ca="1" si="81"/>
        <v>-4.6089429875659915</v>
      </c>
      <c r="P150" s="154" t="e">
        <f ca="1">IF($A150&lt;$L$2,NA(),IF(AND((INDEX(練りの用心棒!$A$8:$M$260,$A150-$L$2,5)=".."),((INDEX(練りの用心棒!$A$8:$M$260,$A150-$L$2,12)-INDEX(練りの用心棒!$A$8:$M$260,$A150-$L$2,13))-(INDEX(練りの用心棒!$A$8:$M$260,$A150-$L$2+1,12)-INDEX(練りの用心棒!$A$8:$M$260,$A150-$L$2+1,13))&lt;10)),E150*102%,NA()))</f>
        <v>#N/A</v>
      </c>
      <c r="Q150" s="153" t="e">
        <f ca="1">IF($A150&lt;$L$2,NA(),IF(AND((INDEX(練りの用心棒!$A$8:$M$260,$A150-$L$2,5)=".."),((INDEX(練りの用心棒!$A$8:$M$260,$A150-$L$2,12)-INDEX(練りの用心棒!$A$8:$M$260,$A150-$L$2,13))-(INDEX(練りの用心棒!$A$8:$M$260,$A150-$L$2+1,12)-INDEX(練りの用心棒!$A$8:$M$260,$A150-$L$2+1,13))&gt;10)),F150*98%,NA()))</f>
        <v>#N/A</v>
      </c>
      <c r="R150" s="166"/>
      <c r="S150" s="167"/>
      <c r="U150" s="158">
        <f t="shared" ca="1" si="79"/>
        <v>43070</v>
      </c>
      <c r="V150" s="159">
        <f t="shared" ca="1" si="61"/>
        <v>-1915.28</v>
      </c>
      <c r="W150" s="159">
        <f t="shared" ca="1" si="62"/>
        <v>-1935.07</v>
      </c>
      <c r="X150" s="159">
        <f t="shared" ca="1" si="63"/>
        <v>-1882.61</v>
      </c>
      <c r="Y150" s="159">
        <f t="shared" ca="1" si="64"/>
        <v>-1892.51</v>
      </c>
      <c r="Z150" s="159">
        <f t="shared" ca="1" si="65"/>
        <v>-2040.3880000000001</v>
      </c>
      <c r="AA150" s="159">
        <f t="shared" ca="1" si="66"/>
        <v>-2229.0924999999997</v>
      </c>
      <c r="AB150" s="159">
        <f t="shared" ca="1" si="67"/>
        <v>-2231.1060000000002</v>
      </c>
      <c r="AC150" s="159">
        <f t="shared" ca="1" si="68"/>
        <v>-2288.9567999999995</v>
      </c>
      <c r="AD150" s="160"/>
      <c r="AE150" s="172">
        <f t="shared" ca="1" si="69"/>
        <v>-1979.1763600000002</v>
      </c>
      <c r="AF150" s="173">
        <f t="shared" ca="1" si="70"/>
        <v>-2101.5996400000004</v>
      </c>
      <c r="AG150" s="163"/>
      <c r="AH150" s="178" t="e">
        <f t="shared" ca="1" si="72"/>
        <v>#N/A</v>
      </c>
      <c r="AI150" s="154" t="e">
        <f t="shared" ca="1" si="73"/>
        <v>#N/A</v>
      </c>
      <c r="AJ150" s="156"/>
      <c r="AK150" s="157"/>
    </row>
    <row r="151" spans="1:37">
      <c r="A151" s="147">
        <v>147</v>
      </c>
      <c r="B151" s="147">
        <f t="shared" ca="1" si="74"/>
        <v>66</v>
      </c>
      <c r="C151" s="148">
        <f t="shared" ca="1" si="71"/>
        <v>43071</v>
      </c>
      <c r="D151" s="149">
        <f t="shared" ca="1" si="75"/>
        <v>1900.43</v>
      </c>
      <c r="E151" s="149">
        <f t="shared" ca="1" si="76"/>
        <v>1942.99</v>
      </c>
      <c r="F151" s="149">
        <f t="shared" ca="1" si="77"/>
        <v>1862.82</v>
      </c>
      <c r="G151" s="149">
        <f t="shared" ca="1" si="78"/>
        <v>1922.2</v>
      </c>
      <c r="H151" s="169">
        <f t="shared" ca="1" si="80"/>
        <v>1940.8120000000004</v>
      </c>
      <c r="I151" s="169">
        <f t="shared" ca="1" si="56"/>
        <v>2215.4824999999996</v>
      </c>
      <c r="J151" s="169">
        <f t="shared" ca="1" si="60"/>
        <v>2224.1608333333338</v>
      </c>
      <c r="K151" s="169">
        <f t="shared" ca="1" si="59"/>
        <v>2284.1561999999999</v>
      </c>
      <c r="L151" s="150"/>
      <c r="M151" s="169">
        <f t="shared" ca="1" si="57"/>
        <v>1882.5876400000002</v>
      </c>
      <c r="N151" s="170">
        <f t="shared" ca="1" si="58"/>
        <v>1999.0363600000005</v>
      </c>
      <c r="O151" s="174">
        <f t="shared" ca="1" si="81"/>
        <v>-4.8802482665061646</v>
      </c>
      <c r="P151" s="154" t="e">
        <f ca="1">IF($A151&lt;$L$2,NA(),IF(AND((INDEX(練りの用心棒!$A$8:$M$260,$A151-$L$2,5)=".."),((INDEX(練りの用心棒!$A$8:$M$260,$A151-$L$2,12)-INDEX(練りの用心棒!$A$8:$M$260,$A151-$L$2,13))-(INDEX(練りの用心棒!$A$8:$M$260,$A151-$L$2+1,12)-INDEX(練りの用心棒!$A$8:$M$260,$A151-$L$2+1,13))&lt;10)),E151*102%,NA()))</f>
        <v>#N/A</v>
      </c>
      <c r="Q151" s="153" t="e">
        <f ca="1">IF($A151&lt;$L$2,NA(),IF(AND((INDEX(練りの用心棒!$A$8:$M$260,$A151-$L$2,5)=".."),((INDEX(練りの用心棒!$A$8:$M$260,$A151-$L$2,12)-INDEX(練りの用心棒!$A$8:$M$260,$A151-$L$2,13))-(INDEX(練りの用心棒!$A$8:$M$260,$A151-$L$2+1,12)-INDEX(練りの用心棒!$A$8:$M$260,$A151-$L$2+1,13))&gt;10)),F151*98%,NA()))</f>
        <v>#N/A</v>
      </c>
      <c r="R151" s="166"/>
      <c r="S151" s="167"/>
      <c r="U151" s="158">
        <f t="shared" ca="1" si="79"/>
        <v>43071</v>
      </c>
      <c r="V151" s="159">
        <f t="shared" ca="1" si="61"/>
        <v>-1900.43</v>
      </c>
      <c r="W151" s="159">
        <f t="shared" ca="1" si="62"/>
        <v>-1942.99</v>
      </c>
      <c r="X151" s="159">
        <f t="shared" ca="1" si="63"/>
        <v>-1862.82</v>
      </c>
      <c r="Y151" s="159">
        <f t="shared" ca="1" si="64"/>
        <v>-1922.2</v>
      </c>
      <c r="Z151" s="159">
        <f t="shared" ca="1" si="65"/>
        <v>-1940.8120000000004</v>
      </c>
      <c r="AA151" s="159">
        <f t="shared" ca="1" si="66"/>
        <v>-2215.4824999999996</v>
      </c>
      <c r="AB151" s="159">
        <f t="shared" ca="1" si="67"/>
        <v>-2224.1608333333338</v>
      </c>
      <c r="AC151" s="159">
        <f t="shared" ca="1" si="68"/>
        <v>-2284.1561999999999</v>
      </c>
      <c r="AD151" s="160"/>
      <c r="AE151" s="172">
        <f t="shared" ca="1" si="69"/>
        <v>-1882.5876400000002</v>
      </c>
      <c r="AF151" s="173">
        <f t="shared" ca="1" si="70"/>
        <v>-1999.0363600000005</v>
      </c>
      <c r="AG151" s="163"/>
      <c r="AH151" s="178" t="e">
        <f t="shared" ca="1" si="72"/>
        <v>#N/A</v>
      </c>
      <c r="AI151" s="154" t="e">
        <f t="shared" ca="1" si="73"/>
        <v>#N/A</v>
      </c>
      <c r="AJ151" s="156"/>
      <c r="AK151" s="157"/>
    </row>
    <row r="152" spans="1:37">
      <c r="A152" s="147">
        <v>148</v>
      </c>
      <c r="B152" s="147">
        <f t="shared" ca="1" si="74"/>
        <v>65</v>
      </c>
      <c r="C152" s="148">
        <f t="shared" ca="1" si="71"/>
        <v>43072</v>
      </c>
      <c r="D152" s="149">
        <f t="shared" ca="1" si="75"/>
        <v>1926.16</v>
      </c>
      <c r="E152" s="149">
        <f t="shared" ca="1" si="76"/>
        <v>1928.14</v>
      </c>
      <c r="F152" s="149">
        <f t="shared" ca="1" si="77"/>
        <v>1884.59</v>
      </c>
      <c r="G152" s="149">
        <f t="shared" ca="1" si="78"/>
        <v>1891.52</v>
      </c>
      <c r="H152" s="169">
        <f t="shared" ca="1" si="80"/>
        <v>1907.3560000000002</v>
      </c>
      <c r="I152" s="169">
        <f t="shared" ca="1" si="56"/>
        <v>2199.4474999999998</v>
      </c>
      <c r="J152" s="169">
        <f t="shared" ca="1" si="60"/>
        <v>2216.3743333333332</v>
      </c>
      <c r="K152" s="169">
        <f t="shared" ca="1" si="59"/>
        <v>2279.3951999999995</v>
      </c>
      <c r="L152" s="150"/>
      <c r="M152" s="169">
        <f t="shared" ca="1" si="57"/>
        <v>1850.1353200000001</v>
      </c>
      <c r="N152" s="170">
        <f t="shared" ca="1" si="58"/>
        <v>1964.5766800000004</v>
      </c>
      <c r="O152" s="174">
        <f t="shared" ca="1" si="81"/>
        <v>-1.7238145683353217</v>
      </c>
      <c r="P152" s="154" t="e">
        <f ca="1">IF($A152&lt;$L$2,NA(),IF(AND((INDEX(練りの用心棒!$A$8:$M$260,$A152-$L$2,5)=".."),((INDEX(練りの用心棒!$A$8:$M$260,$A152-$L$2,12)-INDEX(練りの用心棒!$A$8:$M$260,$A152-$L$2,13))-(INDEX(練りの用心棒!$A$8:$M$260,$A152-$L$2+1,12)-INDEX(練りの用心棒!$A$8:$M$260,$A152-$L$2+1,13))&lt;10)),E152*102%,NA()))</f>
        <v>#N/A</v>
      </c>
      <c r="Q152" s="153" t="e">
        <f ca="1">IF($A152&lt;$L$2,NA(),IF(AND((INDEX(練りの用心棒!$A$8:$M$260,$A152-$L$2,5)=".."),((INDEX(練りの用心棒!$A$8:$M$260,$A152-$L$2,12)-INDEX(練りの用心棒!$A$8:$M$260,$A152-$L$2,13))-(INDEX(練りの用心棒!$A$8:$M$260,$A152-$L$2+1,12)-INDEX(練りの用心棒!$A$8:$M$260,$A152-$L$2+1,13))&gt;10)),F152*98%,NA()))</f>
        <v>#N/A</v>
      </c>
      <c r="R152" s="166"/>
      <c r="S152" s="167"/>
      <c r="U152" s="158">
        <f t="shared" ca="1" si="79"/>
        <v>43072</v>
      </c>
      <c r="V152" s="159">
        <f t="shared" ca="1" si="61"/>
        <v>-1926.16</v>
      </c>
      <c r="W152" s="159">
        <f t="shared" ca="1" si="62"/>
        <v>-1928.14</v>
      </c>
      <c r="X152" s="159">
        <f t="shared" ca="1" si="63"/>
        <v>-1884.59</v>
      </c>
      <c r="Y152" s="159">
        <f t="shared" ca="1" si="64"/>
        <v>-1891.52</v>
      </c>
      <c r="Z152" s="159">
        <f t="shared" ca="1" si="65"/>
        <v>-1907.3560000000002</v>
      </c>
      <c r="AA152" s="159">
        <f t="shared" ca="1" si="66"/>
        <v>-2199.4474999999998</v>
      </c>
      <c r="AB152" s="159">
        <f t="shared" ca="1" si="67"/>
        <v>-2216.3743333333332</v>
      </c>
      <c r="AC152" s="159">
        <f t="shared" ca="1" si="68"/>
        <v>-2279.3951999999995</v>
      </c>
      <c r="AD152" s="160"/>
      <c r="AE152" s="172">
        <f t="shared" ca="1" si="69"/>
        <v>-1850.1353200000001</v>
      </c>
      <c r="AF152" s="173">
        <f t="shared" ca="1" si="70"/>
        <v>-1964.5766800000004</v>
      </c>
      <c r="AG152" s="163"/>
      <c r="AH152" s="178" t="e">
        <f t="shared" ca="1" si="72"/>
        <v>#N/A</v>
      </c>
      <c r="AI152" s="154" t="e">
        <f t="shared" ca="1" si="73"/>
        <v>#N/A</v>
      </c>
      <c r="AJ152" s="156"/>
      <c r="AK152" s="157"/>
    </row>
    <row r="153" spans="1:37">
      <c r="A153" s="147">
        <v>149</v>
      </c>
      <c r="B153" s="147">
        <f t="shared" ca="1" si="74"/>
        <v>64</v>
      </c>
      <c r="C153" s="148">
        <f t="shared" ca="1" si="71"/>
        <v>43073</v>
      </c>
      <c r="D153" s="149">
        <f t="shared" ca="1" si="75"/>
        <v>1895.48</v>
      </c>
      <c r="E153" s="149">
        <f t="shared" ca="1" si="76"/>
        <v>1912.31</v>
      </c>
      <c r="F153" s="149">
        <f t="shared" ca="1" si="77"/>
        <v>1881.62</v>
      </c>
      <c r="G153" s="149">
        <f t="shared" ca="1" si="78"/>
        <v>1896.47</v>
      </c>
      <c r="H153" s="169">
        <f t="shared" ca="1" si="80"/>
        <v>1900.23</v>
      </c>
      <c r="I153" s="169">
        <f t="shared" ref="I153:I216" ca="1" si="82">IF($C153&gt;$G$2,NA(),SUM($G134:$G153)/20)</f>
        <v>2184.5509999999999</v>
      </c>
      <c r="J153" s="169">
        <f t="shared" ca="1" si="60"/>
        <v>2207.8125</v>
      </c>
      <c r="K153" s="169">
        <f t="shared" ca="1" si="59"/>
        <v>2274.1689999999999</v>
      </c>
      <c r="L153" s="150"/>
      <c r="M153" s="169">
        <f t="shared" ca="1" si="57"/>
        <v>1843.2230999999999</v>
      </c>
      <c r="N153" s="170">
        <f t="shared" ca="1" si="58"/>
        <v>1957.2369000000001</v>
      </c>
      <c r="O153" s="174">
        <f t="shared" ca="1" si="81"/>
        <v>-0.37360618573565724</v>
      </c>
      <c r="P153" s="154" t="e">
        <f ca="1">IF($A153&lt;$L$2,NA(),IF(AND((INDEX(練りの用心棒!$A$8:$M$260,$A153-$L$2,5)=".."),((INDEX(練りの用心棒!$A$8:$M$260,$A153-$L$2,12)-INDEX(練りの用心棒!$A$8:$M$260,$A153-$L$2,13))-(INDEX(練りの用心棒!$A$8:$M$260,$A153-$L$2+1,12)-INDEX(練りの用心棒!$A$8:$M$260,$A153-$L$2+1,13))&lt;10)),E153*102%,NA()))</f>
        <v>#N/A</v>
      </c>
      <c r="Q153" s="153" t="e">
        <f ca="1">IF($A153&lt;$L$2,NA(),IF(AND((INDEX(練りの用心棒!$A$8:$M$260,$A153-$L$2,5)=".."),((INDEX(練りの用心棒!$A$8:$M$260,$A153-$L$2,12)-INDEX(練りの用心棒!$A$8:$M$260,$A153-$L$2,13))-(INDEX(練りの用心棒!$A$8:$M$260,$A153-$L$2+1,12)-INDEX(練りの用心棒!$A$8:$M$260,$A153-$L$2+1,13))&gt;10)),F153*98%,NA()))</f>
        <v>#N/A</v>
      </c>
      <c r="R153" s="166"/>
      <c r="S153" s="167"/>
      <c r="U153" s="158">
        <f t="shared" ca="1" si="79"/>
        <v>43073</v>
      </c>
      <c r="V153" s="159">
        <f t="shared" ca="1" si="61"/>
        <v>-1895.48</v>
      </c>
      <c r="W153" s="159">
        <f t="shared" ca="1" si="62"/>
        <v>-1912.31</v>
      </c>
      <c r="X153" s="159">
        <f t="shared" ca="1" si="63"/>
        <v>-1881.62</v>
      </c>
      <c r="Y153" s="159">
        <f t="shared" ca="1" si="64"/>
        <v>-1896.47</v>
      </c>
      <c r="Z153" s="159">
        <f t="shared" ca="1" si="65"/>
        <v>-1900.23</v>
      </c>
      <c r="AA153" s="159">
        <f t="shared" ca="1" si="66"/>
        <v>-2184.5509999999999</v>
      </c>
      <c r="AB153" s="159">
        <f t="shared" ca="1" si="67"/>
        <v>-2207.8125</v>
      </c>
      <c r="AC153" s="159">
        <f t="shared" ca="1" si="68"/>
        <v>-2274.1689999999999</v>
      </c>
      <c r="AD153" s="160"/>
      <c r="AE153" s="172">
        <f t="shared" ca="1" si="69"/>
        <v>-1843.2230999999999</v>
      </c>
      <c r="AF153" s="173">
        <f t="shared" ca="1" si="70"/>
        <v>-1957.2369000000001</v>
      </c>
      <c r="AG153" s="163"/>
      <c r="AH153" s="178" t="e">
        <f t="shared" ca="1" si="72"/>
        <v>#N/A</v>
      </c>
      <c r="AI153" s="154" t="e">
        <f t="shared" ca="1" si="73"/>
        <v>#N/A</v>
      </c>
      <c r="AJ153" s="156"/>
      <c r="AK153" s="157"/>
    </row>
    <row r="154" spans="1:37">
      <c r="A154" s="147">
        <v>150</v>
      </c>
      <c r="B154" s="147">
        <f t="shared" ca="1" si="74"/>
        <v>63</v>
      </c>
      <c r="C154" s="148">
        <f t="shared" ca="1" si="71"/>
        <v>43074</v>
      </c>
      <c r="D154" s="149">
        <f t="shared" ca="1" si="75"/>
        <v>1892.51</v>
      </c>
      <c r="E154" s="149">
        <f t="shared" ca="1" si="76"/>
        <v>1932.1</v>
      </c>
      <c r="F154" s="149">
        <f t="shared" ca="1" si="77"/>
        <v>1888.55</v>
      </c>
      <c r="G154" s="149">
        <f t="shared" ca="1" si="78"/>
        <v>1926.16</v>
      </c>
      <c r="H154" s="169">
        <f t="shared" ca="1" si="80"/>
        <v>1905.7720000000002</v>
      </c>
      <c r="I154" s="169">
        <f t="shared" ca="1" si="82"/>
        <v>2169.6544999999996</v>
      </c>
      <c r="J154" s="169">
        <f t="shared" ca="1" si="60"/>
        <v>2199.4649999999997</v>
      </c>
      <c r="K154" s="169">
        <f t="shared" ca="1" si="59"/>
        <v>2269.0120999999999</v>
      </c>
      <c r="L154" s="150"/>
      <c r="M154" s="169">
        <f t="shared" ca="1" si="57"/>
        <v>1848.5988400000001</v>
      </c>
      <c r="N154" s="170">
        <f t="shared" ca="1" si="58"/>
        <v>1962.9451600000002</v>
      </c>
      <c r="O154" s="174">
        <f t="shared" ca="1" si="81"/>
        <v>0.29164890565879625</v>
      </c>
      <c r="P154" s="154" t="e">
        <f ca="1">IF($A154&lt;$L$2,NA(),IF(AND((INDEX(練りの用心棒!$A$8:$M$260,$A154-$L$2,5)=".."),((INDEX(練りの用心棒!$A$8:$M$260,$A154-$L$2,12)-INDEX(練りの用心棒!$A$8:$M$260,$A154-$L$2,13))-(INDEX(練りの用心棒!$A$8:$M$260,$A154-$L$2+1,12)-INDEX(練りの用心棒!$A$8:$M$260,$A154-$L$2+1,13))&lt;10)),E154*102%,NA()))</f>
        <v>#N/A</v>
      </c>
      <c r="Q154" s="153" t="e">
        <f ca="1">IF($A154&lt;$L$2,NA(),IF(AND((INDEX(練りの用心棒!$A$8:$M$260,$A154-$L$2,5)=".."),((INDEX(練りの用心棒!$A$8:$M$260,$A154-$L$2,12)-INDEX(練りの用心棒!$A$8:$M$260,$A154-$L$2,13))-(INDEX(練りの用心棒!$A$8:$M$260,$A154-$L$2+1,12)-INDEX(練りの用心棒!$A$8:$M$260,$A154-$L$2+1,13))&gt;10)),F154*98%,NA()))</f>
        <v>#N/A</v>
      </c>
      <c r="R154" s="166"/>
      <c r="S154" s="167"/>
      <c r="U154" s="158">
        <f t="shared" ca="1" si="79"/>
        <v>43074</v>
      </c>
      <c r="V154" s="159">
        <f t="shared" ca="1" si="61"/>
        <v>-1892.51</v>
      </c>
      <c r="W154" s="159">
        <f t="shared" ca="1" si="62"/>
        <v>-1932.1</v>
      </c>
      <c r="X154" s="159">
        <f t="shared" ca="1" si="63"/>
        <v>-1888.55</v>
      </c>
      <c r="Y154" s="159">
        <f t="shared" ca="1" si="64"/>
        <v>-1926.16</v>
      </c>
      <c r="Z154" s="159">
        <f t="shared" ca="1" si="65"/>
        <v>-1905.7720000000002</v>
      </c>
      <c r="AA154" s="159">
        <f t="shared" ca="1" si="66"/>
        <v>-2169.6544999999996</v>
      </c>
      <c r="AB154" s="159">
        <f t="shared" ca="1" si="67"/>
        <v>-2199.4649999999997</v>
      </c>
      <c r="AC154" s="159">
        <f t="shared" ca="1" si="68"/>
        <v>-2269.0120999999999</v>
      </c>
      <c r="AD154" s="160"/>
      <c r="AE154" s="172">
        <f t="shared" ca="1" si="69"/>
        <v>-1848.5988400000001</v>
      </c>
      <c r="AF154" s="173">
        <f t="shared" ca="1" si="70"/>
        <v>-1962.9451600000002</v>
      </c>
      <c r="AG154" s="163"/>
      <c r="AH154" s="178" t="e">
        <f t="shared" ca="1" si="72"/>
        <v>#N/A</v>
      </c>
      <c r="AI154" s="154" t="e">
        <f t="shared" ca="1" si="73"/>
        <v>#N/A</v>
      </c>
      <c r="AJ154" s="156"/>
      <c r="AK154" s="157"/>
    </row>
    <row r="155" spans="1:37">
      <c r="A155" s="147">
        <v>151</v>
      </c>
      <c r="B155" s="147">
        <f t="shared" ca="1" si="74"/>
        <v>62</v>
      </c>
      <c r="C155" s="148">
        <f t="shared" ca="1" si="71"/>
        <v>43075</v>
      </c>
      <c r="D155" s="149">
        <f t="shared" ca="1" si="75"/>
        <v>1936.06</v>
      </c>
      <c r="E155" s="149">
        <f t="shared" ca="1" si="76"/>
        <v>1954.87</v>
      </c>
      <c r="F155" s="149">
        <f t="shared" ca="1" si="77"/>
        <v>1923.19</v>
      </c>
      <c r="G155" s="149">
        <f t="shared" ca="1" si="78"/>
        <v>1944.97</v>
      </c>
      <c r="H155" s="169">
        <f t="shared" ca="1" si="80"/>
        <v>1916.2639999999999</v>
      </c>
      <c r="I155" s="169">
        <f t="shared" ca="1" si="82"/>
        <v>2152.0855000000001</v>
      </c>
      <c r="J155" s="169">
        <f t="shared" ca="1" si="60"/>
        <v>2193.0313333333334</v>
      </c>
      <c r="K155" s="169">
        <f t="shared" ca="1" si="59"/>
        <v>2263.8056999999999</v>
      </c>
      <c r="L155" s="150"/>
      <c r="M155" s="169">
        <f t="shared" ca="1" si="57"/>
        <v>1858.7760799999999</v>
      </c>
      <c r="N155" s="170">
        <f t="shared" ca="1" si="58"/>
        <v>1973.7519199999999</v>
      </c>
      <c r="O155" s="174">
        <f t="shared" ca="1" si="81"/>
        <v>0.55053804967224484</v>
      </c>
      <c r="P155" s="154" t="e">
        <f ca="1">IF($A155&lt;$L$2,NA(),IF(AND((INDEX(練りの用心棒!$A$8:$M$260,$A155-$L$2,5)=".."),((INDEX(練りの用心棒!$A$8:$M$260,$A155-$L$2,12)-INDEX(練りの用心棒!$A$8:$M$260,$A155-$L$2,13))-(INDEX(練りの用心棒!$A$8:$M$260,$A155-$L$2+1,12)-INDEX(練りの用心棒!$A$8:$M$260,$A155-$L$2+1,13))&lt;10)),E155*102%,NA()))</f>
        <v>#N/A</v>
      </c>
      <c r="Q155" s="153" t="e">
        <f ca="1">IF($A155&lt;$L$2,NA(),IF(AND((INDEX(練りの用心棒!$A$8:$M$260,$A155-$L$2,5)=".."),((INDEX(練りの用心棒!$A$8:$M$260,$A155-$L$2,12)-INDEX(練りの用心棒!$A$8:$M$260,$A155-$L$2,13))-(INDEX(練りの用心棒!$A$8:$M$260,$A155-$L$2+1,12)-INDEX(練りの用心棒!$A$8:$M$260,$A155-$L$2+1,13))&gt;10)),F155*98%,NA()))</f>
        <v>#N/A</v>
      </c>
      <c r="R155" s="166"/>
      <c r="S155" s="167"/>
      <c r="U155" s="158">
        <f t="shared" ca="1" si="79"/>
        <v>43075</v>
      </c>
      <c r="V155" s="159">
        <f t="shared" ca="1" si="61"/>
        <v>-1936.06</v>
      </c>
      <c r="W155" s="159">
        <f t="shared" ca="1" si="62"/>
        <v>-1954.87</v>
      </c>
      <c r="X155" s="159">
        <f t="shared" ca="1" si="63"/>
        <v>-1923.19</v>
      </c>
      <c r="Y155" s="159">
        <f t="shared" ca="1" si="64"/>
        <v>-1944.97</v>
      </c>
      <c r="Z155" s="159">
        <f t="shared" ca="1" si="65"/>
        <v>-1916.2639999999999</v>
      </c>
      <c r="AA155" s="159">
        <f t="shared" ca="1" si="66"/>
        <v>-2152.0855000000001</v>
      </c>
      <c r="AB155" s="159">
        <f t="shared" ca="1" si="67"/>
        <v>-2193.0313333333334</v>
      </c>
      <c r="AC155" s="159">
        <f t="shared" ca="1" si="68"/>
        <v>-2263.8056999999999</v>
      </c>
      <c r="AD155" s="160"/>
      <c r="AE155" s="172">
        <f t="shared" ca="1" si="69"/>
        <v>-1858.7760799999999</v>
      </c>
      <c r="AF155" s="173">
        <f t="shared" ca="1" si="70"/>
        <v>-1973.7519199999999</v>
      </c>
      <c r="AG155" s="163"/>
      <c r="AH155" s="178" t="e">
        <f t="shared" ca="1" si="72"/>
        <v>#N/A</v>
      </c>
      <c r="AI155" s="154" t="e">
        <f t="shared" ca="1" si="73"/>
        <v>#N/A</v>
      </c>
      <c r="AJ155" s="156"/>
      <c r="AK155" s="157"/>
    </row>
    <row r="156" spans="1:37">
      <c r="A156" s="147">
        <v>152</v>
      </c>
      <c r="B156" s="147">
        <f t="shared" ca="1" si="74"/>
        <v>61</v>
      </c>
      <c r="C156" s="148">
        <f t="shared" ca="1" si="71"/>
        <v>43076</v>
      </c>
      <c r="D156" s="149">
        <f t="shared" ca="1" si="75"/>
        <v>1940.02</v>
      </c>
      <c r="E156" s="149">
        <f t="shared" ca="1" si="76"/>
        <v>1945.96</v>
      </c>
      <c r="F156" s="149">
        <f t="shared" ca="1" si="77"/>
        <v>1890.53</v>
      </c>
      <c r="G156" s="149">
        <f t="shared" ca="1" si="78"/>
        <v>1902.41</v>
      </c>
      <c r="H156" s="169">
        <f t="shared" ca="1" si="80"/>
        <v>1912.306</v>
      </c>
      <c r="I156" s="169">
        <f t="shared" ca="1" si="82"/>
        <v>2135.4075000000003</v>
      </c>
      <c r="J156" s="169">
        <f t="shared" ca="1" si="60"/>
        <v>2186.0531666666666</v>
      </c>
      <c r="K156" s="169">
        <f t="shared" ca="1" si="59"/>
        <v>2258.0647999999997</v>
      </c>
      <c r="L156" s="150"/>
      <c r="M156" s="169">
        <f t="shared" ca="1" si="57"/>
        <v>1854.9368199999999</v>
      </c>
      <c r="N156" s="170">
        <f t="shared" ca="1" si="58"/>
        <v>1969.6751800000002</v>
      </c>
      <c r="O156" s="174">
        <f t="shared" ca="1" si="81"/>
        <v>-0.20654774081232316</v>
      </c>
      <c r="P156" s="154" t="e">
        <f ca="1">IF($A156&lt;$L$2,NA(),IF(AND((INDEX(練りの用心棒!$A$8:$M$260,$A156-$L$2,5)=".."),((INDEX(練りの用心棒!$A$8:$M$260,$A156-$L$2,12)-INDEX(練りの用心棒!$A$8:$M$260,$A156-$L$2,13))-(INDEX(練りの用心棒!$A$8:$M$260,$A156-$L$2+1,12)-INDEX(練りの用心棒!$A$8:$M$260,$A156-$L$2+1,13))&lt;10)),E156*102%,NA()))</f>
        <v>#N/A</v>
      </c>
      <c r="Q156" s="153" t="e">
        <f ca="1">IF($A156&lt;$L$2,NA(),IF(AND((INDEX(練りの用心棒!$A$8:$M$260,$A156-$L$2,5)=".."),((INDEX(練りの用心棒!$A$8:$M$260,$A156-$L$2,12)-INDEX(練りの用心棒!$A$8:$M$260,$A156-$L$2,13))-(INDEX(練りの用心棒!$A$8:$M$260,$A156-$L$2+1,12)-INDEX(練りの用心棒!$A$8:$M$260,$A156-$L$2+1,13))&gt;10)),F156*98%,NA()))</f>
        <v>#N/A</v>
      </c>
      <c r="R156" s="166"/>
      <c r="S156" s="167"/>
      <c r="U156" s="158">
        <f t="shared" ca="1" si="79"/>
        <v>43076</v>
      </c>
      <c r="V156" s="159">
        <f t="shared" ca="1" si="61"/>
        <v>-1940.02</v>
      </c>
      <c r="W156" s="159">
        <f t="shared" ca="1" si="62"/>
        <v>-1945.96</v>
      </c>
      <c r="X156" s="159">
        <f t="shared" ca="1" si="63"/>
        <v>-1890.53</v>
      </c>
      <c r="Y156" s="159">
        <f t="shared" ca="1" si="64"/>
        <v>-1902.41</v>
      </c>
      <c r="Z156" s="159">
        <f t="shared" ca="1" si="65"/>
        <v>-1912.306</v>
      </c>
      <c r="AA156" s="159">
        <f t="shared" ca="1" si="66"/>
        <v>-2135.4075000000003</v>
      </c>
      <c r="AB156" s="159">
        <f t="shared" ca="1" si="67"/>
        <v>-2186.0531666666666</v>
      </c>
      <c r="AC156" s="159">
        <f t="shared" ca="1" si="68"/>
        <v>-2258.0647999999997</v>
      </c>
      <c r="AD156" s="160"/>
      <c r="AE156" s="172">
        <f t="shared" ca="1" si="69"/>
        <v>-1854.9368199999999</v>
      </c>
      <c r="AF156" s="173">
        <f t="shared" ca="1" si="70"/>
        <v>-1969.6751800000002</v>
      </c>
      <c r="AG156" s="163"/>
      <c r="AH156" s="178" t="e">
        <f t="shared" ca="1" si="72"/>
        <v>#N/A</v>
      </c>
      <c r="AI156" s="154" t="e">
        <f t="shared" ca="1" si="73"/>
        <v>#N/A</v>
      </c>
      <c r="AJ156" s="156"/>
      <c r="AK156" s="157"/>
    </row>
    <row r="157" spans="1:37">
      <c r="A157" s="147">
        <v>153</v>
      </c>
      <c r="B157" s="147">
        <f t="shared" ca="1" si="74"/>
        <v>60</v>
      </c>
      <c r="C157" s="148">
        <f t="shared" ca="1" si="71"/>
        <v>43077</v>
      </c>
      <c r="D157" s="149">
        <f t="shared" ca="1" si="75"/>
        <v>1880.63</v>
      </c>
      <c r="E157" s="149">
        <f t="shared" ca="1" si="76"/>
        <v>1962.79</v>
      </c>
      <c r="F157" s="149">
        <f t="shared" ca="1" si="77"/>
        <v>1880.63</v>
      </c>
      <c r="G157" s="149">
        <f t="shared" ca="1" si="78"/>
        <v>1947.94</v>
      </c>
      <c r="H157" s="169">
        <f t="shared" ca="1" si="80"/>
        <v>1923.5900000000001</v>
      </c>
      <c r="I157" s="169">
        <f t="shared" ca="1" si="82"/>
        <v>2121.1545000000001</v>
      </c>
      <c r="J157" s="169">
        <f t="shared" ca="1" si="60"/>
        <v>2179.7514999999999</v>
      </c>
      <c r="K157" s="169">
        <f t="shared" ca="1" si="59"/>
        <v>2253.096</v>
      </c>
      <c r="L157" s="150"/>
      <c r="M157" s="169">
        <f t="shared" ca="1" si="57"/>
        <v>1865.8823</v>
      </c>
      <c r="N157" s="170">
        <f t="shared" ca="1" si="58"/>
        <v>1981.2977000000003</v>
      </c>
      <c r="O157" s="174">
        <f t="shared" ca="1" si="81"/>
        <v>0.5900729276590726</v>
      </c>
      <c r="P157" s="154" t="e">
        <f ca="1">IF($A157&lt;$L$2,NA(),IF(AND((INDEX(練りの用心棒!$A$8:$M$260,$A157-$L$2,5)=".."),((INDEX(練りの用心棒!$A$8:$M$260,$A157-$L$2,12)-INDEX(練りの用心棒!$A$8:$M$260,$A157-$L$2,13))-(INDEX(練りの用心棒!$A$8:$M$260,$A157-$L$2+1,12)-INDEX(練りの用心棒!$A$8:$M$260,$A157-$L$2+1,13))&lt;10)),E157*102%,NA()))</f>
        <v>#N/A</v>
      </c>
      <c r="Q157" s="153" t="e">
        <f ca="1">IF($A157&lt;$L$2,NA(),IF(AND((INDEX(練りの用心棒!$A$8:$M$260,$A157-$L$2,5)=".."),((INDEX(練りの用心棒!$A$8:$M$260,$A157-$L$2,12)-INDEX(練りの用心棒!$A$8:$M$260,$A157-$L$2,13))-(INDEX(練りの用心棒!$A$8:$M$260,$A157-$L$2+1,12)-INDEX(練りの用心棒!$A$8:$M$260,$A157-$L$2+1,13))&gt;10)),F157*98%,NA()))</f>
        <v>#N/A</v>
      </c>
      <c r="R157" s="166"/>
      <c r="S157" s="167"/>
      <c r="U157" s="158">
        <f t="shared" ca="1" si="79"/>
        <v>43077</v>
      </c>
      <c r="V157" s="159">
        <f t="shared" ca="1" si="61"/>
        <v>-1880.63</v>
      </c>
      <c r="W157" s="159">
        <f t="shared" ca="1" si="62"/>
        <v>-1962.79</v>
      </c>
      <c r="X157" s="159">
        <f t="shared" ca="1" si="63"/>
        <v>-1880.63</v>
      </c>
      <c r="Y157" s="159">
        <f t="shared" ca="1" si="64"/>
        <v>-1947.94</v>
      </c>
      <c r="Z157" s="159">
        <f t="shared" ca="1" si="65"/>
        <v>-1923.5900000000001</v>
      </c>
      <c r="AA157" s="159">
        <f t="shared" ca="1" si="66"/>
        <v>-2121.1545000000001</v>
      </c>
      <c r="AB157" s="159">
        <f t="shared" ca="1" si="67"/>
        <v>-2179.7514999999999</v>
      </c>
      <c r="AC157" s="159">
        <f t="shared" ca="1" si="68"/>
        <v>-2253.096</v>
      </c>
      <c r="AD157" s="160"/>
      <c r="AE157" s="172">
        <f t="shared" ca="1" si="69"/>
        <v>-1865.8823</v>
      </c>
      <c r="AF157" s="173">
        <f t="shared" ca="1" si="70"/>
        <v>-1981.2977000000003</v>
      </c>
      <c r="AG157" s="163"/>
      <c r="AH157" s="178" t="e">
        <f t="shared" ca="1" si="72"/>
        <v>#N/A</v>
      </c>
      <c r="AI157" s="154" t="e">
        <f t="shared" ca="1" si="73"/>
        <v>#N/A</v>
      </c>
      <c r="AJ157" s="156"/>
      <c r="AK157" s="157"/>
    </row>
    <row r="158" spans="1:37">
      <c r="A158" s="147">
        <v>154</v>
      </c>
      <c r="B158" s="147">
        <f t="shared" ca="1" si="74"/>
        <v>59</v>
      </c>
      <c r="C158" s="148">
        <f t="shared" ca="1" si="71"/>
        <v>43078</v>
      </c>
      <c r="D158" s="149">
        <f t="shared" ca="1" si="75"/>
        <v>1880.63</v>
      </c>
      <c r="E158" s="149">
        <f t="shared" ca="1" si="76"/>
        <v>1884.59</v>
      </c>
      <c r="F158" s="149">
        <f t="shared" ca="1" si="77"/>
        <v>1785.61</v>
      </c>
      <c r="G158" s="149">
        <f t="shared" ca="1" si="78"/>
        <v>1785.61</v>
      </c>
      <c r="H158" s="169">
        <f t="shared" ca="1" si="80"/>
        <v>1901.4180000000001</v>
      </c>
      <c r="I158" s="169">
        <f t="shared" ca="1" si="82"/>
        <v>2096.6075000000005</v>
      </c>
      <c r="J158" s="169">
        <f t="shared" ca="1" si="60"/>
        <v>2170.018333333333</v>
      </c>
      <c r="K158" s="169">
        <f t="shared" ca="1" si="59"/>
        <v>2246.3454999999999</v>
      </c>
      <c r="L158" s="150"/>
      <c r="M158" s="169">
        <f t="shared" ca="1" si="57"/>
        <v>1844.37546</v>
      </c>
      <c r="N158" s="170">
        <f t="shared" ca="1" si="58"/>
        <v>1958.4605400000003</v>
      </c>
      <c r="O158" s="174">
        <f t="shared" ca="1" si="81"/>
        <v>-1.1526364765880475</v>
      </c>
      <c r="P158" s="154" t="e">
        <f ca="1">IF($A158&lt;$L$2,NA(),IF(AND((INDEX(練りの用心棒!$A$8:$M$260,$A158-$L$2,5)=".."),((INDEX(練りの用心棒!$A$8:$M$260,$A158-$L$2,12)-INDEX(練りの用心棒!$A$8:$M$260,$A158-$L$2,13))-(INDEX(練りの用心棒!$A$8:$M$260,$A158-$L$2+1,12)-INDEX(練りの用心棒!$A$8:$M$260,$A158-$L$2+1,13))&lt;10)),E158*102%,NA()))</f>
        <v>#N/A</v>
      </c>
      <c r="Q158" s="153" t="e">
        <f ca="1">IF($A158&lt;$L$2,NA(),IF(AND((INDEX(練りの用心棒!$A$8:$M$260,$A158-$L$2,5)=".."),((INDEX(練りの用心棒!$A$8:$M$260,$A158-$L$2,12)-INDEX(練りの用心棒!$A$8:$M$260,$A158-$L$2,13))-(INDEX(練りの用心棒!$A$8:$M$260,$A158-$L$2+1,12)-INDEX(練りの用心棒!$A$8:$M$260,$A158-$L$2+1,13))&gt;10)),F158*98%,NA()))</f>
        <v>#N/A</v>
      </c>
      <c r="R158" s="166"/>
      <c r="S158" s="167"/>
      <c r="U158" s="158">
        <f t="shared" ca="1" si="79"/>
        <v>43078</v>
      </c>
      <c r="V158" s="159">
        <f t="shared" ca="1" si="61"/>
        <v>-1880.63</v>
      </c>
      <c r="W158" s="159">
        <f t="shared" ca="1" si="62"/>
        <v>-1884.59</v>
      </c>
      <c r="X158" s="159">
        <f t="shared" ca="1" si="63"/>
        <v>-1785.61</v>
      </c>
      <c r="Y158" s="159">
        <f t="shared" ca="1" si="64"/>
        <v>-1785.61</v>
      </c>
      <c r="Z158" s="159">
        <f t="shared" ca="1" si="65"/>
        <v>-1901.4180000000001</v>
      </c>
      <c r="AA158" s="159">
        <f t="shared" ca="1" si="66"/>
        <v>-2096.6075000000005</v>
      </c>
      <c r="AB158" s="159">
        <f t="shared" ca="1" si="67"/>
        <v>-2170.018333333333</v>
      </c>
      <c r="AC158" s="159">
        <f t="shared" ca="1" si="68"/>
        <v>-2246.3454999999999</v>
      </c>
      <c r="AD158" s="160"/>
      <c r="AE158" s="172">
        <f t="shared" ca="1" si="69"/>
        <v>-1844.37546</v>
      </c>
      <c r="AF158" s="173">
        <f t="shared" ca="1" si="70"/>
        <v>-1958.4605400000003</v>
      </c>
      <c r="AG158" s="163"/>
      <c r="AH158" s="178" t="e">
        <f t="shared" ca="1" si="72"/>
        <v>#N/A</v>
      </c>
      <c r="AI158" s="154" t="e">
        <f t="shared" ca="1" si="73"/>
        <v>#N/A</v>
      </c>
      <c r="AJ158" s="156"/>
      <c r="AK158" s="157"/>
    </row>
    <row r="159" spans="1:37">
      <c r="A159" s="147">
        <v>155</v>
      </c>
      <c r="B159" s="147">
        <f t="shared" ca="1" si="74"/>
        <v>58</v>
      </c>
      <c r="C159" s="148">
        <f t="shared" ca="1" si="71"/>
        <v>43079</v>
      </c>
      <c r="D159" s="149">
        <f t="shared" ca="1" si="75"/>
        <v>1806.4</v>
      </c>
      <c r="E159" s="149">
        <f t="shared" ca="1" si="76"/>
        <v>1846.98</v>
      </c>
      <c r="F159" s="149">
        <f t="shared" ca="1" si="77"/>
        <v>1794.52</v>
      </c>
      <c r="G159" s="149">
        <f t="shared" ca="1" si="78"/>
        <v>1839.06</v>
      </c>
      <c r="H159" s="169">
        <f t="shared" ca="1" si="80"/>
        <v>1883.998</v>
      </c>
      <c r="I159" s="169">
        <f t="shared" ca="1" si="82"/>
        <v>2072.951</v>
      </c>
      <c r="J159" s="169">
        <f t="shared" ca="1" si="60"/>
        <v>2161.4070000000002</v>
      </c>
      <c r="K159" s="169">
        <f t="shared" ca="1" si="59"/>
        <v>2240.4364</v>
      </c>
      <c r="L159" s="150"/>
      <c r="M159" s="169">
        <f t="shared" ca="1" si="57"/>
        <v>1827.4780599999999</v>
      </c>
      <c r="N159" s="170">
        <f t="shared" ca="1" si="58"/>
        <v>1940.5179400000002</v>
      </c>
      <c r="O159" s="174">
        <f t="shared" ca="1" si="81"/>
        <v>-0.91615836181208299</v>
      </c>
      <c r="P159" s="154" t="e">
        <f ca="1">IF($A159&lt;$L$2,NA(),IF(AND((INDEX(練りの用心棒!$A$8:$M$260,$A159-$L$2,5)=".."),((INDEX(練りの用心棒!$A$8:$M$260,$A159-$L$2,12)-INDEX(練りの用心棒!$A$8:$M$260,$A159-$L$2,13))-(INDEX(練りの用心棒!$A$8:$M$260,$A159-$L$2+1,12)-INDEX(練りの用心棒!$A$8:$M$260,$A159-$L$2+1,13))&lt;10)),E159*102%,NA()))</f>
        <v>#N/A</v>
      </c>
      <c r="Q159" s="153" t="e">
        <f ca="1">IF($A159&lt;$L$2,NA(),IF(AND((INDEX(練りの用心棒!$A$8:$M$260,$A159-$L$2,5)=".."),((INDEX(練りの用心棒!$A$8:$M$260,$A159-$L$2,12)-INDEX(練りの用心棒!$A$8:$M$260,$A159-$L$2,13))-(INDEX(練りの用心棒!$A$8:$M$260,$A159-$L$2+1,12)-INDEX(練りの用心棒!$A$8:$M$260,$A159-$L$2+1,13))&gt;10)),F159*98%,NA()))</f>
        <v>#N/A</v>
      </c>
      <c r="R159" s="166"/>
      <c r="S159" s="167"/>
      <c r="U159" s="158">
        <f t="shared" ca="1" si="79"/>
        <v>43079</v>
      </c>
      <c r="V159" s="159">
        <f t="shared" ca="1" si="61"/>
        <v>-1806.4</v>
      </c>
      <c r="W159" s="159">
        <f t="shared" ca="1" si="62"/>
        <v>-1846.98</v>
      </c>
      <c r="X159" s="159">
        <f t="shared" ca="1" si="63"/>
        <v>-1794.52</v>
      </c>
      <c r="Y159" s="159">
        <f t="shared" ca="1" si="64"/>
        <v>-1839.06</v>
      </c>
      <c r="Z159" s="159">
        <f t="shared" ca="1" si="65"/>
        <v>-1883.998</v>
      </c>
      <c r="AA159" s="159">
        <f t="shared" ca="1" si="66"/>
        <v>-2072.951</v>
      </c>
      <c r="AB159" s="159">
        <f t="shared" ca="1" si="67"/>
        <v>-2161.4070000000002</v>
      </c>
      <c r="AC159" s="159">
        <f t="shared" ca="1" si="68"/>
        <v>-2240.4364</v>
      </c>
      <c r="AD159" s="160"/>
      <c r="AE159" s="172">
        <f t="shared" ca="1" si="69"/>
        <v>-1827.4780599999999</v>
      </c>
      <c r="AF159" s="173">
        <f t="shared" ca="1" si="70"/>
        <v>-1940.5179400000002</v>
      </c>
      <c r="AG159" s="163"/>
      <c r="AH159" s="178" t="e">
        <f t="shared" ca="1" si="72"/>
        <v>#N/A</v>
      </c>
      <c r="AI159" s="154" t="e">
        <f t="shared" ca="1" si="73"/>
        <v>#N/A</v>
      </c>
      <c r="AJ159" s="156"/>
      <c r="AK159" s="157"/>
    </row>
    <row r="160" spans="1:37">
      <c r="A160" s="147">
        <v>156</v>
      </c>
      <c r="B160" s="147">
        <f t="shared" ca="1" si="74"/>
        <v>57</v>
      </c>
      <c r="C160" s="148">
        <f t="shared" ca="1" si="71"/>
        <v>43080</v>
      </c>
      <c r="D160" s="149">
        <f t="shared" ca="1" si="75"/>
        <v>1831.14</v>
      </c>
      <c r="E160" s="149">
        <f t="shared" ca="1" si="76"/>
        <v>1863.81</v>
      </c>
      <c r="F160" s="149">
        <f t="shared" ca="1" si="77"/>
        <v>1828.17</v>
      </c>
      <c r="G160" s="149">
        <f t="shared" ca="1" si="78"/>
        <v>1846.98</v>
      </c>
      <c r="H160" s="169">
        <f t="shared" ca="1" si="80"/>
        <v>1864.4</v>
      </c>
      <c r="I160" s="169">
        <f t="shared" ca="1" si="82"/>
        <v>2048.9485000000004</v>
      </c>
      <c r="J160" s="169">
        <f t="shared" ca="1" si="60"/>
        <v>2153.538</v>
      </c>
      <c r="K160" s="169">
        <f t="shared" ca="1" si="59"/>
        <v>2234.1610000000001</v>
      </c>
      <c r="L160" s="150"/>
      <c r="M160" s="169">
        <f t="shared" ca="1" si="57"/>
        <v>1808.4680000000001</v>
      </c>
      <c r="N160" s="170">
        <f t="shared" ca="1" si="58"/>
        <v>1920.3320000000001</v>
      </c>
      <c r="O160" s="174">
        <f t="shared" ca="1" si="81"/>
        <v>-1.0402346499306239</v>
      </c>
      <c r="P160" s="154" t="e">
        <f ca="1">IF($A160&lt;$L$2,NA(),IF(AND((INDEX(練りの用心棒!$A$8:$M$260,$A160-$L$2,5)=".."),((INDEX(練りの用心棒!$A$8:$M$260,$A160-$L$2,12)-INDEX(練りの用心棒!$A$8:$M$260,$A160-$L$2,13))-(INDEX(練りの用心棒!$A$8:$M$260,$A160-$L$2+1,12)-INDEX(練りの用心棒!$A$8:$M$260,$A160-$L$2+1,13))&lt;10)),E160*102%,NA()))</f>
        <v>#N/A</v>
      </c>
      <c r="Q160" s="153" t="e">
        <f ca="1">IF($A160&lt;$L$2,NA(),IF(AND((INDEX(練りの用心棒!$A$8:$M$260,$A160-$L$2,5)=".."),((INDEX(練りの用心棒!$A$8:$M$260,$A160-$L$2,12)-INDEX(練りの用心棒!$A$8:$M$260,$A160-$L$2,13))-(INDEX(練りの用心棒!$A$8:$M$260,$A160-$L$2+1,12)-INDEX(練りの用心棒!$A$8:$M$260,$A160-$L$2+1,13))&gt;10)),F160*98%,NA()))</f>
        <v>#N/A</v>
      </c>
      <c r="R160" s="166"/>
      <c r="S160" s="167"/>
      <c r="U160" s="158">
        <f t="shared" ca="1" si="79"/>
        <v>43080</v>
      </c>
      <c r="V160" s="159">
        <f t="shared" ca="1" si="61"/>
        <v>-1831.14</v>
      </c>
      <c r="W160" s="159">
        <f t="shared" ca="1" si="62"/>
        <v>-1863.81</v>
      </c>
      <c r="X160" s="159">
        <f t="shared" ca="1" si="63"/>
        <v>-1828.17</v>
      </c>
      <c r="Y160" s="159">
        <f t="shared" ca="1" si="64"/>
        <v>-1846.98</v>
      </c>
      <c r="Z160" s="159">
        <f t="shared" ca="1" si="65"/>
        <v>-1864.4</v>
      </c>
      <c r="AA160" s="159">
        <f t="shared" ca="1" si="66"/>
        <v>-2048.9485000000004</v>
      </c>
      <c r="AB160" s="159">
        <f t="shared" ca="1" si="67"/>
        <v>-2153.538</v>
      </c>
      <c r="AC160" s="159">
        <f t="shared" ca="1" si="68"/>
        <v>-2234.1610000000001</v>
      </c>
      <c r="AD160" s="160"/>
      <c r="AE160" s="172">
        <f t="shared" ca="1" si="69"/>
        <v>-1808.4680000000001</v>
      </c>
      <c r="AF160" s="173">
        <f t="shared" ca="1" si="70"/>
        <v>-1920.3320000000001</v>
      </c>
      <c r="AG160" s="163"/>
      <c r="AH160" s="178" t="e">
        <f t="shared" ca="1" si="72"/>
        <v>#N/A</v>
      </c>
      <c r="AI160" s="154" t="e">
        <f t="shared" ca="1" si="73"/>
        <v>#N/A</v>
      </c>
      <c r="AJ160" s="156"/>
      <c r="AK160" s="157"/>
    </row>
    <row r="161" spans="1:37">
      <c r="A161" s="147">
        <v>157</v>
      </c>
      <c r="B161" s="147">
        <f t="shared" ca="1" si="74"/>
        <v>56</v>
      </c>
      <c r="C161" s="148">
        <f t="shared" ca="1" si="71"/>
        <v>43081</v>
      </c>
      <c r="D161" s="149">
        <f t="shared" ca="1" si="75"/>
        <v>1860.84</v>
      </c>
      <c r="E161" s="149">
        <f t="shared" ca="1" si="76"/>
        <v>1889.54</v>
      </c>
      <c r="F161" s="149">
        <f t="shared" ca="1" si="77"/>
        <v>1854.9</v>
      </c>
      <c r="G161" s="149">
        <f t="shared" ca="1" si="78"/>
        <v>1886.57</v>
      </c>
      <c r="H161" s="169">
        <f t="shared" ca="1" si="80"/>
        <v>1861.232</v>
      </c>
      <c r="I161" s="169">
        <f t="shared" ca="1" si="82"/>
        <v>2025.5890000000004</v>
      </c>
      <c r="J161" s="169">
        <f t="shared" ca="1" si="60"/>
        <v>2146.7908333333335</v>
      </c>
      <c r="K161" s="169">
        <f t="shared" ca="1" si="59"/>
        <v>2228.3409000000001</v>
      </c>
      <c r="L161" s="150"/>
      <c r="M161" s="169">
        <f t="shared" ca="1" si="57"/>
        <v>1805.3950399999999</v>
      </c>
      <c r="N161" s="170">
        <f t="shared" ca="1" si="58"/>
        <v>1917.0689600000001</v>
      </c>
      <c r="O161" s="174">
        <f t="shared" ca="1" si="81"/>
        <v>-0.1699206178931624</v>
      </c>
      <c r="P161" s="154" t="e">
        <f ca="1">IF($A161&lt;$L$2,NA(),IF(AND((INDEX(練りの用心棒!$A$8:$M$260,$A161-$L$2,5)=".."),((INDEX(練りの用心棒!$A$8:$M$260,$A161-$L$2,12)-INDEX(練りの用心棒!$A$8:$M$260,$A161-$L$2,13))-(INDEX(練りの用心棒!$A$8:$M$260,$A161-$L$2+1,12)-INDEX(練りの用心棒!$A$8:$M$260,$A161-$L$2+1,13))&lt;10)),E161*102%,NA()))</f>
        <v>#N/A</v>
      </c>
      <c r="Q161" s="153" t="e">
        <f ca="1">IF($A161&lt;$L$2,NA(),IF(AND((INDEX(練りの用心棒!$A$8:$M$260,$A161-$L$2,5)=".."),((INDEX(練りの用心棒!$A$8:$M$260,$A161-$L$2,12)-INDEX(練りの用心棒!$A$8:$M$260,$A161-$L$2,13))-(INDEX(練りの用心棒!$A$8:$M$260,$A161-$L$2+1,12)-INDEX(練りの用心棒!$A$8:$M$260,$A161-$L$2+1,13))&gt;10)),F161*98%,NA()))</f>
        <v>#N/A</v>
      </c>
      <c r="R161" s="166"/>
      <c r="S161" s="167"/>
      <c r="U161" s="158">
        <f t="shared" ca="1" si="79"/>
        <v>43081</v>
      </c>
      <c r="V161" s="159">
        <f t="shared" ca="1" si="61"/>
        <v>-1860.84</v>
      </c>
      <c r="W161" s="159">
        <f t="shared" ca="1" si="62"/>
        <v>-1889.54</v>
      </c>
      <c r="X161" s="159">
        <f t="shared" ca="1" si="63"/>
        <v>-1854.9</v>
      </c>
      <c r="Y161" s="159">
        <f t="shared" ca="1" si="64"/>
        <v>-1886.57</v>
      </c>
      <c r="Z161" s="159">
        <f t="shared" ca="1" si="65"/>
        <v>-1861.232</v>
      </c>
      <c r="AA161" s="159">
        <f t="shared" ca="1" si="66"/>
        <v>-2025.5890000000004</v>
      </c>
      <c r="AB161" s="159">
        <f t="shared" ca="1" si="67"/>
        <v>-2146.7908333333335</v>
      </c>
      <c r="AC161" s="159">
        <f t="shared" ca="1" si="68"/>
        <v>-2228.3409000000001</v>
      </c>
      <c r="AD161" s="160"/>
      <c r="AE161" s="172">
        <f t="shared" ca="1" si="69"/>
        <v>-1805.3950399999999</v>
      </c>
      <c r="AF161" s="173">
        <f t="shared" ca="1" si="70"/>
        <v>-1917.0689600000001</v>
      </c>
      <c r="AG161" s="163"/>
      <c r="AH161" s="178" t="e">
        <f t="shared" ca="1" si="72"/>
        <v>#N/A</v>
      </c>
      <c r="AI161" s="154" t="e">
        <f t="shared" ca="1" si="73"/>
        <v>#N/A</v>
      </c>
      <c r="AJ161" s="156"/>
      <c r="AK161" s="157"/>
    </row>
    <row r="162" spans="1:37">
      <c r="A162" s="147">
        <v>158</v>
      </c>
      <c r="B162" s="147">
        <f t="shared" ca="1" si="74"/>
        <v>55</v>
      </c>
      <c r="C162" s="148">
        <f t="shared" ca="1" si="71"/>
        <v>43082</v>
      </c>
      <c r="D162" s="149">
        <f t="shared" ca="1" si="75"/>
        <v>1890.53</v>
      </c>
      <c r="E162" s="149">
        <f t="shared" ca="1" si="76"/>
        <v>1924.18</v>
      </c>
      <c r="F162" s="149">
        <f t="shared" ca="1" si="77"/>
        <v>1881.62</v>
      </c>
      <c r="G162" s="149">
        <f t="shared" ca="1" si="78"/>
        <v>1907.36</v>
      </c>
      <c r="H162" s="169">
        <f t="shared" ca="1" si="80"/>
        <v>1853.116</v>
      </c>
      <c r="I162" s="169">
        <f t="shared" ca="1" si="82"/>
        <v>2003.2195000000004</v>
      </c>
      <c r="J162" s="169">
        <f t="shared" ca="1" si="60"/>
        <v>2142.419166666667</v>
      </c>
      <c r="K162" s="169">
        <f t="shared" ca="1" si="59"/>
        <v>2222.4318000000003</v>
      </c>
      <c r="L162" s="150"/>
      <c r="M162" s="169">
        <f t="shared" ca="1" si="57"/>
        <v>1797.52252</v>
      </c>
      <c r="N162" s="170">
        <f t="shared" ca="1" si="58"/>
        <v>1908.70948</v>
      </c>
      <c r="O162" s="174">
        <f t="shared" ca="1" si="81"/>
        <v>-0.43605525802264228</v>
      </c>
      <c r="P162" s="154" t="e">
        <f ca="1">IF($A162&lt;$L$2,NA(),IF(AND((INDEX(練りの用心棒!$A$8:$M$260,$A162-$L$2,5)=".."),((INDEX(練りの用心棒!$A$8:$M$260,$A162-$L$2,12)-INDEX(練りの用心棒!$A$8:$M$260,$A162-$L$2,13))-(INDEX(練りの用心棒!$A$8:$M$260,$A162-$L$2+1,12)-INDEX(練りの用心棒!$A$8:$M$260,$A162-$L$2+1,13))&lt;10)),E162*102%,NA()))</f>
        <v>#N/A</v>
      </c>
      <c r="Q162" s="153" t="e">
        <f ca="1">IF($A162&lt;$L$2,NA(),IF(AND((INDEX(練りの用心棒!$A$8:$M$260,$A162-$L$2,5)=".."),((INDEX(練りの用心棒!$A$8:$M$260,$A162-$L$2,12)-INDEX(練りの用心棒!$A$8:$M$260,$A162-$L$2,13))-(INDEX(練りの用心棒!$A$8:$M$260,$A162-$L$2+1,12)-INDEX(練りの用心棒!$A$8:$M$260,$A162-$L$2+1,13))&gt;10)),F162*98%,NA()))</f>
        <v>#N/A</v>
      </c>
      <c r="R162" s="166"/>
      <c r="S162" s="167"/>
      <c r="U162" s="158">
        <f t="shared" ca="1" si="79"/>
        <v>43082</v>
      </c>
      <c r="V162" s="159">
        <f t="shared" ca="1" si="61"/>
        <v>-1890.53</v>
      </c>
      <c r="W162" s="159">
        <f t="shared" ca="1" si="62"/>
        <v>-1924.18</v>
      </c>
      <c r="X162" s="159">
        <f t="shared" ca="1" si="63"/>
        <v>-1881.62</v>
      </c>
      <c r="Y162" s="159">
        <f t="shared" ca="1" si="64"/>
        <v>-1907.36</v>
      </c>
      <c r="Z162" s="159">
        <f t="shared" ca="1" si="65"/>
        <v>-1853.116</v>
      </c>
      <c r="AA162" s="159">
        <f t="shared" ca="1" si="66"/>
        <v>-2003.2195000000004</v>
      </c>
      <c r="AB162" s="159">
        <f t="shared" ca="1" si="67"/>
        <v>-2142.419166666667</v>
      </c>
      <c r="AC162" s="159">
        <f t="shared" ca="1" si="68"/>
        <v>-2222.4318000000003</v>
      </c>
      <c r="AD162" s="160"/>
      <c r="AE162" s="172">
        <f t="shared" ca="1" si="69"/>
        <v>-1797.52252</v>
      </c>
      <c r="AF162" s="173">
        <f t="shared" ca="1" si="70"/>
        <v>-1908.70948</v>
      </c>
      <c r="AG162" s="163"/>
      <c r="AH162" s="178" t="e">
        <f t="shared" ca="1" si="72"/>
        <v>#N/A</v>
      </c>
      <c r="AI162" s="154" t="e">
        <f t="shared" ca="1" si="73"/>
        <v>#N/A</v>
      </c>
      <c r="AJ162" s="156"/>
      <c r="AK162" s="157"/>
    </row>
    <row r="163" spans="1:37">
      <c r="A163" s="147">
        <v>159</v>
      </c>
      <c r="B163" s="147">
        <f t="shared" ca="1" si="74"/>
        <v>54</v>
      </c>
      <c r="C163" s="148">
        <f t="shared" ca="1" si="71"/>
        <v>43083</v>
      </c>
      <c r="D163" s="149">
        <f t="shared" ca="1" si="75"/>
        <v>1900.43</v>
      </c>
      <c r="E163" s="149">
        <f t="shared" ca="1" si="76"/>
        <v>1958.83</v>
      </c>
      <c r="F163" s="149">
        <f t="shared" ca="1" si="77"/>
        <v>1893.5</v>
      </c>
      <c r="G163" s="149">
        <f t="shared" ca="1" si="78"/>
        <v>1946.95</v>
      </c>
      <c r="H163" s="169">
        <f t="shared" ca="1" si="80"/>
        <v>1885.384</v>
      </c>
      <c r="I163" s="169">
        <f t="shared" ca="1" si="82"/>
        <v>1981.5925000000002</v>
      </c>
      <c r="J163" s="169">
        <f t="shared" ca="1" si="60"/>
        <v>2141.5448333333338</v>
      </c>
      <c r="K163" s="169">
        <f t="shared" ca="1" si="59"/>
        <v>2216.8195999999998</v>
      </c>
      <c r="L163" s="150"/>
      <c r="M163" s="169">
        <f t="shared" ca="1" si="57"/>
        <v>1828.82248</v>
      </c>
      <c r="N163" s="170">
        <f t="shared" ca="1" si="58"/>
        <v>1941.94552</v>
      </c>
      <c r="O163" s="174">
        <f t="shared" ca="1" si="81"/>
        <v>1.7412833303473731</v>
      </c>
      <c r="P163" s="154" t="e">
        <f ca="1">IF($A163&lt;$L$2,NA(),IF(AND((INDEX(練りの用心棒!$A$8:$M$260,$A163-$L$2,5)=".."),((INDEX(練りの用心棒!$A$8:$M$260,$A163-$L$2,12)-INDEX(練りの用心棒!$A$8:$M$260,$A163-$L$2,13))-(INDEX(練りの用心棒!$A$8:$M$260,$A163-$L$2+1,12)-INDEX(練りの用心棒!$A$8:$M$260,$A163-$L$2+1,13))&lt;10)),E163*102%,NA()))</f>
        <v>#N/A</v>
      </c>
      <c r="Q163" s="153" t="e">
        <f ca="1">IF($A163&lt;$L$2,NA(),IF(AND((INDEX(練りの用心棒!$A$8:$M$260,$A163-$L$2,5)=".."),((INDEX(練りの用心棒!$A$8:$M$260,$A163-$L$2,12)-INDEX(練りの用心棒!$A$8:$M$260,$A163-$L$2,13))-(INDEX(練りの用心棒!$A$8:$M$260,$A163-$L$2+1,12)-INDEX(練りの用心棒!$A$8:$M$260,$A163-$L$2+1,13))&gt;10)),F163*98%,NA()))</f>
        <v>#N/A</v>
      </c>
      <c r="R163" s="166"/>
      <c r="S163" s="167"/>
      <c r="U163" s="158">
        <f t="shared" ca="1" si="79"/>
        <v>43083</v>
      </c>
      <c r="V163" s="159">
        <f t="shared" ca="1" si="61"/>
        <v>-1900.43</v>
      </c>
      <c r="W163" s="159">
        <f t="shared" ca="1" si="62"/>
        <v>-1958.83</v>
      </c>
      <c r="X163" s="159">
        <f t="shared" ca="1" si="63"/>
        <v>-1893.5</v>
      </c>
      <c r="Y163" s="159">
        <f t="shared" ca="1" si="64"/>
        <v>-1946.95</v>
      </c>
      <c r="Z163" s="159">
        <f t="shared" ca="1" si="65"/>
        <v>-1885.384</v>
      </c>
      <c r="AA163" s="159">
        <f t="shared" ca="1" si="66"/>
        <v>-1981.5925000000002</v>
      </c>
      <c r="AB163" s="159">
        <f t="shared" ca="1" si="67"/>
        <v>-2141.5448333333338</v>
      </c>
      <c r="AC163" s="159">
        <f t="shared" ca="1" si="68"/>
        <v>-2216.8195999999998</v>
      </c>
      <c r="AD163" s="160"/>
      <c r="AE163" s="172">
        <f t="shared" ca="1" si="69"/>
        <v>-1828.82248</v>
      </c>
      <c r="AF163" s="173">
        <f t="shared" ca="1" si="70"/>
        <v>-1941.94552</v>
      </c>
      <c r="AG163" s="163"/>
      <c r="AH163" s="178" t="e">
        <f t="shared" ca="1" si="72"/>
        <v>#N/A</v>
      </c>
      <c r="AI163" s="154" t="e">
        <f t="shared" ca="1" si="73"/>
        <v>#N/A</v>
      </c>
      <c r="AJ163" s="156"/>
      <c r="AK163" s="157"/>
    </row>
    <row r="164" spans="1:37">
      <c r="A164" s="147">
        <v>160</v>
      </c>
      <c r="B164" s="147">
        <f t="shared" ca="1" si="74"/>
        <v>53</v>
      </c>
      <c r="C164" s="148">
        <f t="shared" ca="1" si="71"/>
        <v>43084</v>
      </c>
      <c r="D164" s="149">
        <f t="shared" ca="1" si="75"/>
        <v>1952.89</v>
      </c>
      <c r="E164" s="149">
        <f t="shared" ca="1" si="76"/>
        <v>1970.7</v>
      </c>
      <c r="F164" s="149">
        <f t="shared" ca="1" si="77"/>
        <v>1932.1</v>
      </c>
      <c r="G164" s="149">
        <f t="shared" ca="1" si="78"/>
        <v>1941.01</v>
      </c>
      <c r="H164" s="169">
        <f t="shared" ca="1" si="80"/>
        <v>1905.7739999999999</v>
      </c>
      <c r="I164" s="169">
        <f t="shared" ca="1" si="82"/>
        <v>1958.6290000000001</v>
      </c>
      <c r="J164" s="169">
        <f t="shared" ca="1" si="60"/>
        <v>2139.1363333333338</v>
      </c>
      <c r="K164" s="169">
        <f t="shared" ca="1" si="59"/>
        <v>2212.4447</v>
      </c>
      <c r="L164" s="150"/>
      <c r="M164" s="169">
        <f t="shared" ca="1" si="57"/>
        <v>1848.6007799999998</v>
      </c>
      <c r="N164" s="170">
        <f t="shared" ca="1" si="58"/>
        <v>1962.94722</v>
      </c>
      <c r="O164" s="174">
        <f t="shared" ca="1" si="81"/>
        <v>1.081477301175775</v>
      </c>
      <c r="P164" s="154" t="e">
        <f ca="1">IF($A164&lt;$L$2,NA(),IF(AND((INDEX(練りの用心棒!$A$8:$M$260,$A164-$L$2,5)=".."),((INDEX(練りの用心棒!$A$8:$M$260,$A164-$L$2,12)-INDEX(練りの用心棒!$A$8:$M$260,$A164-$L$2,13))-(INDEX(練りの用心棒!$A$8:$M$260,$A164-$L$2+1,12)-INDEX(練りの用心棒!$A$8:$M$260,$A164-$L$2+1,13))&lt;10)),E164*102%,NA()))</f>
        <v>#N/A</v>
      </c>
      <c r="Q164" s="153" t="e">
        <f ca="1">IF($A164&lt;$L$2,NA(),IF(AND((INDEX(練りの用心棒!$A$8:$M$260,$A164-$L$2,5)=".."),((INDEX(練りの用心棒!$A$8:$M$260,$A164-$L$2,12)-INDEX(練りの用心棒!$A$8:$M$260,$A164-$L$2,13))-(INDEX(練りの用心棒!$A$8:$M$260,$A164-$L$2+1,12)-INDEX(練りの用心棒!$A$8:$M$260,$A164-$L$2+1,13))&gt;10)),F164*98%,NA()))</f>
        <v>#N/A</v>
      </c>
      <c r="R164" s="166"/>
      <c r="S164" s="167"/>
      <c r="U164" s="158">
        <f t="shared" ca="1" si="79"/>
        <v>43084</v>
      </c>
      <c r="V164" s="159">
        <f t="shared" ca="1" si="61"/>
        <v>-1952.89</v>
      </c>
      <c r="W164" s="159">
        <f t="shared" ca="1" si="62"/>
        <v>-1970.7</v>
      </c>
      <c r="X164" s="159">
        <f t="shared" ca="1" si="63"/>
        <v>-1932.1</v>
      </c>
      <c r="Y164" s="159">
        <f t="shared" ca="1" si="64"/>
        <v>-1941.01</v>
      </c>
      <c r="Z164" s="159">
        <f t="shared" ca="1" si="65"/>
        <v>-1905.7739999999999</v>
      </c>
      <c r="AA164" s="159">
        <f t="shared" ca="1" si="66"/>
        <v>-1958.6290000000001</v>
      </c>
      <c r="AB164" s="159">
        <f t="shared" ca="1" si="67"/>
        <v>-2139.1363333333338</v>
      </c>
      <c r="AC164" s="159">
        <f t="shared" ca="1" si="68"/>
        <v>-2212.4447</v>
      </c>
      <c r="AD164" s="160"/>
      <c r="AE164" s="172">
        <f t="shared" ca="1" si="69"/>
        <v>-1848.6007799999998</v>
      </c>
      <c r="AF164" s="173">
        <f t="shared" ca="1" si="70"/>
        <v>-1962.94722</v>
      </c>
      <c r="AG164" s="163"/>
      <c r="AH164" s="178" t="e">
        <f t="shared" ca="1" si="72"/>
        <v>#N/A</v>
      </c>
      <c r="AI164" s="154" t="e">
        <f t="shared" ca="1" si="73"/>
        <v>#N/A</v>
      </c>
      <c r="AJ164" s="156"/>
      <c r="AK164" s="157"/>
    </row>
    <row r="165" spans="1:37">
      <c r="A165" s="147">
        <v>161</v>
      </c>
      <c r="B165" s="147">
        <f t="shared" ca="1" si="74"/>
        <v>52</v>
      </c>
      <c r="C165" s="148">
        <f t="shared" ca="1" si="71"/>
        <v>43085</v>
      </c>
      <c r="D165" s="149">
        <f t="shared" ca="1" si="75"/>
        <v>1954.87</v>
      </c>
      <c r="E165" s="149">
        <f t="shared" ca="1" si="76"/>
        <v>1984.56</v>
      </c>
      <c r="F165" s="149">
        <f t="shared" ca="1" si="77"/>
        <v>1949.92</v>
      </c>
      <c r="G165" s="149">
        <f t="shared" ca="1" si="78"/>
        <v>1969.71</v>
      </c>
      <c r="H165" s="169">
        <f t="shared" ca="1" si="80"/>
        <v>1930.3200000000002</v>
      </c>
      <c r="I165" s="169">
        <f t="shared" ca="1" si="82"/>
        <v>1937.8430000000001</v>
      </c>
      <c r="J165" s="169">
        <f t="shared" ca="1" si="60"/>
        <v>2137.0411666666673</v>
      </c>
      <c r="K165" s="169">
        <f t="shared" ca="1" si="59"/>
        <v>2208.3271</v>
      </c>
      <c r="L165" s="150"/>
      <c r="M165" s="169">
        <f t="shared" ca="1" si="57"/>
        <v>1872.4104000000002</v>
      </c>
      <c r="N165" s="170">
        <f t="shared" ca="1" si="58"/>
        <v>1988.2296000000001</v>
      </c>
      <c r="O165" s="174">
        <f t="shared" ca="1" si="81"/>
        <v>1.2879806314914717</v>
      </c>
      <c r="P165" s="154" t="e">
        <f ca="1">IF($A165&lt;$L$2,NA(),IF(AND((INDEX(練りの用心棒!$A$8:$M$260,$A165-$L$2,5)=".."),((INDEX(練りの用心棒!$A$8:$M$260,$A165-$L$2,12)-INDEX(練りの用心棒!$A$8:$M$260,$A165-$L$2,13))-(INDEX(練りの用心棒!$A$8:$M$260,$A165-$L$2+1,12)-INDEX(練りの用心棒!$A$8:$M$260,$A165-$L$2+1,13))&lt;10)),E165*102%,NA()))</f>
        <v>#N/A</v>
      </c>
      <c r="Q165" s="153" t="e">
        <f ca="1">IF($A165&lt;$L$2,NA(),IF(AND((INDEX(練りの用心棒!$A$8:$M$260,$A165-$L$2,5)=".."),((INDEX(練りの用心棒!$A$8:$M$260,$A165-$L$2,12)-INDEX(練りの用心棒!$A$8:$M$260,$A165-$L$2,13))-(INDEX(練りの用心棒!$A$8:$M$260,$A165-$L$2+1,12)-INDEX(練りの用心棒!$A$8:$M$260,$A165-$L$2+1,13))&gt;10)),F165*98%,NA()))</f>
        <v>#N/A</v>
      </c>
      <c r="R165" s="166"/>
      <c r="S165" s="167"/>
      <c r="U165" s="158">
        <f t="shared" ca="1" si="79"/>
        <v>43085</v>
      </c>
      <c r="V165" s="159">
        <f t="shared" ca="1" si="61"/>
        <v>-1954.87</v>
      </c>
      <c r="W165" s="159">
        <f t="shared" ca="1" si="62"/>
        <v>-1984.56</v>
      </c>
      <c r="X165" s="159">
        <f t="shared" ca="1" si="63"/>
        <v>-1949.92</v>
      </c>
      <c r="Y165" s="159">
        <f t="shared" ca="1" si="64"/>
        <v>-1969.71</v>
      </c>
      <c r="Z165" s="159">
        <f t="shared" ca="1" si="65"/>
        <v>-1930.3200000000002</v>
      </c>
      <c r="AA165" s="159">
        <f t="shared" ca="1" si="66"/>
        <v>-1937.8430000000001</v>
      </c>
      <c r="AB165" s="159">
        <f t="shared" ca="1" si="67"/>
        <v>-2137.0411666666673</v>
      </c>
      <c r="AC165" s="159">
        <f t="shared" ca="1" si="68"/>
        <v>-2208.3271</v>
      </c>
      <c r="AD165" s="160"/>
      <c r="AE165" s="172">
        <f t="shared" ca="1" si="69"/>
        <v>-1872.4104000000002</v>
      </c>
      <c r="AF165" s="173">
        <f t="shared" ca="1" si="70"/>
        <v>-1988.2296000000001</v>
      </c>
      <c r="AG165" s="163"/>
      <c r="AH165" s="178" t="e">
        <f t="shared" ca="1" si="72"/>
        <v>#N/A</v>
      </c>
      <c r="AI165" s="154" t="e">
        <f t="shared" ca="1" si="73"/>
        <v>#N/A</v>
      </c>
      <c r="AJ165" s="156"/>
      <c r="AK165" s="157"/>
    </row>
    <row r="166" spans="1:37">
      <c r="A166" s="147">
        <v>162</v>
      </c>
      <c r="B166" s="147">
        <f t="shared" ca="1" si="74"/>
        <v>51</v>
      </c>
      <c r="C166" s="148">
        <f t="shared" ca="1" si="71"/>
        <v>43086</v>
      </c>
      <c r="D166" s="149">
        <f t="shared" ca="1" si="75"/>
        <v>1959.82</v>
      </c>
      <c r="E166" s="149">
        <f t="shared" ca="1" si="76"/>
        <v>1973.67</v>
      </c>
      <c r="F166" s="149">
        <f t="shared" ca="1" si="77"/>
        <v>1937.05</v>
      </c>
      <c r="G166" s="149">
        <f t="shared" ca="1" si="78"/>
        <v>1942</v>
      </c>
      <c r="H166" s="169">
        <f t="shared" ca="1" si="80"/>
        <v>1941.4059999999997</v>
      </c>
      <c r="I166" s="169">
        <f t="shared" ca="1" si="82"/>
        <v>1913.9389999999999</v>
      </c>
      <c r="J166" s="169">
        <f t="shared" ca="1" si="60"/>
        <v>2134.3686666666667</v>
      </c>
      <c r="K166" s="169">
        <f t="shared" ca="1" si="59"/>
        <v>2203.7244999999998</v>
      </c>
      <c r="L166" s="150"/>
      <c r="M166" s="169">
        <f t="shared" ca="1" si="57"/>
        <v>1883.1638199999998</v>
      </c>
      <c r="N166" s="170">
        <f t="shared" ca="1" si="58"/>
        <v>1999.6481799999997</v>
      </c>
      <c r="O166" s="174">
        <f t="shared" ca="1" si="81"/>
        <v>0.57430892287286861</v>
      </c>
      <c r="P166" s="154" t="e">
        <f ca="1">IF($A166&lt;$L$2,NA(),IF(AND((INDEX(練りの用心棒!$A$8:$M$260,$A166-$L$2,5)=".."),((INDEX(練りの用心棒!$A$8:$M$260,$A166-$L$2,12)-INDEX(練りの用心棒!$A$8:$M$260,$A166-$L$2,13))-(INDEX(練りの用心棒!$A$8:$M$260,$A166-$L$2+1,12)-INDEX(練りの用心棒!$A$8:$M$260,$A166-$L$2+1,13))&lt;10)),E166*102%,NA()))</f>
        <v>#N/A</v>
      </c>
      <c r="Q166" s="153" t="e">
        <f ca="1">IF($A166&lt;$L$2,NA(),IF(AND((INDEX(練りの用心棒!$A$8:$M$260,$A166-$L$2,5)=".."),((INDEX(練りの用心棒!$A$8:$M$260,$A166-$L$2,12)-INDEX(練りの用心棒!$A$8:$M$260,$A166-$L$2,13))-(INDEX(練りの用心棒!$A$8:$M$260,$A166-$L$2+1,12)-INDEX(練りの用心棒!$A$8:$M$260,$A166-$L$2+1,13))&gt;10)),F166*98%,NA()))</f>
        <v>#N/A</v>
      </c>
      <c r="R166" s="166"/>
      <c r="S166" s="167"/>
      <c r="U166" s="158">
        <f t="shared" ca="1" si="79"/>
        <v>43086</v>
      </c>
      <c r="V166" s="159">
        <f t="shared" ca="1" si="61"/>
        <v>-1959.82</v>
      </c>
      <c r="W166" s="159">
        <f t="shared" ca="1" si="62"/>
        <v>-1973.67</v>
      </c>
      <c r="X166" s="159">
        <f t="shared" ca="1" si="63"/>
        <v>-1937.05</v>
      </c>
      <c r="Y166" s="159">
        <f t="shared" ca="1" si="64"/>
        <v>-1942</v>
      </c>
      <c r="Z166" s="159">
        <f t="shared" ca="1" si="65"/>
        <v>-1941.4059999999997</v>
      </c>
      <c r="AA166" s="159">
        <f t="shared" ca="1" si="66"/>
        <v>-1913.9389999999999</v>
      </c>
      <c r="AB166" s="159">
        <f t="shared" ca="1" si="67"/>
        <v>-2134.3686666666667</v>
      </c>
      <c r="AC166" s="159">
        <f t="shared" ca="1" si="68"/>
        <v>-2203.7244999999998</v>
      </c>
      <c r="AD166" s="160"/>
      <c r="AE166" s="172">
        <f t="shared" ca="1" si="69"/>
        <v>-1883.1638199999998</v>
      </c>
      <c r="AF166" s="173">
        <f t="shared" ca="1" si="70"/>
        <v>-1999.6481799999997</v>
      </c>
      <c r="AG166" s="163"/>
      <c r="AH166" s="178" t="e">
        <f t="shared" ca="1" si="72"/>
        <v>#N/A</v>
      </c>
      <c r="AI166" s="154" t="e">
        <f t="shared" ca="1" si="73"/>
        <v>#N/A</v>
      </c>
      <c r="AJ166" s="156"/>
      <c r="AK166" s="157"/>
    </row>
    <row r="167" spans="1:37">
      <c r="A167" s="147">
        <v>163</v>
      </c>
      <c r="B167" s="147">
        <f t="shared" ca="1" si="74"/>
        <v>50</v>
      </c>
      <c r="C167" s="148">
        <f t="shared" ca="1" si="71"/>
        <v>43087</v>
      </c>
      <c r="D167" s="149">
        <f t="shared" ca="1" si="75"/>
        <v>1935.07</v>
      </c>
      <c r="E167" s="149">
        <f t="shared" ca="1" si="76"/>
        <v>1959.82</v>
      </c>
      <c r="F167" s="149">
        <f t="shared" ca="1" si="77"/>
        <v>1905.38</v>
      </c>
      <c r="G167" s="149">
        <f t="shared" ca="1" si="78"/>
        <v>1918.24</v>
      </c>
      <c r="H167" s="169">
        <f t="shared" ca="1" si="80"/>
        <v>1943.5819999999999</v>
      </c>
      <c r="I167" s="169">
        <f t="shared" ca="1" si="82"/>
        <v>1906.9110000000001</v>
      </c>
      <c r="J167" s="169">
        <f t="shared" ca="1" si="60"/>
        <v>2129.6835000000001</v>
      </c>
      <c r="K167" s="169">
        <f t="shared" ca="1" si="59"/>
        <v>2198.9139999999998</v>
      </c>
      <c r="L167" s="150"/>
      <c r="M167" s="169">
        <f t="shared" ca="1" si="57"/>
        <v>1885.2745399999999</v>
      </c>
      <c r="N167" s="170">
        <f t="shared" ca="1" si="58"/>
        <v>2001.8894599999999</v>
      </c>
      <c r="O167" s="174">
        <f t="shared" ca="1" si="81"/>
        <v>0.11208371664660347</v>
      </c>
      <c r="P167" s="154" t="e">
        <f ca="1">IF($A167&lt;$L$2,NA(),IF(AND((INDEX(練りの用心棒!$A$8:$M$260,$A167-$L$2,5)=".."),((INDEX(練りの用心棒!$A$8:$M$260,$A167-$L$2,12)-INDEX(練りの用心棒!$A$8:$M$260,$A167-$L$2,13))-(INDEX(練りの用心棒!$A$8:$M$260,$A167-$L$2+1,12)-INDEX(練りの用心棒!$A$8:$M$260,$A167-$L$2+1,13))&lt;10)),E167*102%,NA()))</f>
        <v>#N/A</v>
      </c>
      <c r="Q167" s="153" t="e">
        <f ca="1">IF($A167&lt;$L$2,NA(),IF(AND((INDEX(練りの用心棒!$A$8:$M$260,$A167-$L$2,5)=".."),((INDEX(練りの用心棒!$A$8:$M$260,$A167-$L$2,12)-INDEX(練りの用心棒!$A$8:$M$260,$A167-$L$2,13))-(INDEX(練りの用心棒!$A$8:$M$260,$A167-$L$2+1,12)-INDEX(練りの用心棒!$A$8:$M$260,$A167-$L$2+1,13))&gt;10)),F167*98%,NA()))</f>
        <v>#N/A</v>
      </c>
      <c r="R167" s="166"/>
      <c r="S167" s="167"/>
      <c r="U167" s="158">
        <f t="shared" ca="1" si="79"/>
        <v>43087</v>
      </c>
      <c r="V167" s="159">
        <f t="shared" ca="1" si="61"/>
        <v>-1935.07</v>
      </c>
      <c r="W167" s="159">
        <f t="shared" ca="1" si="62"/>
        <v>-1959.82</v>
      </c>
      <c r="X167" s="159">
        <f t="shared" ca="1" si="63"/>
        <v>-1905.38</v>
      </c>
      <c r="Y167" s="159">
        <f t="shared" ca="1" si="64"/>
        <v>-1918.24</v>
      </c>
      <c r="Z167" s="159">
        <f t="shared" ca="1" si="65"/>
        <v>-1943.5819999999999</v>
      </c>
      <c r="AA167" s="159">
        <f t="shared" ca="1" si="66"/>
        <v>-1906.9110000000001</v>
      </c>
      <c r="AB167" s="159">
        <f t="shared" ca="1" si="67"/>
        <v>-2129.6835000000001</v>
      </c>
      <c r="AC167" s="159">
        <f t="shared" ca="1" si="68"/>
        <v>-2198.9139999999998</v>
      </c>
      <c r="AD167" s="160"/>
      <c r="AE167" s="172">
        <f t="shared" ca="1" si="69"/>
        <v>-1885.2745399999999</v>
      </c>
      <c r="AF167" s="173">
        <f t="shared" ca="1" si="70"/>
        <v>-2001.8894599999999</v>
      </c>
      <c r="AG167" s="163"/>
      <c r="AH167" s="178" t="e">
        <f t="shared" ca="1" si="72"/>
        <v>#N/A</v>
      </c>
      <c r="AI167" s="154" t="e">
        <f t="shared" ca="1" si="73"/>
        <v>#N/A</v>
      </c>
      <c r="AJ167" s="156"/>
      <c r="AK167" s="157"/>
    </row>
    <row r="168" spans="1:37">
      <c r="A168" s="147">
        <v>164</v>
      </c>
      <c r="B168" s="147">
        <f t="shared" ca="1" si="74"/>
        <v>49</v>
      </c>
      <c r="C168" s="148">
        <f ca="1">IF($B168&lt;2,$G$2+1,INDEX(INDIRECT($D$2&amp;"!A1:f9000"),$B168,1))</f>
        <v>43088</v>
      </c>
      <c r="D168" s="149">
        <f t="shared" ca="1" si="75"/>
        <v>1917.25</v>
      </c>
      <c r="E168" s="149">
        <f t="shared" ca="1" si="76"/>
        <v>1947.94</v>
      </c>
      <c r="F168" s="149">
        <f t="shared" ca="1" si="77"/>
        <v>1917.25</v>
      </c>
      <c r="G168" s="149">
        <f t="shared" ca="1" si="78"/>
        <v>1946.95</v>
      </c>
      <c r="H168" s="169">
        <f t="shared" ca="1" si="80"/>
        <v>1943.5819999999999</v>
      </c>
      <c r="I168" s="169">
        <f t="shared" ca="1" si="82"/>
        <v>1907.6534999999997</v>
      </c>
      <c r="J168" s="169">
        <f t="shared" ca="1" si="60"/>
        <v>2125.5758333333338</v>
      </c>
      <c r="K168" s="169">
        <f t="shared" ca="1" si="59"/>
        <v>2194.6183000000001</v>
      </c>
      <c r="L168" s="150"/>
      <c r="M168" s="169">
        <f t="shared" ref="M168:M231" ca="1" si="83">$H168*(1-3%)</f>
        <v>1885.2745399999999</v>
      </c>
      <c r="N168" s="170">
        <f t="shared" ref="N168:N231" ca="1" si="84">$H168*(1+3%)</f>
        <v>2001.8894599999999</v>
      </c>
      <c r="O168" s="174">
        <f t="shared" ca="1" si="81"/>
        <v>0</v>
      </c>
      <c r="P168" s="154" t="e">
        <f ca="1">IF($A168&lt;$L$2,NA(),IF(AND((INDEX(練りの用心棒!$A$8:$M$260,$A168-$L$2,5)=".."),((INDEX(練りの用心棒!$A$8:$M$260,$A168-$L$2,12)-INDEX(練りの用心棒!$A$8:$M$260,$A168-$L$2,13))-(INDEX(練りの用心棒!$A$8:$M$260,$A168-$L$2+1,12)-INDEX(練りの用心棒!$A$8:$M$260,$A168-$L$2+1,13))&lt;10)),E168*102%,NA()))</f>
        <v>#N/A</v>
      </c>
      <c r="Q168" s="153" t="e">
        <f ca="1">IF($A168&lt;$L$2,NA(),IF(AND((INDEX(練りの用心棒!$A$8:$M$260,$A168-$L$2,5)=".."),((INDEX(練りの用心棒!$A$8:$M$260,$A168-$L$2,12)-INDEX(練りの用心棒!$A$8:$M$260,$A168-$L$2,13))-(INDEX(練りの用心棒!$A$8:$M$260,$A168-$L$2+1,12)-INDEX(練りの用心棒!$A$8:$M$260,$A168-$L$2+1,13))&gt;10)),F168*98%,NA()))</f>
        <v>#N/A</v>
      </c>
      <c r="R168" s="166"/>
      <c r="S168" s="167"/>
      <c r="U168" s="158">
        <f t="shared" ca="1" si="79"/>
        <v>43088</v>
      </c>
      <c r="V168" s="159">
        <f t="shared" ca="1" si="61"/>
        <v>-1917.25</v>
      </c>
      <c r="W168" s="159">
        <f t="shared" ca="1" si="62"/>
        <v>-1947.94</v>
      </c>
      <c r="X168" s="159">
        <f t="shared" ca="1" si="63"/>
        <v>-1917.25</v>
      </c>
      <c r="Y168" s="159">
        <f t="shared" ca="1" si="64"/>
        <v>-1946.95</v>
      </c>
      <c r="Z168" s="159">
        <f t="shared" ca="1" si="65"/>
        <v>-1943.5819999999999</v>
      </c>
      <c r="AA168" s="159">
        <f t="shared" ca="1" si="66"/>
        <v>-1907.6534999999997</v>
      </c>
      <c r="AB168" s="159">
        <f t="shared" ca="1" si="67"/>
        <v>-2125.5758333333338</v>
      </c>
      <c r="AC168" s="159">
        <f t="shared" ca="1" si="68"/>
        <v>-2194.6183000000001</v>
      </c>
      <c r="AD168" s="160"/>
      <c r="AE168" s="172">
        <f t="shared" ca="1" si="69"/>
        <v>-1885.2745399999999</v>
      </c>
      <c r="AF168" s="173">
        <f t="shared" ca="1" si="70"/>
        <v>-2001.8894599999999</v>
      </c>
      <c r="AG168" s="163"/>
      <c r="AH168" s="178" t="e">
        <f t="shared" ca="1" si="72"/>
        <v>#N/A</v>
      </c>
      <c r="AI168" s="154" t="e">
        <f t="shared" ca="1" si="73"/>
        <v>#N/A</v>
      </c>
      <c r="AJ168" s="156"/>
      <c r="AK168" s="157"/>
    </row>
    <row r="169" spans="1:37">
      <c r="A169" s="147">
        <v>165</v>
      </c>
      <c r="B169" s="147">
        <f t="shared" ca="1" si="74"/>
        <v>48</v>
      </c>
      <c r="C169" s="148">
        <f t="shared" ca="1" si="71"/>
        <v>43089</v>
      </c>
      <c r="D169" s="149">
        <f t="shared" ca="1" si="75"/>
        <v>1932.1</v>
      </c>
      <c r="E169" s="149">
        <f t="shared" ca="1" si="76"/>
        <v>1975.65</v>
      </c>
      <c r="F169" s="149">
        <f t="shared" ca="1" si="77"/>
        <v>1932.1</v>
      </c>
      <c r="G169" s="149">
        <f t="shared" ca="1" si="78"/>
        <v>1962.79</v>
      </c>
      <c r="H169" s="169">
        <f t="shared" ca="1" si="80"/>
        <v>1947.9379999999996</v>
      </c>
      <c r="I169" s="169">
        <f t="shared" ca="1" si="82"/>
        <v>1910.8704999999998</v>
      </c>
      <c r="J169" s="169">
        <f t="shared" ca="1" si="60"/>
        <v>2123.3158333333331</v>
      </c>
      <c r="K169" s="169">
        <f t="shared" ref="K169:K232" ca="1" si="85">IF($C169&gt;$G$2,NA(),SUM($G70:$G169)/100)</f>
        <v>2190.9462000000003</v>
      </c>
      <c r="L169" s="150"/>
      <c r="M169" s="169">
        <f t="shared" ca="1" si="83"/>
        <v>1889.4998599999997</v>
      </c>
      <c r="N169" s="170">
        <f t="shared" ca="1" si="84"/>
        <v>2006.3761399999996</v>
      </c>
      <c r="O169" s="174">
        <f t="shared" ca="1" si="81"/>
        <v>0.22412226497260046</v>
      </c>
      <c r="P169" s="154" t="e">
        <f ca="1">IF($A169&lt;$L$2,NA(),IF(AND((INDEX(練りの用心棒!$A$8:$M$260,$A169-$L$2,5)=".."),((INDEX(練りの用心棒!$A$8:$M$260,$A169-$L$2,12)-INDEX(練りの用心棒!$A$8:$M$260,$A169-$L$2,13))-(INDEX(練りの用心棒!$A$8:$M$260,$A169-$L$2+1,12)-INDEX(練りの用心棒!$A$8:$M$260,$A169-$L$2+1,13))&lt;10)),E169*102%,NA()))</f>
        <v>#N/A</v>
      </c>
      <c r="Q169" s="153" t="e">
        <f ca="1">IF($A169&lt;$L$2,NA(),IF(AND((INDEX(練りの用心棒!$A$8:$M$260,$A169-$L$2,5)=".."),((INDEX(練りの用心棒!$A$8:$M$260,$A169-$L$2,12)-INDEX(練りの用心棒!$A$8:$M$260,$A169-$L$2,13))-(INDEX(練りの用心棒!$A$8:$M$260,$A169-$L$2+1,12)-INDEX(練りの用心棒!$A$8:$M$260,$A169-$L$2+1,13))&gt;10)),F169*98%,NA()))</f>
        <v>#N/A</v>
      </c>
      <c r="R169" s="166"/>
      <c r="S169" s="167"/>
      <c r="U169" s="158">
        <f t="shared" ca="1" si="79"/>
        <v>43089</v>
      </c>
      <c r="V169" s="159">
        <f t="shared" ca="1" si="61"/>
        <v>-1932.1</v>
      </c>
      <c r="W169" s="159">
        <f t="shared" ca="1" si="62"/>
        <v>-1975.65</v>
      </c>
      <c r="X169" s="159">
        <f t="shared" ca="1" si="63"/>
        <v>-1932.1</v>
      </c>
      <c r="Y169" s="159">
        <f t="shared" ca="1" si="64"/>
        <v>-1962.79</v>
      </c>
      <c r="Z169" s="159">
        <f t="shared" ca="1" si="65"/>
        <v>-1947.9379999999996</v>
      </c>
      <c r="AA169" s="159">
        <f t="shared" ca="1" si="66"/>
        <v>-1910.8704999999998</v>
      </c>
      <c r="AB169" s="159">
        <f t="shared" ca="1" si="67"/>
        <v>-2123.3158333333331</v>
      </c>
      <c r="AC169" s="159">
        <f t="shared" ca="1" si="68"/>
        <v>-2190.9462000000003</v>
      </c>
      <c r="AD169" s="160"/>
      <c r="AE169" s="172">
        <f t="shared" ca="1" si="69"/>
        <v>-1889.4998599999997</v>
      </c>
      <c r="AF169" s="173">
        <f t="shared" ca="1" si="70"/>
        <v>-2006.3761399999996</v>
      </c>
      <c r="AG169" s="163"/>
      <c r="AH169" s="178" t="e">
        <f t="shared" ca="1" si="72"/>
        <v>#N/A</v>
      </c>
      <c r="AI169" s="154" t="e">
        <f t="shared" ca="1" si="73"/>
        <v>#N/A</v>
      </c>
      <c r="AJ169" s="156"/>
      <c r="AK169" s="157"/>
    </row>
    <row r="170" spans="1:37">
      <c r="A170" s="147">
        <v>166</v>
      </c>
      <c r="B170" s="147">
        <f t="shared" ca="1" si="74"/>
        <v>47</v>
      </c>
      <c r="C170" s="148">
        <f t="shared" ca="1" si="71"/>
        <v>43090</v>
      </c>
      <c r="D170" s="149">
        <f t="shared" ca="1" si="75"/>
        <v>1952.89</v>
      </c>
      <c r="E170" s="149">
        <f t="shared" ca="1" si="76"/>
        <v>1974.66</v>
      </c>
      <c r="F170" s="149">
        <f t="shared" ca="1" si="77"/>
        <v>1949.92</v>
      </c>
      <c r="G170" s="149">
        <f t="shared" ca="1" si="78"/>
        <v>1969.71</v>
      </c>
      <c r="H170" s="169">
        <f t="shared" ca="1" si="80"/>
        <v>1947.9379999999996</v>
      </c>
      <c r="I170" s="169">
        <f t="shared" ca="1" si="82"/>
        <v>1914.7305000000001</v>
      </c>
      <c r="J170" s="169">
        <f t="shared" ca="1" si="60"/>
        <v>2121.2866666666673</v>
      </c>
      <c r="K170" s="169">
        <f t="shared" ca="1" si="85"/>
        <v>2187.0562000000004</v>
      </c>
      <c r="L170" s="150"/>
      <c r="M170" s="169">
        <f t="shared" ca="1" si="83"/>
        <v>1889.4998599999997</v>
      </c>
      <c r="N170" s="170">
        <f t="shared" ca="1" si="84"/>
        <v>2006.3761399999996</v>
      </c>
      <c r="O170" s="174">
        <f t="shared" ca="1" si="81"/>
        <v>0</v>
      </c>
      <c r="P170" s="154" t="e">
        <f ca="1">IF($A170&lt;$L$2,NA(),IF(AND((INDEX(練りの用心棒!$A$8:$M$260,$A170-$L$2,5)=".."),((INDEX(練りの用心棒!$A$8:$M$260,$A170-$L$2,12)-INDEX(練りの用心棒!$A$8:$M$260,$A170-$L$2,13))-(INDEX(練りの用心棒!$A$8:$M$260,$A170-$L$2+1,12)-INDEX(練りの用心棒!$A$8:$M$260,$A170-$L$2+1,13))&lt;10)),E170*102%,NA()))</f>
        <v>#N/A</v>
      </c>
      <c r="Q170" s="153" t="e">
        <f ca="1">IF($A170&lt;$L$2,NA(),IF(AND((INDEX(練りの用心棒!$A$8:$M$260,$A170-$L$2,5)=".."),((INDEX(練りの用心棒!$A$8:$M$260,$A170-$L$2,12)-INDEX(練りの用心棒!$A$8:$M$260,$A170-$L$2,13))-(INDEX(練りの用心棒!$A$8:$M$260,$A170-$L$2+1,12)-INDEX(練りの用心棒!$A$8:$M$260,$A170-$L$2+1,13))&gt;10)),F170*98%,NA()))</f>
        <v>#N/A</v>
      </c>
      <c r="R170" s="166"/>
      <c r="S170" s="167"/>
      <c r="U170" s="158">
        <f t="shared" ca="1" si="79"/>
        <v>43090</v>
      </c>
      <c r="V170" s="159">
        <f t="shared" ca="1" si="61"/>
        <v>-1952.89</v>
      </c>
      <c r="W170" s="159">
        <f t="shared" ca="1" si="62"/>
        <v>-1974.66</v>
      </c>
      <c r="X170" s="159">
        <f t="shared" ca="1" si="63"/>
        <v>-1949.92</v>
      </c>
      <c r="Y170" s="159">
        <f t="shared" ca="1" si="64"/>
        <v>-1969.71</v>
      </c>
      <c r="Z170" s="159">
        <f t="shared" ca="1" si="65"/>
        <v>-1947.9379999999996</v>
      </c>
      <c r="AA170" s="159">
        <f t="shared" ca="1" si="66"/>
        <v>-1914.7305000000001</v>
      </c>
      <c r="AB170" s="159">
        <f t="shared" ca="1" si="67"/>
        <v>-2121.2866666666673</v>
      </c>
      <c r="AC170" s="159">
        <f t="shared" ca="1" si="68"/>
        <v>-2187.0562000000004</v>
      </c>
      <c r="AD170" s="160"/>
      <c r="AE170" s="172">
        <f t="shared" ca="1" si="69"/>
        <v>-1889.4998599999997</v>
      </c>
      <c r="AF170" s="173">
        <f t="shared" ca="1" si="70"/>
        <v>-2006.3761399999996</v>
      </c>
      <c r="AG170" s="163"/>
      <c r="AH170" s="178" t="e">
        <f t="shared" ca="1" si="72"/>
        <v>#N/A</v>
      </c>
      <c r="AI170" s="154" t="e">
        <f t="shared" ca="1" si="73"/>
        <v>#N/A</v>
      </c>
      <c r="AJ170" s="156"/>
      <c r="AK170" s="157"/>
    </row>
    <row r="171" spans="1:37">
      <c r="A171" s="147">
        <v>167</v>
      </c>
      <c r="B171" s="147">
        <f t="shared" ca="1" si="74"/>
        <v>46</v>
      </c>
      <c r="C171" s="148">
        <f t="shared" ca="1" si="71"/>
        <v>43091</v>
      </c>
      <c r="D171" s="149">
        <f t="shared" ca="1" si="75"/>
        <v>1942.99</v>
      </c>
      <c r="E171" s="149">
        <f t="shared" ca="1" si="76"/>
        <v>1969.71</v>
      </c>
      <c r="F171" s="149">
        <f t="shared" ca="1" si="77"/>
        <v>1941.01</v>
      </c>
      <c r="G171" s="149">
        <f t="shared" ca="1" si="78"/>
        <v>1952.89</v>
      </c>
      <c r="H171" s="169">
        <f t="shared" ca="1" si="80"/>
        <v>1950.116</v>
      </c>
      <c r="I171" s="169">
        <f t="shared" ca="1" si="82"/>
        <v>1916.2650000000001</v>
      </c>
      <c r="J171" s="169">
        <f t="shared" ca="1" si="60"/>
        <v>2119.4885000000004</v>
      </c>
      <c r="K171" s="169">
        <f t="shared" ca="1" si="85"/>
        <v>2184.0076000000004</v>
      </c>
      <c r="L171" s="150"/>
      <c r="M171" s="169">
        <f t="shared" ca="1" si="83"/>
        <v>1891.6125199999999</v>
      </c>
      <c r="N171" s="170">
        <f t="shared" ca="1" si="84"/>
        <v>2008.6194800000001</v>
      </c>
      <c r="O171" s="174">
        <f t="shared" ca="1" si="81"/>
        <v>0.11181054017121381</v>
      </c>
      <c r="P171" s="154" t="e">
        <f ca="1">IF($A171&lt;$L$2,NA(),IF(AND((INDEX(練りの用心棒!$A$8:$M$260,$A171-$L$2,5)=".."),((INDEX(練りの用心棒!$A$8:$M$260,$A171-$L$2,12)-INDEX(練りの用心棒!$A$8:$M$260,$A171-$L$2,13))-(INDEX(練りの用心棒!$A$8:$M$260,$A171-$L$2+1,12)-INDEX(練りの用心棒!$A$8:$M$260,$A171-$L$2+1,13))&lt;10)),E171*102%,NA()))</f>
        <v>#N/A</v>
      </c>
      <c r="Q171" s="153" t="e">
        <f ca="1">IF($A171&lt;$L$2,NA(),IF(AND((INDEX(練りの用心棒!$A$8:$M$260,$A171-$L$2,5)=".."),((INDEX(練りの用心棒!$A$8:$M$260,$A171-$L$2,12)-INDEX(練りの用心棒!$A$8:$M$260,$A171-$L$2,13))-(INDEX(練りの用心棒!$A$8:$M$260,$A171-$L$2+1,12)-INDEX(練りの用心棒!$A$8:$M$260,$A171-$L$2+1,13))&gt;10)),F171*98%,NA()))</f>
        <v>#N/A</v>
      </c>
      <c r="R171" s="166"/>
      <c r="S171" s="167"/>
      <c r="U171" s="158">
        <f t="shared" ca="1" si="79"/>
        <v>43091</v>
      </c>
      <c r="V171" s="159">
        <f t="shared" ca="1" si="61"/>
        <v>-1942.99</v>
      </c>
      <c r="W171" s="159">
        <f t="shared" ca="1" si="62"/>
        <v>-1969.71</v>
      </c>
      <c r="X171" s="159">
        <f t="shared" ca="1" si="63"/>
        <v>-1941.01</v>
      </c>
      <c r="Y171" s="159">
        <f t="shared" ca="1" si="64"/>
        <v>-1952.89</v>
      </c>
      <c r="Z171" s="159">
        <f t="shared" ca="1" si="65"/>
        <v>-1950.116</v>
      </c>
      <c r="AA171" s="159">
        <f t="shared" ca="1" si="66"/>
        <v>-1916.2650000000001</v>
      </c>
      <c r="AB171" s="159">
        <f t="shared" ca="1" si="67"/>
        <v>-2119.4885000000004</v>
      </c>
      <c r="AC171" s="159">
        <f t="shared" ca="1" si="68"/>
        <v>-2184.0076000000004</v>
      </c>
      <c r="AD171" s="160"/>
      <c r="AE171" s="172">
        <f t="shared" ca="1" si="69"/>
        <v>-1891.6125199999999</v>
      </c>
      <c r="AF171" s="173">
        <f t="shared" ca="1" si="70"/>
        <v>-2008.6194800000001</v>
      </c>
      <c r="AG171" s="163"/>
      <c r="AH171" s="178" t="e">
        <f t="shared" ca="1" si="72"/>
        <v>#N/A</v>
      </c>
      <c r="AI171" s="154" t="e">
        <f t="shared" ca="1" si="73"/>
        <v>#N/A</v>
      </c>
      <c r="AJ171" s="156"/>
      <c r="AK171" s="157"/>
    </row>
    <row r="172" spans="1:37">
      <c r="A172" s="147">
        <v>168</v>
      </c>
      <c r="B172" s="147">
        <f t="shared" ca="1" si="74"/>
        <v>45</v>
      </c>
      <c r="C172" s="148">
        <f t="shared" ca="1" si="71"/>
        <v>43092</v>
      </c>
      <c r="D172" s="149">
        <f t="shared" ca="1" si="75"/>
        <v>1964.77</v>
      </c>
      <c r="E172" s="149">
        <f t="shared" ca="1" si="76"/>
        <v>2034.05</v>
      </c>
      <c r="F172" s="149">
        <f t="shared" ca="1" si="77"/>
        <v>1961.8</v>
      </c>
      <c r="G172" s="149">
        <f t="shared" ca="1" si="78"/>
        <v>2012.28</v>
      </c>
      <c r="H172" s="169">
        <f t="shared" ca="1" si="80"/>
        <v>1968.9240000000002</v>
      </c>
      <c r="I172" s="169">
        <f t="shared" ca="1" si="82"/>
        <v>1922.3030000000003</v>
      </c>
      <c r="J172" s="169">
        <f t="shared" ca="1" si="60"/>
        <v>2119.8515000000002</v>
      </c>
      <c r="K172" s="169">
        <f t="shared" ca="1" si="85"/>
        <v>2181.3748000000001</v>
      </c>
      <c r="L172" s="150"/>
      <c r="M172" s="169">
        <f t="shared" ca="1" si="83"/>
        <v>1909.8562800000002</v>
      </c>
      <c r="N172" s="170">
        <f t="shared" ca="1" si="84"/>
        <v>2027.9917200000002</v>
      </c>
      <c r="O172" s="174">
        <f t="shared" ca="1" si="81"/>
        <v>0.96445544777850245</v>
      </c>
      <c r="P172" s="154" t="e">
        <f ca="1">IF($A172&lt;$L$2,NA(),IF(AND((INDEX(練りの用心棒!$A$8:$M$260,$A172-$L$2,5)=".."),((INDEX(練りの用心棒!$A$8:$M$260,$A172-$L$2,12)-INDEX(練りの用心棒!$A$8:$M$260,$A172-$L$2,13))-(INDEX(練りの用心棒!$A$8:$M$260,$A172-$L$2+1,12)-INDEX(練りの用心棒!$A$8:$M$260,$A172-$L$2+1,13))&lt;10)),E172*102%,NA()))</f>
        <v>#N/A</v>
      </c>
      <c r="Q172" s="153" t="e">
        <f ca="1">IF($A172&lt;$L$2,NA(),IF(AND((INDEX(練りの用心棒!$A$8:$M$260,$A172-$L$2,5)=".."),((INDEX(練りの用心棒!$A$8:$M$260,$A172-$L$2,12)-INDEX(練りの用心棒!$A$8:$M$260,$A172-$L$2,13))-(INDEX(練りの用心棒!$A$8:$M$260,$A172-$L$2+1,12)-INDEX(練りの用心棒!$A$8:$M$260,$A172-$L$2+1,13))&gt;10)),F172*98%,NA()))</f>
        <v>#N/A</v>
      </c>
      <c r="R172" s="166"/>
      <c r="S172" s="167"/>
      <c r="U172" s="158">
        <f t="shared" ca="1" si="79"/>
        <v>43092</v>
      </c>
      <c r="V172" s="159">
        <f t="shared" ca="1" si="61"/>
        <v>-1964.77</v>
      </c>
      <c r="W172" s="159">
        <f t="shared" ca="1" si="62"/>
        <v>-2034.05</v>
      </c>
      <c r="X172" s="159">
        <f t="shared" ca="1" si="63"/>
        <v>-1961.8</v>
      </c>
      <c r="Y172" s="159">
        <f t="shared" ca="1" si="64"/>
        <v>-2012.28</v>
      </c>
      <c r="Z172" s="159">
        <f t="shared" ca="1" si="65"/>
        <v>-1968.9240000000002</v>
      </c>
      <c r="AA172" s="159">
        <f t="shared" ca="1" si="66"/>
        <v>-1922.3030000000003</v>
      </c>
      <c r="AB172" s="159">
        <f t="shared" ca="1" si="67"/>
        <v>-2119.8515000000002</v>
      </c>
      <c r="AC172" s="159">
        <f t="shared" ca="1" si="68"/>
        <v>-2181.3748000000001</v>
      </c>
      <c r="AD172" s="160"/>
      <c r="AE172" s="172">
        <f t="shared" ca="1" si="69"/>
        <v>-1909.8562800000002</v>
      </c>
      <c r="AF172" s="173">
        <f t="shared" ca="1" si="70"/>
        <v>-2027.9917200000002</v>
      </c>
      <c r="AG172" s="163"/>
      <c r="AH172" s="178" t="e">
        <f t="shared" ca="1" si="72"/>
        <v>#N/A</v>
      </c>
      <c r="AI172" s="154" t="e">
        <f t="shared" ca="1" si="73"/>
        <v>#N/A</v>
      </c>
      <c r="AJ172" s="156"/>
      <c r="AK172" s="157"/>
    </row>
    <row r="173" spans="1:37">
      <c r="A173" s="147">
        <v>169</v>
      </c>
      <c r="B173" s="147">
        <f t="shared" ca="1" si="74"/>
        <v>44</v>
      </c>
      <c r="C173" s="148">
        <f t="shared" ca="1" si="71"/>
        <v>43093</v>
      </c>
      <c r="D173" s="149">
        <f t="shared" ca="1" si="75"/>
        <v>2012.28</v>
      </c>
      <c r="E173" s="149">
        <f t="shared" ca="1" si="76"/>
        <v>2026.13</v>
      </c>
      <c r="F173" s="149">
        <f t="shared" ca="1" si="77"/>
        <v>1977.63</v>
      </c>
      <c r="G173" s="149">
        <f t="shared" ca="1" si="78"/>
        <v>2005.35</v>
      </c>
      <c r="H173" s="169">
        <f t="shared" ca="1" si="80"/>
        <v>1980.604</v>
      </c>
      <c r="I173" s="169">
        <f t="shared" ca="1" si="82"/>
        <v>1927.7469999999998</v>
      </c>
      <c r="J173" s="169">
        <f t="shared" ca="1" si="60"/>
        <v>2117.2120000000004</v>
      </c>
      <c r="K173" s="169">
        <f t="shared" ca="1" si="85"/>
        <v>2178.7320000000004</v>
      </c>
      <c r="L173" s="150"/>
      <c r="M173" s="169">
        <f t="shared" ca="1" si="83"/>
        <v>1921.18588</v>
      </c>
      <c r="N173" s="170">
        <f t="shared" ca="1" si="84"/>
        <v>2040.0221200000001</v>
      </c>
      <c r="O173" s="174">
        <f t="shared" ca="1" si="81"/>
        <v>0.59321741214997814</v>
      </c>
      <c r="P173" s="154" t="e">
        <f ca="1">IF($A173&lt;$L$2,NA(),IF(AND((INDEX(練りの用心棒!$A$8:$M$260,$A173-$L$2,5)=".."),((INDEX(練りの用心棒!$A$8:$M$260,$A173-$L$2,12)-INDEX(練りの用心棒!$A$8:$M$260,$A173-$L$2,13))-(INDEX(練りの用心棒!$A$8:$M$260,$A173-$L$2+1,12)-INDEX(練りの用心棒!$A$8:$M$260,$A173-$L$2+1,13))&lt;10)),E173*102%,NA()))</f>
        <v>#N/A</v>
      </c>
      <c r="Q173" s="153" t="e">
        <f ca="1">IF($A173&lt;$L$2,NA(),IF(AND((INDEX(練りの用心棒!$A$8:$M$260,$A173-$L$2,5)=".."),((INDEX(練りの用心棒!$A$8:$M$260,$A173-$L$2,12)-INDEX(練りの用心棒!$A$8:$M$260,$A173-$L$2,13))-(INDEX(練りの用心棒!$A$8:$M$260,$A173-$L$2+1,12)-INDEX(練りの用心棒!$A$8:$M$260,$A173-$L$2+1,13))&gt;10)),F173*98%,NA()))</f>
        <v>#N/A</v>
      </c>
      <c r="R173" s="166"/>
      <c r="S173" s="167"/>
      <c r="U173" s="158">
        <f t="shared" ca="1" si="79"/>
        <v>43093</v>
      </c>
      <c r="V173" s="159">
        <f t="shared" ca="1" si="61"/>
        <v>-2012.28</v>
      </c>
      <c r="W173" s="159">
        <f t="shared" ca="1" si="62"/>
        <v>-2026.13</v>
      </c>
      <c r="X173" s="159">
        <f t="shared" ca="1" si="63"/>
        <v>-1977.63</v>
      </c>
      <c r="Y173" s="159">
        <f t="shared" ca="1" si="64"/>
        <v>-2005.35</v>
      </c>
      <c r="Z173" s="159">
        <f t="shared" ca="1" si="65"/>
        <v>-1980.604</v>
      </c>
      <c r="AA173" s="159">
        <f t="shared" ca="1" si="66"/>
        <v>-1927.7469999999998</v>
      </c>
      <c r="AB173" s="159">
        <f t="shared" ca="1" si="67"/>
        <v>-2117.2120000000004</v>
      </c>
      <c r="AC173" s="159">
        <f t="shared" ca="1" si="68"/>
        <v>-2178.7320000000004</v>
      </c>
      <c r="AD173" s="160"/>
      <c r="AE173" s="172">
        <f t="shared" ca="1" si="69"/>
        <v>-1921.18588</v>
      </c>
      <c r="AF173" s="173">
        <f t="shared" ca="1" si="70"/>
        <v>-2040.0221200000001</v>
      </c>
      <c r="AG173" s="163"/>
      <c r="AH173" s="178" t="e">
        <f t="shared" ca="1" si="72"/>
        <v>#N/A</v>
      </c>
      <c r="AI173" s="154" t="e">
        <f t="shared" ca="1" si="73"/>
        <v>#N/A</v>
      </c>
      <c r="AJ173" s="156"/>
      <c r="AK173" s="157"/>
    </row>
    <row r="174" spans="1:37">
      <c r="A174" s="147">
        <v>170</v>
      </c>
      <c r="B174" s="147">
        <f t="shared" ca="1" si="74"/>
        <v>43</v>
      </c>
      <c r="C174" s="148">
        <f t="shared" ca="1" si="71"/>
        <v>43094</v>
      </c>
      <c r="D174" s="149">
        <f t="shared" ca="1" si="75"/>
        <v>2010.3</v>
      </c>
      <c r="E174" s="149">
        <f t="shared" ca="1" si="76"/>
        <v>2022.17</v>
      </c>
      <c r="F174" s="149">
        <f t="shared" ca="1" si="77"/>
        <v>1989.51</v>
      </c>
      <c r="G174" s="149">
        <f t="shared" ca="1" si="78"/>
        <v>1997.43</v>
      </c>
      <c r="H174" s="169">
        <f t="shared" ca="1" si="80"/>
        <v>1987.5319999999999</v>
      </c>
      <c r="I174" s="169">
        <f t="shared" ca="1" si="82"/>
        <v>1931.3105</v>
      </c>
      <c r="J174" s="169">
        <f t="shared" ca="1" si="60"/>
        <v>2115.4798333333338</v>
      </c>
      <c r="K174" s="169">
        <f t="shared" ca="1" si="85"/>
        <v>2176.8514</v>
      </c>
      <c r="L174" s="150"/>
      <c r="M174" s="169">
        <f t="shared" ca="1" si="83"/>
        <v>1927.9060399999998</v>
      </c>
      <c r="N174" s="170">
        <f t="shared" ca="1" si="84"/>
        <v>2047.15796</v>
      </c>
      <c r="O174" s="174">
        <f t="shared" ca="1" si="81"/>
        <v>0.34979228558560338</v>
      </c>
      <c r="P174" s="154" t="e">
        <f ca="1">IF($A174&lt;$L$2,NA(),IF(AND((INDEX(練りの用心棒!$A$8:$M$260,$A174-$L$2,5)=".."),((INDEX(練りの用心棒!$A$8:$M$260,$A174-$L$2,12)-INDEX(練りの用心棒!$A$8:$M$260,$A174-$L$2,13))-(INDEX(練りの用心棒!$A$8:$M$260,$A174-$L$2+1,12)-INDEX(練りの用心棒!$A$8:$M$260,$A174-$L$2+1,13))&lt;10)),E174*102%,NA()))</f>
        <v>#N/A</v>
      </c>
      <c r="Q174" s="153" t="e">
        <f ca="1">IF($A174&lt;$L$2,NA(),IF(AND((INDEX(練りの用心棒!$A$8:$M$260,$A174-$L$2,5)=".."),((INDEX(練りの用心棒!$A$8:$M$260,$A174-$L$2,12)-INDEX(練りの用心棒!$A$8:$M$260,$A174-$L$2,13))-(INDEX(練りの用心棒!$A$8:$M$260,$A174-$L$2+1,12)-INDEX(練りの用心棒!$A$8:$M$260,$A174-$L$2+1,13))&gt;10)),F174*98%,NA()))</f>
        <v>#N/A</v>
      </c>
      <c r="R174" s="166"/>
      <c r="S174" s="167"/>
      <c r="U174" s="158">
        <f t="shared" ca="1" si="79"/>
        <v>43094</v>
      </c>
      <c r="V174" s="159">
        <f t="shared" ca="1" si="61"/>
        <v>-2010.3</v>
      </c>
      <c r="W174" s="159">
        <f t="shared" ca="1" si="62"/>
        <v>-2022.17</v>
      </c>
      <c r="X174" s="159">
        <f t="shared" ca="1" si="63"/>
        <v>-1989.51</v>
      </c>
      <c r="Y174" s="159">
        <f t="shared" ca="1" si="64"/>
        <v>-1997.43</v>
      </c>
      <c r="Z174" s="159">
        <f t="shared" ca="1" si="65"/>
        <v>-1987.5319999999999</v>
      </c>
      <c r="AA174" s="159">
        <f t="shared" ca="1" si="66"/>
        <v>-1931.3105</v>
      </c>
      <c r="AB174" s="159">
        <f t="shared" ca="1" si="67"/>
        <v>-2115.4798333333338</v>
      </c>
      <c r="AC174" s="159">
        <f t="shared" ca="1" si="68"/>
        <v>-2176.8514</v>
      </c>
      <c r="AD174" s="160"/>
      <c r="AE174" s="172">
        <f t="shared" ca="1" si="69"/>
        <v>-1927.9060399999998</v>
      </c>
      <c r="AF174" s="173">
        <f t="shared" ca="1" si="70"/>
        <v>-2047.15796</v>
      </c>
      <c r="AG174" s="163"/>
      <c r="AH174" s="178" t="e">
        <f t="shared" ca="1" si="72"/>
        <v>#N/A</v>
      </c>
      <c r="AI174" s="154" t="e">
        <f t="shared" ca="1" si="73"/>
        <v>#N/A</v>
      </c>
      <c r="AJ174" s="156"/>
      <c r="AK174" s="157"/>
    </row>
    <row r="175" spans="1:37">
      <c r="A175" s="147">
        <v>171</v>
      </c>
      <c r="B175" s="147">
        <f t="shared" ca="1" si="74"/>
        <v>42</v>
      </c>
      <c r="C175" s="148">
        <f t="shared" ca="1" si="71"/>
        <v>43095</v>
      </c>
      <c r="D175" s="149">
        <f t="shared" ca="1" si="75"/>
        <v>1977.63</v>
      </c>
      <c r="E175" s="149">
        <f t="shared" ca="1" si="76"/>
        <v>1979.61</v>
      </c>
      <c r="F175" s="149">
        <f t="shared" ca="1" si="77"/>
        <v>1931.11</v>
      </c>
      <c r="G175" s="149">
        <f t="shared" ca="1" si="78"/>
        <v>1936.06</v>
      </c>
      <c r="H175" s="169">
        <f t="shared" ca="1" si="80"/>
        <v>1980.8020000000001</v>
      </c>
      <c r="I175" s="169">
        <f t="shared" ca="1" si="82"/>
        <v>1930.8649999999998</v>
      </c>
      <c r="J175" s="169">
        <f t="shared" ca="1" si="60"/>
        <v>2110.0688333333337</v>
      </c>
      <c r="K175" s="169">
        <f t="shared" ca="1" si="85"/>
        <v>2173.9117000000001</v>
      </c>
      <c r="L175" s="150"/>
      <c r="M175" s="169">
        <f t="shared" ca="1" si="83"/>
        <v>1921.3779400000001</v>
      </c>
      <c r="N175" s="170">
        <f t="shared" ca="1" si="84"/>
        <v>2040.2260600000002</v>
      </c>
      <c r="O175" s="174">
        <f t="shared" ca="1" si="81"/>
        <v>-0.33861090035278885</v>
      </c>
      <c r="P175" s="154" t="e">
        <f ca="1">IF($A175&lt;$L$2,NA(),IF(AND((INDEX(練りの用心棒!$A$8:$M$260,$A175-$L$2,5)=".."),((INDEX(練りの用心棒!$A$8:$M$260,$A175-$L$2,12)-INDEX(練りの用心棒!$A$8:$M$260,$A175-$L$2,13))-(INDEX(練りの用心棒!$A$8:$M$260,$A175-$L$2+1,12)-INDEX(練りの用心棒!$A$8:$M$260,$A175-$L$2+1,13))&lt;10)),E175*102%,NA()))</f>
        <v>#N/A</v>
      </c>
      <c r="Q175" s="153" t="e">
        <f ca="1">IF($A175&lt;$L$2,NA(),IF(AND((INDEX(練りの用心棒!$A$8:$M$260,$A175-$L$2,5)=".."),((INDEX(練りの用心棒!$A$8:$M$260,$A175-$L$2,12)-INDEX(練りの用心棒!$A$8:$M$260,$A175-$L$2,13))-(INDEX(練りの用心棒!$A$8:$M$260,$A175-$L$2+1,12)-INDEX(練りの用心棒!$A$8:$M$260,$A175-$L$2+1,13))&gt;10)),F175*98%,NA()))</f>
        <v>#N/A</v>
      </c>
      <c r="R175" s="166"/>
      <c r="S175" s="167"/>
      <c r="U175" s="158">
        <f t="shared" ca="1" si="79"/>
        <v>43095</v>
      </c>
      <c r="V175" s="159">
        <f t="shared" ca="1" si="61"/>
        <v>-1977.63</v>
      </c>
      <c r="W175" s="159">
        <f t="shared" ca="1" si="62"/>
        <v>-1979.61</v>
      </c>
      <c r="X175" s="159">
        <f t="shared" ca="1" si="63"/>
        <v>-1931.11</v>
      </c>
      <c r="Y175" s="159">
        <f t="shared" ca="1" si="64"/>
        <v>-1936.06</v>
      </c>
      <c r="Z175" s="159">
        <f t="shared" ca="1" si="65"/>
        <v>-1980.8020000000001</v>
      </c>
      <c r="AA175" s="159">
        <f t="shared" ca="1" si="66"/>
        <v>-1930.8649999999998</v>
      </c>
      <c r="AB175" s="159">
        <f t="shared" ca="1" si="67"/>
        <v>-2110.0688333333337</v>
      </c>
      <c r="AC175" s="159">
        <f t="shared" ca="1" si="68"/>
        <v>-2173.9117000000001</v>
      </c>
      <c r="AD175" s="160"/>
      <c r="AE175" s="172">
        <f t="shared" ca="1" si="69"/>
        <v>-1921.3779400000001</v>
      </c>
      <c r="AF175" s="173">
        <f t="shared" ca="1" si="70"/>
        <v>-2040.2260600000002</v>
      </c>
      <c r="AG175" s="163"/>
      <c r="AH175" s="178" t="e">
        <f t="shared" ca="1" si="72"/>
        <v>#N/A</v>
      </c>
      <c r="AI175" s="154" t="e">
        <f t="shared" ca="1" si="73"/>
        <v>#N/A</v>
      </c>
      <c r="AJ175" s="156"/>
      <c r="AK175" s="157"/>
    </row>
    <row r="176" spans="1:37">
      <c r="A176" s="147">
        <v>172</v>
      </c>
      <c r="B176" s="147">
        <f t="shared" ca="1" si="74"/>
        <v>41</v>
      </c>
      <c r="C176" s="148">
        <f t="shared" ca="1" si="71"/>
        <v>43096</v>
      </c>
      <c r="D176" s="149">
        <f t="shared" ca="1" si="75"/>
        <v>1925.17</v>
      </c>
      <c r="E176" s="149">
        <f t="shared" ca="1" si="76"/>
        <v>1979.61</v>
      </c>
      <c r="F176" s="149">
        <f t="shared" ca="1" si="77"/>
        <v>1923.19</v>
      </c>
      <c r="G176" s="149">
        <f t="shared" ca="1" si="78"/>
        <v>1954.87</v>
      </c>
      <c r="H176" s="169">
        <f t="shared" ca="1" si="80"/>
        <v>1981.1980000000003</v>
      </c>
      <c r="I176" s="169">
        <f t="shared" ca="1" si="82"/>
        <v>1933.4880000000001</v>
      </c>
      <c r="J176" s="169">
        <f t="shared" ca="1" si="60"/>
        <v>2104.8228333333336</v>
      </c>
      <c r="K176" s="169">
        <f t="shared" ca="1" si="85"/>
        <v>2170.4375000000005</v>
      </c>
      <c r="L176" s="150"/>
      <c r="M176" s="169">
        <f t="shared" ca="1" si="83"/>
        <v>1921.7620600000002</v>
      </c>
      <c r="N176" s="170">
        <f t="shared" ca="1" si="84"/>
        <v>2040.6339400000004</v>
      </c>
      <c r="O176" s="174">
        <f t="shared" ca="1" si="81"/>
        <v>1.9991902269898026E-2</v>
      </c>
      <c r="P176" s="154" t="e">
        <f ca="1">IF($A176&lt;$L$2,NA(),IF(AND((INDEX(練りの用心棒!$A$8:$M$260,$A176-$L$2,5)=".."),((INDEX(練りの用心棒!$A$8:$M$260,$A176-$L$2,12)-INDEX(練りの用心棒!$A$8:$M$260,$A176-$L$2,13))-(INDEX(練りの用心棒!$A$8:$M$260,$A176-$L$2+1,12)-INDEX(練りの用心棒!$A$8:$M$260,$A176-$L$2+1,13))&lt;10)),E176*102%,NA()))</f>
        <v>#N/A</v>
      </c>
      <c r="Q176" s="153" t="e">
        <f ca="1">IF($A176&lt;$L$2,NA(),IF(AND((INDEX(練りの用心棒!$A$8:$M$260,$A176-$L$2,5)=".."),((INDEX(練りの用心棒!$A$8:$M$260,$A176-$L$2,12)-INDEX(練りの用心棒!$A$8:$M$260,$A176-$L$2,13))-(INDEX(練りの用心棒!$A$8:$M$260,$A176-$L$2+1,12)-INDEX(練りの用心棒!$A$8:$M$260,$A176-$L$2+1,13))&gt;10)),F176*98%,NA()))</f>
        <v>#N/A</v>
      </c>
      <c r="R176" s="166"/>
      <c r="S176" s="167"/>
      <c r="U176" s="158">
        <f t="shared" ca="1" si="79"/>
        <v>43096</v>
      </c>
      <c r="V176" s="159">
        <f t="shared" ca="1" si="61"/>
        <v>-1925.17</v>
      </c>
      <c r="W176" s="159">
        <f t="shared" ca="1" si="62"/>
        <v>-1979.61</v>
      </c>
      <c r="X176" s="159">
        <f t="shared" ca="1" si="63"/>
        <v>-1923.19</v>
      </c>
      <c r="Y176" s="159">
        <f t="shared" ca="1" si="64"/>
        <v>-1954.87</v>
      </c>
      <c r="Z176" s="159">
        <f t="shared" ca="1" si="65"/>
        <v>-1981.1980000000003</v>
      </c>
      <c r="AA176" s="159">
        <f t="shared" ca="1" si="66"/>
        <v>-1933.4880000000001</v>
      </c>
      <c r="AB176" s="159">
        <f t="shared" ca="1" si="67"/>
        <v>-2104.8228333333336</v>
      </c>
      <c r="AC176" s="159">
        <f t="shared" ca="1" si="68"/>
        <v>-2170.4375000000005</v>
      </c>
      <c r="AD176" s="160"/>
      <c r="AE176" s="172">
        <f t="shared" ca="1" si="69"/>
        <v>-1921.7620600000002</v>
      </c>
      <c r="AF176" s="173">
        <f t="shared" ca="1" si="70"/>
        <v>-2040.6339400000004</v>
      </c>
      <c r="AG176" s="163"/>
      <c r="AH176" s="178" t="e">
        <f t="shared" ca="1" si="72"/>
        <v>#N/A</v>
      </c>
      <c r="AI176" s="154" t="e">
        <f t="shared" ca="1" si="73"/>
        <v>#N/A</v>
      </c>
      <c r="AJ176" s="156"/>
      <c r="AK176" s="157"/>
    </row>
    <row r="177" spans="1:37">
      <c r="A177" s="147">
        <v>173</v>
      </c>
      <c r="B177" s="147">
        <f t="shared" ca="1" si="74"/>
        <v>40</v>
      </c>
      <c r="C177" s="148">
        <f t="shared" ca="1" si="71"/>
        <v>43097</v>
      </c>
      <c r="D177" s="149">
        <f t="shared" ca="1" si="75"/>
        <v>1912.31</v>
      </c>
      <c r="E177" s="149">
        <f t="shared" ca="1" si="76"/>
        <v>1935.07</v>
      </c>
      <c r="F177" s="149">
        <f t="shared" ca="1" si="77"/>
        <v>1891.52</v>
      </c>
      <c r="G177" s="149">
        <f t="shared" ca="1" si="78"/>
        <v>1918.24</v>
      </c>
      <c r="H177" s="169">
        <f t="shared" ca="1" si="80"/>
        <v>1962.39</v>
      </c>
      <c r="I177" s="169">
        <f t="shared" ca="1" si="82"/>
        <v>1932.0029999999999</v>
      </c>
      <c r="J177" s="169">
        <f t="shared" ca="1" si="60"/>
        <v>2097.8446666666669</v>
      </c>
      <c r="K177" s="169">
        <f t="shared" ca="1" si="85"/>
        <v>2166.5078999999996</v>
      </c>
      <c r="L177" s="150"/>
      <c r="M177" s="169">
        <f t="shared" ca="1" si="83"/>
        <v>1903.5183</v>
      </c>
      <c r="N177" s="170">
        <f t="shared" ca="1" si="84"/>
        <v>2021.2617000000002</v>
      </c>
      <c r="O177" s="174">
        <f t="shared" ca="1" si="81"/>
        <v>-0.94932460056996915</v>
      </c>
      <c r="P177" s="154" t="e">
        <f ca="1">IF($A177&lt;$L$2,NA(),IF(AND((INDEX(練りの用心棒!$A$8:$M$260,$A177-$L$2,5)=".."),((INDEX(練りの用心棒!$A$8:$M$260,$A177-$L$2,12)-INDEX(練りの用心棒!$A$8:$M$260,$A177-$L$2,13))-(INDEX(練りの用心棒!$A$8:$M$260,$A177-$L$2+1,12)-INDEX(練りの用心棒!$A$8:$M$260,$A177-$L$2+1,13))&lt;10)),E177*102%,NA()))</f>
        <v>#N/A</v>
      </c>
      <c r="Q177" s="153" t="e">
        <f ca="1">IF($A177&lt;$L$2,NA(),IF(AND((INDEX(練りの用心棒!$A$8:$M$260,$A177-$L$2,5)=".."),((INDEX(練りの用心棒!$A$8:$M$260,$A177-$L$2,12)-INDEX(練りの用心棒!$A$8:$M$260,$A177-$L$2,13))-(INDEX(練りの用心棒!$A$8:$M$260,$A177-$L$2+1,12)-INDEX(練りの用心棒!$A$8:$M$260,$A177-$L$2+1,13))&gt;10)),F177*98%,NA()))</f>
        <v>#N/A</v>
      </c>
      <c r="R177" s="166"/>
      <c r="S177" s="167"/>
      <c r="U177" s="158">
        <f t="shared" ca="1" si="79"/>
        <v>43097</v>
      </c>
      <c r="V177" s="159">
        <f t="shared" ca="1" si="61"/>
        <v>-1912.31</v>
      </c>
      <c r="W177" s="159">
        <f t="shared" ca="1" si="62"/>
        <v>-1935.07</v>
      </c>
      <c r="X177" s="159">
        <f t="shared" ca="1" si="63"/>
        <v>-1891.52</v>
      </c>
      <c r="Y177" s="159">
        <f t="shared" ca="1" si="64"/>
        <v>-1918.24</v>
      </c>
      <c r="Z177" s="159">
        <f t="shared" ca="1" si="65"/>
        <v>-1962.39</v>
      </c>
      <c r="AA177" s="159">
        <f t="shared" ca="1" si="66"/>
        <v>-1932.0029999999999</v>
      </c>
      <c r="AB177" s="159">
        <f t="shared" ca="1" si="67"/>
        <v>-2097.8446666666669</v>
      </c>
      <c r="AC177" s="159">
        <f t="shared" ca="1" si="68"/>
        <v>-2166.5078999999996</v>
      </c>
      <c r="AD177" s="160"/>
      <c r="AE177" s="172">
        <f t="shared" ca="1" si="69"/>
        <v>-1903.5183</v>
      </c>
      <c r="AF177" s="173">
        <f t="shared" ca="1" si="70"/>
        <v>-2021.2617000000002</v>
      </c>
      <c r="AG177" s="163"/>
      <c r="AH177" s="178" t="e">
        <f t="shared" ca="1" si="72"/>
        <v>#N/A</v>
      </c>
      <c r="AI177" s="154" t="e">
        <f t="shared" ca="1" si="73"/>
        <v>#N/A</v>
      </c>
      <c r="AJ177" s="156"/>
      <c r="AK177" s="157"/>
    </row>
    <row r="178" spans="1:37">
      <c r="A178" s="147">
        <v>174</v>
      </c>
      <c r="B178" s="147">
        <f t="shared" ca="1" si="74"/>
        <v>39</v>
      </c>
      <c r="C178" s="148">
        <f t="shared" ca="1" si="71"/>
        <v>43098</v>
      </c>
      <c r="D178" s="149">
        <f t="shared" ca="1" si="75"/>
        <v>1931.11</v>
      </c>
      <c r="E178" s="149">
        <f t="shared" ca="1" si="76"/>
        <v>1950.91</v>
      </c>
      <c r="F178" s="149">
        <f t="shared" ca="1" si="77"/>
        <v>1888.55</v>
      </c>
      <c r="G178" s="149">
        <f t="shared" ca="1" si="78"/>
        <v>1892.51</v>
      </c>
      <c r="H178" s="169">
        <f t="shared" ca="1" si="80"/>
        <v>1939.8219999999997</v>
      </c>
      <c r="I178" s="169">
        <f t="shared" ca="1" si="82"/>
        <v>1937.348</v>
      </c>
      <c r="J178" s="169">
        <f t="shared" ca="1" si="60"/>
        <v>2090.5201666666671</v>
      </c>
      <c r="K178" s="169">
        <f t="shared" ca="1" si="85"/>
        <v>2162.3111000000004</v>
      </c>
      <c r="L178" s="150"/>
      <c r="M178" s="169">
        <f t="shared" ca="1" si="83"/>
        <v>1881.6273399999995</v>
      </c>
      <c r="N178" s="170">
        <f t="shared" ca="1" si="84"/>
        <v>1998.0166599999998</v>
      </c>
      <c r="O178" s="174">
        <f t="shared" ca="1" si="81"/>
        <v>-1.1500262435092126</v>
      </c>
      <c r="P178" s="154" t="e">
        <f ca="1">IF($A178&lt;$L$2,NA(),IF(AND((INDEX(練りの用心棒!$A$8:$M$260,$A178-$L$2,5)=".."),((INDEX(練りの用心棒!$A$8:$M$260,$A178-$L$2,12)-INDEX(練りの用心棒!$A$8:$M$260,$A178-$L$2,13))-(INDEX(練りの用心棒!$A$8:$M$260,$A178-$L$2+1,12)-INDEX(練りの用心棒!$A$8:$M$260,$A178-$L$2+1,13))&lt;10)),E178*102%,NA()))</f>
        <v>#N/A</v>
      </c>
      <c r="Q178" s="153" t="e">
        <f ca="1">IF($A178&lt;$L$2,NA(),IF(AND((INDEX(練りの用心棒!$A$8:$M$260,$A178-$L$2,5)=".."),((INDEX(練りの用心棒!$A$8:$M$260,$A178-$L$2,12)-INDEX(練りの用心棒!$A$8:$M$260,$A178-$L$2,13))-(INDEX(練りの用心棒!$A$8:$M$260,$A178-$L$2+1,12)-INDEX(練りの用心棒!$A$8:$M$260,$A178-$L$2+1,13))&gt;10)),F178*98%,NA()))</f>
        <v>#N/A</v>
      </c>
      <c r="R178" s="166"/>
      <c r="S178" s="167"/>
      <c r="U178" s="158">
        <f t="shared" ca="1" si="79"/>
        <v>43098</v>
      </c>
      <c r="V178" s="159">
        <f t="shared" ca="1" si="61"/>
        <v>-1931.11</v>
      </c>
      <c r="W178" s="159">
        <f t="shared" ca="1" si="62"/>
        <v>-1950.91</v>
      </c>
      <c r="X178" s="159">
        <f t="shared" ca="1" si="63"/>
        <v>-1888.55</v>
      </c>
      <c r="Y178" s="159">
        <f t="shared" ca="1" si="64"/>
        <v>-1892.51</v>
      </c>
      <c r="Z178" s="159">
        <f t="shared" ca="1" si="65"/>
        <v>-1939.8219999999997</v>
      </c>
      <c r="AA178" s="159">
        <f t="shared" ca="1" si="66"/>
        <v>-1937.348</v>
      </c>
      <c r="AB178" s="159">
        <f t="shared" ca="1" si="67"/>
        <v>-2090.5201666666671</v>
      </c>
      <c r="AC178" s="159">
        <f t="shared" ca="1" si="68"/>
        <v>-2162.3111000000004</v>
      </c>
      <c r="AD178" s="160"/>
      <c r="AE178" s="172">
        <f t="shared" ca="1" si="69"/>
        <v>-1881.6273399999995</v>
      </c>
      <c r="AF178" s="173">
        <f t="shared" ca="1" si="70"/>
        <v>-1998.0166599999998</v>
      </c>
      <c r="AG178" s="163"/>
      <c r="AH178" s="178" t="e">
        <f t="shared" ca="1" si="72"/>
        <v>#N/A</v>
      </c>
      <c r="AI178" s="154" t="e">
        <f t="shared" ca="1" si="73"/>
        <v>#N/A</v>
      </c>
      <c r="AJ178" s="156"/>
      <c r="AK178" s="157"/>
    </row>
    <row r="179" spans="1:37">
      <c r="A179" s="147">
        <v>175</v>
      </c>
      <c r="B179" s="147">
        <f t="shared" ca="1" si="74"/>
        <v>38</v>
      </c>
      <c r="C179" s="148">
        <f t="shared" ca="1" si="71"/>
        <v>43099</v>
      </c>
      <c r="D179" s="149">
        <f t="shared" ca="1" si="75"/>
        <v>1920.22</v>
      </c>
      <c r="E179" s="149">
        <f t="shared" ca="1" si="76"/>
        <v>1927.15</v>
      </c>
      <c r="F179" s="149">
        <f t="shared" ca="1" si="77"/>
        <v>1884.59</v>
      </c>
      <c r="G179" s="149">
        <f t="shared" ca="1" si="78"/>
        <v>1911.32</v>
      </c>
      <c r="H179" s="169">
        <f t="shared" ca="1" si="80"/>
        <v>1922.6</v>
      </c>
      <c r="I179" s="169">
        <f t="shared" ca="1" si="82"/>
        <v>1940.9609999999998</v>
      </c>
      <c r="J179" s="169">
        <f t="shared" ca="1" si="60"/>
        <v>2083.3111666666673</v>
      </c>
      <c r="K179" s="169">
        <f t="shared" ca="1" si="85"/>
        <v>2157.7679000000003</v>
      </c>
      <c r="L179" s="150"/>
      <c r="M179" s="169">
        <f t="shared" ca="1" si="83"/>
        <v>1864.9219999999998</v>
      </c>
      <c r="N179" s="170">
        <f t="shared" ca="1" si="84"/>
        <v>1980.278</v>
      </c>
      <c r="O179" s="174">
        <f t="shared" ca="1" si="81"/>
        <v>-0.88781341793214819</v>
      </c>
      <c r="P179" s="154" t="e">
        <f ca="1">IF($A179&lt;$L$2,NA(),IF(AND((INDEX(練りの用心棒!$A$8:$M$260,$A179-$L$2,5)=".."),((INDEX(練りの用心棒!$A$8:$M$260,$A179-$L$2,12)-INDEX(練りの用心棒!$A$8:$M$260,$A179-$L$2,13))-(INDEX(練りの用心棒!$A$8:$M$260,$A179-$L$2+1,12)-INDEX(練りの用心棒!$A$8:$M$260,$A179-$L$2+1,13))&lt;10)),E179*102%,NA()))</f>
        <v>#N/A</v>
      </c>
      <c r="Q179" s="153" t="e">
        <f ca="1">IF($A179&lt;$L$2,NA(),IF(AND((INDEX(練りの用心棒!$A$8:$M$260,$A179-$L$2,5)=".."),((INDEX(練りの用心棒!$A$8:$M$260,$A179-$L$2,12)-INDEX(練りの用心棒!$A$8:$M$260,$A179-$L$2,13))-(INDEX(練りの用心棒!$A$8:$M$260,$A179-$L$2+1,12)-INDEX(練りの用心棒!$A$8:$M$260,$A179-$L$2+1,13))&gt;10)),F179*98%,NA()))</f>
        <v>#N/A</v>
      </c>
      <c r="R179" s="166"/>
      <c r="S179" s="167"/>
      <c r="U179" s="158">
        <f t="shared" ca="1" si="79"/>
        <v>43099</v>
      </c>
      <c r="V179" s="159">
        <f t="shared" ca="1" si="61"/>
        <v>-1920.22</v>
      </c>
      <c r="W179" s="159">
        <f t="shared" ca="1" si="62"/>
        <v>-1927.15</v>
      </c>
      <c r="X179" s="159">
        <f t="shared" ca="1" si="63"/>
        <v>-1884.59</v>
      </c>
      <c r="Y179" s="159">
        <f t="shared" ca="1" si="64"/>
        <v>-1911.32</v>
      </c>
      <c r="Z179" s="159">
        <f t="shared" ca="1" si="65"/>
        <v>-1922.6</v>
      </c>
      <c r="AA179" s="159">
        <f t="shared" ca="1" si="66"/>
        <v>-1940.9609999999998</v>
      </c>
      <c r="AB179" s="159">
        <f t="shared" ca="1" si="67"/>
        <v>-2083.3111666666673</v>
      </c>
      <c r="AC179" s="159">
        <f t="shared" ca="1" si="67"/>
        <v>-2157.7679000000003</v>
      </c>
      <c r="AD179" s="160"/>
      <c r="AE179" s="172">
        <f t="shared" ca="1" si="69"/>
        <v>-1864.9219999999998</v>
      </c>
      <c r="AF179" s="173">
        <f t="shared" ca="1" si="70"/>
        <v>-1980.278</v>
      </c>
      <c r="AG179" s="163"/>
      <c r="AH179" s="178" t="e">
        <f t="shared" ca="1" si="72"/>
        <v>#N/A</v>
      </c>
      <c r="AI179" s="154" t="e">
        <f t="shared" ca="1" si="73"/>
        <v>#N/A</v>
      </c>
      <c r="AJ179" s="156"/>
      <c r="AK179" s="157"/>
    </row>
    <row r="180" spans="1:37">
      <c r="A180" s="147">
        <v>176</v>
      </c>
      <c r="B180" s="147">
        <f t="shared" ca="1" si="74"/>
        <v>37</v>
      </c>
      <c r="C180" s="148">
        <f t="shared" ca="1" si="71"/>
        <v>43100</v>
      </c>
      <c r="D180" s="149">
        <f t="shared" ca="1" si="75"/>
        <v>1935.07</v>
      </c>
      <c r="E180" s="149">
        <f t="shared" ca="1" si="76"/>
        <v>1948.93</v>
      </c>
      <c r="F180" s="149">
        <f t="shared" ca="1" si="77"/>
        <v>1917.25</v>
      </c>
      <c r="G180" s="149">
        <f t="shared" ca="1" si="78"/>
        <v>1928.14</v>
      </c>
      <c r="H180" s="169">
        <f t="shared" ca="1" si="80"/>
        <v>1921.0160000000001</v>
      </c>
      <c r="I180" s="169">
        <f t="shared" ca="1" si="82"/>
        <v>1945.0189999999998</v>
      </c>
      <c r="J180" s="169">
        <f t="shared" ca="1" si="60"/>
        <v>2077.4383333333335</v>
      </c>
      <c r="K180" s="169">
        <f t="shared" ca="1" si="85"/>
        <v>2153.8878</v>
      </c>
      <c r="L180" s="150"/>
      <c r="M180" s="169">
        <f t="shared" ca="1" si="83"/>
        <v>1863.38552</v>
      </c>
      <c r="N180" s="170">
        <f t="shared" ca="1" si="84"/>
        <v>1978.6464800000001</v>
      </c>
      <c r="O180" s="174">
        <f t="shared" ca="1" si="81"/>
        <v>-8.2388432331209446E-2</v>
      </c>
      <c r="P180" s="154" t="e">
        <f ca="1">IF($A180&lt;$L$2,NA(),IF(AND((INDEX(練りの用心棒!$A$8:$M$260,$A180-$L$2,5)=".."),((INDEX(練りの用心棒!$A$8:$M$260,$A180-$L$2,12)-INDEX(練りの用心棒!$A$8:$M$260,$A180-$L$2,13))-(INDEX(練りの用心棒!$A$8:$M$260,$A180-$L$2+1,12)-INDEX(練りの用心棒!$A$8:$M$260,$A180-$L$2+1,13))&lt;10)),E180*102%,NA()))</f>
        <v>#N/A</v>
      </c>
      <c r="Q180" s="153" t="e">
        <f ca="1">IF($A180&lt;$L$2,NA(),IF(AND((INDEX(練りの用心棒!$A$8:$M$260,$A180-$L$2,5)=".."),((INDEX(練りの用心棒!$A$8:$M$260,$A180-$L$2,12)-INDEX(練りの用心棒!$A$8:$M$260,$A180-$L$2,13))-(INDEX(練りの用心棒!$A$8:$M$260,$A180-$L$2+1,12)-INDEX(練りの用心棒!$A$8:$M$260,$A180-$L$2+1,13))&gt;10)),F180*98%,NA()))</f>
        <v>#N/A</v>
      </c>
      <c r="R180" s="166"/>
      <c r="S180" s="167"/>
      <c r="U180" s="158">
        <f t="shared" ca="1" si="79"/>
        <v>43100</v>
      </c>
      <c r="V180" s="159">
        <f t="shared" ca="1" si="61"/>
        <v>-1935.07</v>
      </c>
      <c r="W180" s="159">
        <f t="shared" ca="1" si="62"/>
        <v>-1948.93</v>
      </c>
      <c r="X180" s="159">
        <f t="shared" ca="1" si="63"/>
        <v>-1917.25</v>
      </c>
      <c r="Y180" s="159">
        <f t="shared" ca="1" si="64"/>
        <v>-1928.14</v>
      </c>
      <c r="Z180" s="159">
        <f t="shared" ca="1" si="65"/>
        <v>-1921.0160000000001</v>
      </c>
      <c r="AA180" s="159">
        <f t="shared" ca="1" si="66"/>
        <v>-1945.0189999999998</v>
      </c>
      <c r="AB180" s="159">
        <f t="shared" ca="1" si="67"/>
        <v>-2077.4383333333335</v>
      </c>
      <c r="AC180" s="159">
        <f t="shared" ca="1" si="67"/>
        <v>-2153.8878</v>
      </c>
      <c r="AD180" s="160"/>
      <c r="AE180" s="172">
        <f t="shared" ca="1" si="69"/>
        <v>-1863.38552</v>
      </c>
      <c r="AF180" s="173">
        <f t="shared" ca="1" si="70"/>
        <v>-1978.6464800000001</v>
      </c>
      <c r="AG180" s="163"/>
      <c r="AH180" s="178" t="e">
        <f t="shared" ca="1" si="72"/>
        <v>#N/A</v>
      </c>
      <c r="AI180" s="154" t="e">
        <f t="shared" ca="1" si="73"/>
        <v>#N/A</v>
      </c>
      <c r="AJ180" s="156"/>
      <c r="AK180" s="157"/>
    </row>
    <row r="181" spans="1:37">
      <c r="A181" s="147">
        <v>177</v>
      </c>
      <c r="B181" s="147">
        <f t="shared" ca="1" si="74"/>
        <v>36</v>
      </c>
      <c r="C181" s="148">
        <f t="shared" ca="1" si="71"/>
        <v>43101</v>
      </c>
      <c r="D181" s="149">
        <f t="shared" ca="1" si="75"/>
        <v>1913.3</v>
      </c>
      <c r="E181" s="149">
        <f t="shared" ca="1" si="76"/>
        <v>1945.96</v>
      </c>
      <c r="F181" s="149">
        <f t="shared" ca="1" si="77"/>
        <v>1887.56</v>
      </c>
      <c r="G181" s="149">
        <f t="shared" ca="1" si="78"/>
        <v>1891.52</v>
      </c>
      <c r="H181" s="169">
        <f t="shared" ca="1" si="80"/>
        <v>1908.346</v>
      </c>
      <c r="I181" s="169">
        <f t="shared" ca="1" si="82"/>
        <v>1945.2664999999997</v>
      </c>
      <c r="J181" s="169">
        <f t="shared" ca="1" si="60"/>
        <v>2070.8066666666668</v>
      </c>
      <c r="K181" s="169">
        <f t="shared" ca="1" si="85"/>
        <v>2149.3643999999999</v>
      </c>
      <c r="L181" s="150"/>
      <c r="M181" s="169">
        <f t="shared" ca="1" si="83"/>
        <v>1851.0956200000001</v>
      </c>
      <c r="N181" s="170">
        <f t="shared" ca="1" si="84"/>
        <v>1965.59638</v>
      </c>
      <c r="O181" s="174">
        <f t="shared" ca="1" si="81"/>
        <v>-0.65954682313942581</v>
      </c>
      <c r="P181" s="154" t="e">
        <f ca="1">IF($A181&lt;$L$2,NA(),IF(AND((INDEX(練りの用心棒!$A$8:$M$260,$A181-$L$2,5)=".."),((INDEX(練りの用心棒!$A$8:$M$260,$A181-$L$2,12)-INDEX(練りの用心棒!$A$8:$M$260,$A181-$L$2,13))-(INDEX(練りの用心棒!$A$8:$M$260,$A181-$L$2+1,12)-INDEX(練りの用心棒!$A$8:$M$260,$A181-$L$2+1,13))&lt;10)),E181*102%,NA()))</f>
        <v>#N/A</v>
      </c>
      <c r="Q181" s="153" t="e">
        <f ca="1">IF($A181&lt;$L$2,NA(),IF(AND((INDEX(練りの用心棒!$A$8:$M$260,$A181-$L$2,5)=".."),((INDEX(練りの用心棒!$A$8:$M$260,$A181-$L$2,12)-INDEX(練りの用心棒!$A$8:$M$260,$A181-$L$2,13))-(INDEX(練りの用心棒!$A$8:$M$260,$A181-$L$2+1,12)-INDEX(練りの用心棒!$A$8:$M$260,$A181-$L$2+1,13))&gt;10)),F181*98%,NA()))</f>
        <v>#N/A</v>
      </c>
      <c r="R181" s="166"/>
      <c r="S181" s="167"/>
      <c r="U181" s="158">
        <f t="shared" ca="1" si="79"/>
        <v>43101</v>
      </c>
      <c r="V181" s="159">
        <f t="shared" ca="1" si="61"/>
        <v>-1913.3</v>
      </c>
      <c r="W181" s="159">
        <f t="shared" ca="1" si="62"/>
        <v>-1945.96</v>
      </c>
      <c r="X181" s="159">
        <f t="shared" ca="1" si="63"/>
        <v>-1887.56</v>
      </c>
      <c r="Y181" s="159">
        <f t="shared" ca="1" si="64"/>
        <v>-1891.52</v>
      </c>
      <c r="Z181" s="159">
        <f t="shared" ca="1" si="65"/>
        <v>-1908.346</v>
      </c>
      <c r="AA181" s="159">
        <f t="shared" ca="1" si="66"/>
        <v>-1945.2664999999997</v>
      </c>
      <c r="AB181" s="159">
        <f t="shared" ca="1" si="67"/>
        <v>-2070.8066666666668</v>
      </c>
      <c r="AC181" s="159">
        <f t="shared" ca="1" si="67"/>
        <v>-2149.3643999999999</v>
      </c>
      <c r="AD181" s="160"/>
      <c r="AE181" s="172">
        <f t="shared" ca="1" si="69"/>
        <v>-1851.0956200000001</v>
      </c>
      <c r="AF181" s="173">
        <f t="shared" ca="1" si="70"/>
        <v>-1965.59638</v>
      </c>
      <c r="AG181" s="163"/>
      <c r="AH181" s="178" t="e">
        <f t="shared" ca="1" si="72"/>
        <v>#N/A</v>
      </c>
      <c r="AI181" s="154" t="e">
        <f t="shared" ca="1" si="73"/>
        <v>#N/A</v>
      </c>
      <c r="AJ181" s="156"/>
      <c r="AK181" s="157"/>
    </row>
    <row r="182" spans="1:37">
      <c r="A182" s="147">
        <v>178</v>
      </c>
      <c r="B182" s="147">
        <f t="shared" ca="1" si="74"/>
        <v>35</v>
      </c>
      <c r="C182" s="148">
        <f t="shared" ca="1" si="71"/>
        <v>43102</v>
      </c>
      <c r="D182" s="149">
        <f t="shared" ca="1" si="75"/>
        <v>1873.7</v>
      </c>
      <c r="E182" s="149">
        <f t="shared" ca="1" si="76"/>
        <v>1885.58</v>
      </c>
      <c r="F182" s="149">
        <f t="shared" ca="1" si="77"/>
        <v>1813.33</v>
      </c>
      <c r="G182" s="149">
        <f t="shared" ca="1" si="78"/>
        <v>1842.03</v>
      </c>
      <c r="H182" s="169">
        <f t="shared" ca="1" si="80"/>
        <v>1893.104</v>
      </c>
      <c r="I182" s="169">
        <f t="shared" ca="1" si="82"/>
        <v>1941.9999999999995</v>
      </c>
      <c r="J182" s="169">
        <f t="shared" ca="1" si="60"/>
        <v>2063.4821666666671</v>
      </c>
      <c r="K182" s="169">
        <f t="shared" ca="1" si="85"/>
        <v>2144.2570000000001</v>
      </c>
      <c r="L182" s="150"/>
      <c r="M182" s="169">
        <f t="shared" ca="1" si="83"/>
        <v>1836.31088</v>
      </c>
      <c r="N182" s="170">
        <f t="shared" ca="1" si="84"/>
        <v>1949.8971200000001</v>
      </c>
      <c r="O182" s="174">
        <f t="shared" ca="1" si="81"/>
        <v>-0.79870212215185099</v>
      </c>
      <c r="P182" s="154" t="e">
        <f ca="1">IF($A182&lt;$L$2,NA(),IF(AND((INDEX(練りの用心棒!$A$8:$M$260,$A182-$L$2,5)=".."),((INDEX(練りの用心棒!$A$8:$M$260,$A182-$L$2,12)-INDEX(練りの用心棒!$A$8:$M$260,$A182-$L$2,13))-(INDEX(練りの用心棒!$A$8:$M$260,$A182-$L$2+1,12)-INDEX(練りの用心棒!$A$8:$M$260,$A182-$L$2+1,13))&lt;10)),E182*102%,NA()))</f>
        <v>#N/A</v>
      </c>
      <c r="Q182" s="153" t="e">
        <f ca="1">IF($A182&lt;$L$2,NA(),IF(AND((INDEX(練りの用心棒!$A$8:$M$260,$A182-$L$2,5)=".."),((INDEX(練りの用心棒!$A$8:$M$260,$A182-$L$2,12)-INDEX(練りの用心棒!$A$8:$M$260,$A182-$L$2,13))-(INDEX(練りの用心棒!$A$8:$M$260,$A182-$L$2+1,12)-INDEX(練りの用心棒!$A$8:$M$260,$A182-$L$2+1,13))&gt;10)),F182*98%,NA()))</f>
        <v>#N/A</v>
      </c>
      <c r="R182" s="166"/>
      <c r="S182" s="167"/>
      <c r="U182" s="158">
        <f t="shared" ca="1" si="79"/>
        <v>43102</v>
      </c>
      <c r="V182" s="159">
        <f t="shared" ca="1" si="61"/>
        <v>-1873.7</v>
      </c>
      <c r="W182" s="159">
        <f t="shared" ca="1" si="62"/>
        <v>-1885.58</v>
      </c>
      <c r="X182" s="159">
        <f t="shared" ca="1" si="63"/>
        <v>-1813.33</v>
      </c>
      <c r="Y182" s="159">
        <f t="shared" ca="1" si="64"/>
        <v>-1842.03</v>
      </c>
      <c r="Z182" s="159">
        <f t="shared" ca="1" si="65"/>
        <v>-1893.104</v>
      </c>
      <c r="AA182" s="159">
        <f t="shared" ca="1" si="66"/>
        <v>-1941.9999999999995</v>
      </c>
      <c r="AB182" s="159">
        <f t="shared" ca="1" si="67"/>
        <v>-2063.4821666666671</v>
      </c>
      <c r="AC182" s="159">
        <f t="shared" ca="1" si="67"/>
        <v>-2144.2570000000001</v>
      </c>
      <c r="AD182" s="160"/>
      <c r="AE182" s="172">
        <f t="shared" ca="1" si="69"/>
        <v>-1836.31088</v>
      </c>
      <c r="AF182" s="173">
        <f t="shared" ca="1" si="70"/>
        <v>-1949.8971200000001</v>
      </c>
      <c r="AG182" s="163"/>
      <c r="AH182" s="178" t="e">
        <f t="shared" ca="1" si="72"/>
        <v>#N/A</v>
      </c>
      <c r="AI182" s="154" t="e">
        <f t="shared" ca="1" si="73"/>
        <v>#N/A</v>
      </c>
      <c r="AJ182" s="156"/>
      <c r="AK182" s="157"/>
    </row>
    <row r="183" spans="1:37">
      <c r="A183" s="147">
        <v>179</v>
      </c>
      <c r="B183" s="147">
        <f t="shared" ca="1" si="74"/>
        <v>34</v>
      </c>
      <c r="C183" s="148">
        <f t="shared" ca="1" si="71"/>
        <v>43103</v>
      </c>
      <c r="D183" s="149">
        <f t="shared" ca="1" si="75"/>
        <v>1831.14</v>
      </c>
      <c r="E183" s="149">
        <f t="shared" ca="1" si="76"/>
        <v>1869.74</v>
      </c>
      <c r="F183" s="149">
        <f t="shared" ca="1" si="77"/>
        <v>1826.19</v>
      </c>
      <c r="G183" s="149">
        <f t="shared" ca="1" si="78"/>
        <v>1839.06</v>
      </c>
      <c r="H183" s="169">
        <f t="shared" ca="1" si="80"/>
        <v>1882.414</v>
      </c>
      <c r="I183" s="169">
        <f t="shared" ca="1" si="82"/>
        <v>1936.6054999999997</v>
      </c>
      <c r="J183" s="169">
        <f t="shared" ca="1" si="60"/>
        <v>2056.8010000000004</v>
      </c>
      <c r="K183" s="169">
        <f t="shared" ca="1" si="85"/>
        <v>2139.7633000000001</v>
      </c>
      <c r="L183" s="150"/>
      <c r="M183" s="169">
        <f t="shared" ca="1" si="83"/>
        <v>1825.9415799999999</v>
      </c>
      <c r="N183" s="170">
        <f t="shared" ca="1" si="84"/>
        <v>1938.88642</v>
      </c>
      <c r="O183" s="174">
        <f t="shared" ca="1" si="81"/>
        <v>-0.56468107404559154</v>
      </c>
      <c r="P183" s="154" t="e">
        <f ca="1">IF($A183&lt;$L$2,NA(),IF(AND((INDEX(練りの用心棒!$A$8:$M$260,$A183-$L$2,5)=".."),((INDEX(練りの用心棒!$A$8:$M$260,$A183-$L$2,12)-INDEX(練りの用心棒!$A$8:$M$260,$A183-$L$2,13))-(INDEX(練りの用心棒!$A$8:$M$260,$A183-$L$2+1,12)-INDEX(練りの用心棒!$A$8:$M$260,$A183-$L$2+1,13))&lt;10)),E183*102%,NA()))</f>
        <v>#N/A</v>
      </c>
      <c r="Q183" s="153" t="e">
        <f ca="1">IF($A183&lt;$L$2,NA(),IF(AND((INDEX(練りの用心棒!$A$8:$M$260,$A183-$L$2,5)=".."),((INDEX(練りの用心棒!$A$8:$M$260,$A183-$L$2,12)-INDEX(練りの用心棒!$A$8:$M$260,$A183-$L$2,13))-(INDEX(練りの用心棒!$A$8:$M$260,$A183-$L$2+1,12)-INDEX(練りの用心棒!$A$8:$M$260,$A183-$L$2+1,13))&gt;10)),F183*98%,NA()))</f>
        <v>#N/A</v>
      </c>
      <c r="R183" s="166"/>
      <c r="S183" s="167"/>
      <c r="U183" s="158">
        <f t="shared" ca="1" si="79"/>
        <v>43103</v>
      </c>
      <c r="V183" s="159">
        <f t="shared" ca="1" si="61"/>
        <v>-1831.14</v>
      </c>
      <c r="W183" s="159">
        <f t="shared" ca="1" si="62"/>
        <v>-1869.74</v>
      </c>
      <c r="X183" s="159">
        <f t="shared" ca="1" si="63"/>
        <v>-1826.19</v>
      </c>
      <c r="Y183" s="159">
        <f t="shared" ca="1" si="64"/>
        <v>-1839.06</v>
      </c>
      <c r="Z183" s="159">
        <f t="shared" ca="1" si="65"/>
        <v>-1882.414</v>
      </c>
      <c r="AA183" s="159">
        <f t="shared" ca="1" si="66"/>
        <v>-1936.6054999999997</v>
      </c>
      <c r="AB183" s="159">
        <f t="shared" ca="1" si="67"/>
        <v>-2056.8010000000004</v>
      </c>
      <c r="AC183" s="159">
        <f t="shared" ca="1" si="67"/>
        <v>-2139.7633000000001</v>
      </c>
      <c r="AD183" s="160"/>
      <c r="AE183" s="172">
        <f t="shared" ca="1" si="69"/>
        <v>-1825.9415799999999</v>
      </c>
      <c r="AF183" s="173">
        <f t="shared" ca="1" si="70"/>
        <v>-1938.88642</v>
      </c>
      <c r="AG183" s="163"/>
      <c r="AH183" s="178" t="e">
        <f t="shared" ca="1" si="72"/>
        <v>#N/A</v>
      </c>
      <c r="AI183" s="154" t="e">
        <f t="shared" ca="1" si="73"/>
        <v>#N/A</v>
      </c>
      <c r="AJ183" s="156"/>
      <c r="AK183" s="157"/>
    </row>
    <row r="184" spans="1:37">
      <c r="A184" s="147">
        <v>180</v>
      </c>
      <c r="B184" s="147">
        <f t="shared" ca="1" si="74"/>
        <v>33</v>
      </c>
      <c r="C184" s="148">
        <f t="shared" ca="1" si="71"/>
        <v>43104</v>
      </c>
      <c r="D184" s="149">
        <f t="shared" ca="1" si="75"/>
        <v>1837.08</v>
      </c>
      <c r="E184" s="149">
        <f t="shared" ca="1" si="76"/>
        <v>1845.99</v>
      </c>
      <c r="F184" s="149">
        <f t="shared" ca="1" si="77"/>
        <v>1794.52</v>
      </c>
      <c r="G184" s="149">
        <f t="shared" ca="1" si="78"/>
        <v>1797.49</v>
      </c>
      <c r="H184" s="169">
        <f t="shared" ca="1" si="80"/>
        <v>1859.6479999999999</v>
      </c>
      <c r="I184" s="169">
        <f t="shared" ca="1" si="82"/>
        <v>1929.4294999999995</v>
      </c>
      <c r="J184" s="169">
        <f t="shared" ca="1" si="60"/>
        <v>2049.2950000000001</v>
      </c>
      <c r="K184" s="169">
        <f t="shared" ca="1" si="85"/>
        <v>2134.3589999999995</v>
      </c>
      <c r="L184" s="150"/>
      <c r="M184" s="169">
        <f t="shared" ca="1" si="83"/>
        <v>1803.8585599999999</v>
      </c>
      <c r="N184" s="170">
        <f t="shared" ca="1" si="84"/>
        <v>1915.4374399999999</v>
      </c>
      <c r="O184" s="174">
        <f t="shared" ca="1" si="81"/>
        <v>-1.2094045199408885</v>
      </c>
      <c r="P184" s="154" t="e">
        <f ca="1">IF($A184&lt;$L$2,NA(),IF(AND((INDEX(練りの用心棒!$A$8:$M$260,$A184-$L$2,5)=".."),((INDEX(練りの用心棒!$A$8:$M$260,$A184-$L$2,12)-INDEX(練りの用心棒!$A$8:$M$260,$A184-$L$2,13))-(INDEX(練りの用心棒!$A$8:$M$260,$A184-$L$2+1,12)-INDEX(練りの用心棒!$A$8:$M$260,$A184-$L$2+1,13))&lt;10)),E184*102%,NA()))</f>
        <v>#N/A</v>
      </c>
      <c r="Q184" s="153" t="e">
        <f ca="1">IF($A184&lt;$L$2,NA(),IF(AND((INDEX(練りの用心棒!$A$8:$M$260,$A184-$L$2,5)=".."),((INDEX(練りの用心棒!$A$8:$M$260,$A184-$L$2,12)-INDEX(練りの用心棒!$A$8:$M$260,$A184-$L$2,13))-(INDEX(練りの用心棒!$A$8:$M$260,$A184-$L$2+1,12)-INDEX(練りの用心棒!$A$8:$M$260,$A184-$L$2+1,13))&gt;10)),F184*98%,NA()))</f>
        <v>#N/A</v>
      </c>
      <c r="R184" s="166"/>
      <c r="S184" s="167"/>
      <c r="U184" s="158">
        <f t="shared" ca="1" si="79"/>
        <v>43104</v>
      </c>
      <c r="V184" s="159">
        <f t="shared" ca="1" si="61"/>
        <v>-1837.08</v>
      </c>
      <c r="W184" s="159">
        <f t="shared" ca="1" si="62"/>
        <v>-1845.99</v>
      </c>
      <c r="X184" s="159">
        <f t="shared" ca="1" si="63"/>
        <v>-1794.52</v>
      </c>
      <c r="Y184" s="159">
        <f t="shared" ca="1" si="64"/>
        <v>-1797.49</v>
      </c>
      <c r="Z184" s="159">
        <f t="shared" ca="1" si="65"/>
        <v>-1859.6479999999999</v>
      </c>
      <c r="AA184" s="159">
        <f t="shared" ca="1" si="66"/>
        <v>-1929.4294999999995</v>
      </c>
      <c r="AB184" s="159">
        <f t="shared" ca="1" si="67"/>
        <v>-2049.2950000000001</v>
      </c>
      <c r="AC184" s="159">
        <f t="shared" ca="1" si="67"/>
        <v>-2134.3589999999995</v>
      </c>
      <c r="AD184" s="160"/>
      <c r="AE184" s="172">
        <f t="shared" ca="1" si="69"/>
        <v>-1803.8585599999999</v>
      </c>
      <c r="AF184" s="173">
        <f t="shared" ca="1" si="70"/>
        <v>-1915.4374399999999</v>
      </c>
      <c r="AG184" s="163"/>
      <c r="AH184" s="178" t="e">
        <f t="shared" ca="1" si="72"/>
        <v>#N/A</v>
      </c>
      <c r="AI184" s="154" t="e">
        <f t="shared" ca="1" si="73"/>
        <v>#N/A</v>
      </c>
      <c r="AJ184" s="156"/>
      <c r="AK184" s="157"/>
    </row>
    <row r="185" spans="1:37">
      <c r="A185" s="147">
        <v>181</v>
      </c>
      <c r="B185" s="147">
        <f t="shared" ca="1" si="74"/>
        <v>32</v>
      </c>
      <c r="C185" s="148">
        <f t="shared" ca="1" si="71"/>
        <v>43105</v>
      </c>
      <c r="D185" s="149" t="e">
        <f t="shared" ca="1" si="75"/>
        <v>#N/A</v>
      </c>
      <c r="E185" s="149" t="e">
        <f t="shared" ca="1" si="76"/>
        <v>#N/A</v>
      </c>
      <c r="F185" s="149" t="e">
        <f t="shared" ca="1" si="77"/>
        <v>#N/A</v>
      </c>
      <c r="G185" s="149" t="e">
        <f t="shared" ca="1" si="78"/>
        <v>#N/A</v>
      </c>
      <c r="H185" s="169" t="e">
        <f t="shared" ca="1" si="80"/>
        <v>#N/A</v>
      </c>
      <c r="I185" s="169" t="e">
        <f t="shared" ca="1" si="82"/>
        <v>#N/A</v>
      </c>
      <c r="J185" s="169" t="e">
        <f t="shared" ca="1" si="60"/>
        <v>#N/A</v>
      </c>
      <c r="K185" s="169" t="e">
        <f t="shared" ca="1" si="85"/>
        <v>#N/A</v>
      </c>
      <c r="L185" s="150"/>
      <c r="M185" s="169" t="e">
        <f t="shared" ca="1" si="83"/>
        <v>#N/A</v>
      </c>
      <c r="N185" s="170" t="e">
        <f t="shared" ca="1" si="84"/>
        <v>#N/A</v>
      </c>
      <c r="O185" s="174" t="e">
        <f t="shared" ca="1" si="81"/>
        <v>#N/A</v>
      </c>
      <c r="P185" s="154" t="e">
        <f ca="1">IF($A185&lt;$L$2,NA(),IF(AND((INDEX(練りの用心棒!$A$8:$M$260,$A185-$L$2,5)=".."),((INDEX(練りの用心棒!$A$8:$M$260,$A185-$L$2,12)-INDEX(練りの用心棒!$A$8:$M$260,$A185-$L$2,13))-(INDEX(練りの用心棒!$A$8:$M$260,$A185-$L$2+1,12)-INDEX(練りの用心棒!$A$8:$M$260,$A185-$L$2+1,13))&lt;10)),E185*102%,NA()))</f>
        <v>#N/A</v>
      </c>
      <c r="Q185" s="153" t="e">
        <f ca="1">IF($A185&lt;$L$2,NA(),IF(AND((INDEX(練りの用心棒!$A$8:$M$260,$A185-$L$2,5)=".."),((INDEX(練りの用心棒!$A$8:$M$260,$A185-$L$2,12)-INDEX(練りの用心棒!$A$8:$M$260,$A185-$L$2,13))-(INDEX(練りの用心棒!$A$8:$M$260,$A185-$L$2+1,12)-INDEX(練りの用心棒!$A$8:$M$260,$A185-$L$2+1,13))&gt;10)),F185*98%,NA()))</f>
        <v>#N/A</v>
      </c>
      <c r="R185" s="166"/>
      <c r="S185" s="167"/>
      <c r="U185" s="158">
        <f t="shared" ca="1" si="79"/>
        <v>43105</v>
      </c>
      <c r="V185" s="159" t="e">
        <f t="shared" ca="1" si="61"/>
        <v>#N/A</v>
      </c>
      <c r="W185" s="159" t="e">
        <f t="shared" ca="1" si="62"/>
        <v>#N/A</v>
      </c>
      <c r="X185" s="159" t="e">
        <f t="shared" ca="1" si="63"/>
        <v>#N/A</v>
      </c>
      <c r="Y185" s="159" t="e">
        <f t="shared" ca="1" si="64"/>
        <v>#N/A</v>
      </c>
      <c r="Z185" s="159" t="e">
        <f t="shared" ca="1" si="65"/>
        <v>#N/A</v>
      </c>
      <c r="AA185" s="159" t="e">
        <f t="shared" ca="1" si="66"/>
        <v>#N/A</v>
      </c>
      <c r="AB185" s="159" t="e">
        <f t="shared" ca="1" si="67"/>
        <v>#N/A</v>
      </c>
      <c r="AC185" s="159" t="e">
        <f t="shared" ca="1" si="67"/>
        <v>#N/A</v>
      </c>
      <c r="AD185" s="160"/>
      <c r="AE185" s="172" t="e">
        <f t="shared" ca="1" si="69"/>
        <v>#N/A</v>
      </c>
      <c r="AF185" s="173" t="e">
        <f t="shared" ca="1" si="70"/>
        <v>#N/A</v>
      </c>
      <c r="AG185" s="163"/>
      <c r="AH185" s="178" t="e">
        <f t="shared" ca="1" si="72"/>
        <v>#N/A</v>
      </c>
      <c r="AI185" s="154" t="e">
        <f t="shared" ca="1" si="73"/>
        <v>#N/A</v>
      </c>
      <c r="AJ185" s="156"/>
      <c r="AK185" s="157"/>
    </row>
    <row r="186" spans="1:37">
      <c r="A186" s="147">
        <v>182</v>
      </c>
      <c r="B186" s="147">
        <f t="shared" ca="1" si="74"/>
        <v>31</v>
      </c>
      <c r="C186" s="148">
        <f t="shared" ca="1" si="71"/>
        <v>43109</v>
      </c>
      <c r="D186" s="149" t="e">
        <f t="shared" ca="1" si="75"/>
        <v>#N/A</v>
      </c>
      <c r="E186" s="149" t="e">
        <f t="shared" ca="1" si="76"/>
        <v>#N/A</v>
      </c>
      <c r="F186" s="149" t="e">
        <f t="shared" ca="1" si="77"/>
        <v>#N/A</v>
      </c>
      <c r="G186" s="149" t="e">
        <f t="shared" ca="1" si="78"/>
        <v>#N/A</v>
      </c>
      <c r="H186" s="169" t="e">
        <f t="shared" ca="1" si="80"/>
        <v>#N/A</v>
      </c>
      <c r="I186" s="169" t="e">
        <f t="shared" ca="1" si="82"/>
        <v>#N/A</v>
      </c>
      <c r="J186" s="169" t="e">
        <f t="shared" ca="1" si="60"/>
        <v>#N/A</v>
      </c>
      <c r="K186" s="169" t="e">
        <f t="shared" ca="1" si="85"/>
        <v>#N/A</v>
      </c>
      <c r="L186" s="150"/>
      <c r="M186" s="169" t="e">
        <f t="shared" ca="1" si="83"/>
        <v>#N/A</v>
      </c>
      <c r="N186" s="170" t="e">
        <f t="shared" ca="1" si="84"/>
        <v>#N/A</v>
      </c>
      <c r="O186" s="174" t="e">
        <f t="shared" ca="1" si="81"/>
        <v>#N/A</v>
      </c>
      <c r="P186" s="154" t="e">
        <f ca="1">IF($A186&lt;$L$2,NA(),IF(AND((INDEX(練りの用心棒!$A$8:$M$260,$A186-$L$2,5)=".."),((INDEX(練りの用心棒!$A$8:$M$260,$A186-$L$2,12)-INDEX(練りの用心棒!$A$8:$M$260,$A186-$L$2,13))-(INDEX(練りの用心棒!$A$8:$M$260,$A186-$L$2+1,12)-INDEX(練りの用心棒!$A$8:$M$260,$A186-$L$2+1,13))&lt;10)),E186*102%,NA()))</f>
        <v>#N/A</v>
      </c>
      <c r="Q186" s="153" t="e">
        <f ca="1">IF($A186&lt;$L$2,NA(),IF(AND((INDEX(練りの用心棒!$A$8:$M$260,$A186-$L$2,5)=".."),((INDEX(練りの用心棒!$A$8:$M$260,$A186-$L$2,12)-INDEX(練りの用心棒!$A$8:$M$260,$A186-$L$2,13))-(INDEX(練りの用心棒!$A$8:$M$260,$A186-$L$2+1,12)-INDEX(練りの用心棒!$A$8:$M$260,$A186-$L$2+1,13))&gt;10)),F186*98%,NA()))</f>
        <v>#N/A</v>
      </c>
      <c r="R186" s="166"/>
      <c r="S186" s="167"/>
      <c r="U186" s="158">
        <f t="shared" ca="1" si="79"/>
        <v>43109</v>
      </c>
      <c r="V186" s="159" t="e">
        <f t="shared" ca="1" si="61"/>
        <v>#N/A</v>
      </c>
      <c r="W186" s="159" t="e">
        <f t="shared" ca="1" si="62"/>
        <v>#N/A</v>
      </c>
      <c r="X186" s="159" t="e">
        <f t="shared" ca="1" si="63"/>
        <v>#N/A</v>
      </c>
      <c r="Y186" s="159" t="e">
        <f t="shared" ca="1" si="64"/>
        <v>#N/A</v>
      </c>
      <c r="Z186" s="159" t="e">
        <f t="shared" ca="1" si="65"/>
        <v>#N/A</v>
      </c>
      <c r="AA186" s="159" t="e">
        <f t="shared" ca="1" si="66"/>
        <v>#N/A</v>
      </c>
      <c r="AB186" s="159" t="e">
        <f t="shared" ca="1" si="67"/>
        <v>#N/A</v>
      </c>
      <c r="AC186" s="159" t="e">
        <f t="shared" ca="1" si="67"/>
        <v>#N/A</v>
      </c>
      <c r="AD186" s="160"/>
      <c r="AE186" s="172" t="e">
        <f t="shared" ca="1" si="69"/>
        <v>#N/A</v>
      </c>
      <c r="AF186" s="173" t="e">
        <f t="shared" ca="1" si="70"/>
        <v>#N/A</v>
      </c>
      <c r="AG186" s="163"/>
      <c r="AH186" s="178" t="e">
        <f t="shared" ca="1" si="72"/>
        <v>#N/A</v>
      </c>
      <c r="AI186" s="154" t="e">
        <f t="shared" ca="1" si="73"/>
        <v>#N/A</v>
      </c>
      <c r="AJ186" s="156"/>
      <c r="AK186" s="157"/>
    </row>
    <row r="187" spans="1:37">
      <c r="A187" s="147">
        <v>183</v>
      </c>
      <c r="B187" s="147">
        <f t="shared" ca="1" si="74"/>
        <v>30</v>
      </c>
      <c r="C187" s="148">
        <f t="shared" ca="1" si="71"/>
        <v>43110</v>
      </c>
      <c r="D187" s="149" t="e">
        <f t="shared" ca="1" si="75"/>
        <v>#N/A</v>
      </c>
      <c r="E187" s="149" t="e">
        <f t="shared" ca="1" si="76"/>
        <v>#N/A</v>
      </c>
      <c r="F187" s="149" t="e">
        <f t="shared" ca="1" si="77"/>
        <v>#N/A</v>
      </c>
      <c r="G187" s="149" t="e">
        <f t="shared" ca="1" si="78"/>
        <v>#N/A</v>
      </c>
      <c r="H187" s="169" t="e">
        <f t="shared" ca="1" si="80"/>
        <v>#N/A</v>
      </c>
      <c r="I187" s="169" t="e">
        <f t="shared" ca="1" si="82"/>
        <v>#N/A</v>
      </c>
      <c r="J187" s="169" t="e">
        <f t="shared" ca="1" si="60"/>
        <v>#N/A</v>
      </c>
      <c r="K187" s="169" t="e">
        <f t="shared" ca="1" si="85"/>
        <v>#N/A</v>
      </c>
      <c r="L187" s="150"/>
      <c r="M187" s="169" t="e">
        <f t="shared" ca="1" si="83"/>
        <v>#N/A</v>
      </c>
      <c r="N187" s="170" t="e">
        <f t="shared" ca="1" si="84"/>
        <v>#N/A</v>
      </c>
      <c r="O187" s="174" t="e">
        <f t="shared" ca="1" si="81"/>
        <v>#N/A</v>
      </c>
      <c r="P187" s="154" t="e">
        <f ca="1">IF($A187&lt;$L$2,NA(),IF(AND((INDEX(練りの用心棒!$A$8:$M$260,$A187-$L$2,5)=".."),((INDEX(練りの用心棒!$A$8:$M$260,$A187-$L$2,12)-INDEX(練りの用心棒!$A$8:$M$260,$A187-$L$2,13))-(INDEX(練りの用心棒!$A$8:$M$260,$A187-$L$2+1,12)-INDEX(練りの用心棒!$A$8:$M$260,$A187-$L$2+1,13))&lt;10)),E187*102%,NA()))</f>
        <v>#N/A</v>
      </c>
      <c r="Q187" s="153" t="e">
        <f ca="1">IF($A187&lt;$L$2,NA(),IF(AND((INDEX(練りの用心棒!$A$8:$M$260,$A187-$L$2,5)=".."),((INDEX(練りの用心棒!$A$8:$M$260,$A187-$L$2,12)-INDEX(練りの用心棒!$A$8:$M$260,$A187-$L$2,13))-(INDEX(練りの用心棒!$A$8:$M$260,$A187-$L$2+1,12)-INDEX(練りの用心棒!$A$8:$M$260,$A187-$L$2+1,13))&gt;10)),F187*98%,NA()))</f>
        <v>#N/A</v>
      </c>
      <c r="R187" s="166"/>
      <c r="S187" s="167"/>
      <c r="U187" s="158">
        <f t="shared" ca="1" si="79"/>
        <v>43110</v>
      </c>
      <c r="V187" s="159" t="e">
        <f t="shared" ca="1" si="61"/>
        <v>#N/A</v>
      </c>
      <c r="W187" s="159" t="e">
        <f t="shared" ca="1" si="62"/>
        <v>#N/A</v>
      </c>
      <c r="X187" s="159" t="e">
        <f t="shared" ca="1" si="63"/>
        <v>#N/A</v>
      </c>
      <c r="Y187" s="159" t="e">
        <f t="shared" ca="1" si="64"/>
        <v>#N/A</v>
      </c>
      <c r="Z187" s="159" t="e">
        <f t="shared" ca="1" si="65"/>
        <v>#N/A</v>
      </c>
      <c r="AA187" s="159" t="e">
        <f t="shared" ca="1" si="66"/>
        <v>#N/A</v>
      </c>
      <c r="AB187" s="159" t="e">
        <f t="shared" ca="1" si="67"/>
        <v>#N/A</v>
      </c>
      <c r="AC187" s="159" t="e">
        <f t="shared" ca="1" si="67"/>
        <v>#N/A</v>
      </c>
      <c r="AD187" s="160"/>
      <c r="AE187" s="172" t="e">
        <f t="shared" ca="1" si="69"/>
        <v>#N/A</v>
      </c>
      <c r="AF187" s="173" t="e">
        <f t="shared" ca="1" si="70"/>
        <v>#N/A</v>
      </c>
      <c r="AG187" s="163"/>
      <c r="AH187" s="178" t="e">
        <f t="shared" ref="AH187:AH193" ca="1" si="86">-P187</f>
        <v>#N/A</v>
      </c>
      <c r="AI187" s="154" t="e">
        <f t="shared" ref="AI187:AI193" ca="1" si="87">-Q187</f>
        <v>#N/A</v>
      </c>
      <c r="AJ187" s="156"/>
      <c r="AK187" s="157"/>
    </row>
    <row r="188" spans="1:37">
      <c r="A188" s="147">
        <v>184</v>
      </c>
      <c r="B188" s="147">
        <f t="shared" ca="1" si="74"/>
        <v>29</v>
      </c>
      <c r="C188" s="148">
        <f t="shared" ca="1" si="71"/>
        <v>43111</v>
      </c>
      <c r="D188" s="149" t="e">
        <f t="shared" ca="1" si="75"/>
        <v>#N/A</v>
      </c>
      <c r="E188" s="149" t="e">
        <f t="shared" ca="1" si="76"/>
        <v>#N/A</v>
      </c>
      <c r="F188" s="149" t="e">
        <f t="shared" ca="1" si="77"/>
        <v>#N/A</v>
      </c>
      <c r="G188" s="149" t="e">
        <f t="shared" ca="1" si="78"/>
        <v>#N/A</v>
      </c>
      <c r="H188" s="169" t="e">
        <f t="shared" ca="1" si="80"/>
        <v>#N/A</v>
      </c>
      <c r="I188" s="169" t="e">
        <f t="shared" ca="1" si="82"/>
        <v>#N/A</v>
      </c>
      <c r="J188" s="169" t="e">
        <f t="shared" ca="1" si="60"/>
        <v>#N/A</v>
      </c>
      <c r="K188" s="169" t="e">
        <f t="shared" ca="1" si="85"/>
        <v>#N/A</v>
      </c>
      <c r="L188" s="150"/>
      <c r="M188" s="169" t="e">
        <f t="shared" ca="1" si="83"/>
        <v>#N/A</v>
      </c>
      <c r="N188" s="170" t="e">
        <f t="shared" ca="1" si="84"/>
        <v>#N/A</v>
      </c>
      <c r="O188" s="174" t="e">
        <f t="shared" ca="1" si="81"/>
        <v>#N/A</v>
      </c>
      <c r="P188" s="154" t="e">
        <f ca="1">IF($A188&lt;$L$2,NA(),IF(AND((INDEX(練りの用心棒!$A$8:$M$260,$A188-$L$2,5)=".."),((INDEX(練りの用心棒!$A$8:$M$260,$A188-$L$2,12)-INDEX(練りの用心棒!$A$8:$M$260,$A188-$L$2,13))-(INDEX(練りの用心棒!$A$8:$M$260,$A188-$L$2+1,12)-INDEX(練りの用心棒!$A$8:$M$260,$A188-$L$2+1,13))&lt;10)),E188*102%,NA()))</f>
        <v>#N/A</v>
      </c>
      <c r="Q188" s="153" t="e">
        <f ca="1">IF($A188&lt;$L$2,NA(),IF(AND((INDEX(練りの用心棒!$A$8:$M$260,$A188-$L$2,5)=".."),((INDEX(練りの用心棒!$A$8:$M$260,$A188-$L$2,12)-INDEX(練りの用心棒!$A$8:$M$260,$A188-$L$2,13))-(INDEX(練りの用心棒!$A$8:$M$260,$A188-$L$2+1,12)-INDEX(練りの用心棒!$A$8:$M$260,$A188-$L$2+1,13))&gt;10)),F188*98%,NA()))</f>
        <v>#N/A</v>
      </c>
      <c r="R188" s="166"/>
      <c r="S188" s="167"/>
      <c r="U188" s="158">
        <f t="shared" ca="1" si="79"/>
        <v>43111</v>
      </c>
      <c r="V188" s="159" t="e">
        <f t="shared" ca="1" si="61"/>
        <v>#N/A</v>
      </c>
      <c r="W188" s="159" t="e">
        <f t="shared" ca="1" si="62"/>
        <v>#N/A</v>
      </c>
      <c r="X188" s="159" t="e">
        <f t="shared" ca="1" si="63"/>
        <v>#N/A</v>
      </c>
      <c r="Y188" s="159" t="e">
        <f t="shared" ca="1" si="64"/>
        <v>#N/A</v>
      </c>
      <c r="Z188" s="159" t="e">
        <f t="shared" ca="1" si="65"/>
        <v>#N/A</v>
      </c>
      <c r="AA188" s="159" t="e">
        <f t="shared" ca="1" si="66"/>
        <v>#N/A</v>
      </c>
      <c r="AB188" s="159" t="e">
        <f t="shared" ca="1" si="67"/>
        <v>#N/A</v>
      </c>
      <c r="AC188" s="159" t="e">
        <f t="shared" ca="1" si="67"/>
        <v>#N/A</v>
      </c>
      <c r="AD188" s="160"/>
      <c r="AE188" s="172" t="e">
        <f t="shared" ca="1" si="69"/>
        <v>#N/A</v>
      </c>
      <c r="AF188" s="173" t="e">
        <f t="shared" ca="1" si="70"/>
        <v>#N/A</v>
      </c>
      <c r="AG188" s="163"/>
      <c r="AH188" s="178" t="e">
        <f t="shared" ca="1" si="86"/>
        <v>#N/A</v>
      </c>
      <c r="AI188" s="154" t="e">
        <f t="shared" ca="1" si="87"/>
        <v>#N/A</v>
      </c>
      <c r="AJ188" s="156"/>
      <c r="AK188" s="157"/>
    </row>
    <row r="189" spans="1:37">
      <c r="A189" s="147">
        <v>185</v>
      </c>
      <c r="B189" s="147">
        <f t="shared" ca="1" si="74"/>
        <v>28</v>
      </c>
      <c r="C189" s="148">
        <f t="shared" ca="1" si="71"/>
        <v>43112</v>
      </c>
      <c r="D189" s="149" t="e">
        <f t="shared" ca="1" si="75"/>
        <v>#N/A</v>
      </c>
      <c r="E189" s="149" t="e">
        <f t="shared" ca="1" si="76"/>
        <v>#N/A</v>
      </c>
      <c r="F189" s="149" t="e">
        <f t="shared" ca="1" si="77"/>
        <v>#N/A</v>
      </c>
      <c r="G189" s="149" t="e">
        <f t="shared" ca="1" si="78"/>
        <v>#N/A</v>
      </c>
      <c r="H189" s="169" t="e">
        <f t="shared" ca="1" si="80"/>
        <v>#N/A</v>
      </c>
      <c r="I189" s="169" t="e">
        <f t="shared" ca="1" si="82"/>
        <v>#N/A</v>
      </c>
      <c r="J189" s="169" t="e">
        <f t="shared" ca="1" si="60"/>
        <v>#N/A</v>
      </c>
      <c r="K189" s="169" t="e">
        <f t="shared" ca="1" si="85"/>
        <v>#N/A</v>
      </c>
      <c r="L189" s="150"/>
      <c r="M189" s="169" t="e">
        <f t="shared" ca="1" si="83"/>
        <v>#N/A</v>
      </c>
      <c r="N189" s="170" t="e">
        <f t="shared" ca="1" si="84"/>
        <v>#N/A</v>
      </c>
      <c r="O189" s="174" t="e">
        <f t="shared" ca="1" si="81"/>
        <v>#N/A</v>
      </c>
      <c r="P189" s="154" t="e">
        <f ca="1">IF($A189&lt;$L$2,NA(),IF(AND((INDEX(練りの用心棒!$A$8:$M$260,$A189-$L$2,5)=".."),((INDEX(練りの用心棒!$A$8:$M$260,$A189-$L$2,12)-INDEX(練りの用心棒!$A$8:$M$260,$A189-$L$2,13))-(INDEX(練りの用心棒!$A$8:$M$260,$A189-$L$2+1,12)-INDEX(練りの用心棒!$A$8:$M$260,$A189-$L$2+1,13))&lt;10)),E189*102%,NA()))</f>
        <v>#N/A</v>
      </c>
      <c r="Q189" s="153" t="e">
        <f ca="1">IF($A189&lt;$L$2,NA(),IF(AND((INDEX(練りの用心棒!$A$8:$M$260,$A189-$L$2,5)=".."),((INDEX(練りの用心棒!$A$8:$M$260,$A189-$L$2,12)-INDEX(練りの用心棒!$A$8:$M$260,$A189-$L$2,13))-(INDEX(練りの用心棒!$A$8:$M$260,$A189-$L$2+1,12)-INDEX(練りの用心棒!$A$8:$M$260,$A189-$L$2+1,13))&gt;10)),F189*98%,NA()))</f>
        <v>#N/A</v>
      </c>
      <c r="R189" s="166"/>
      <c r="S189" s="167"/>
      <c r="U189" s="158">
        <f t="shared" ca="1" si="79"/>
        <v>43112</v>
      </c>
      <c r="V189" s="159" t="e">
        <f t="shared" ca="1" si="61"/>
        <v>#N/A</v>
      </c>
      <c r="W189" s="159" t="e">
        <f t="shared" ca="1" si="62"/>
        <v>#N/A</v>
      </c>
      <c r="X189" s="159" t="e">
        <f t="shared" ca="1" si="63"/>
        <v>#N/A</v>
      </c>
      <c r="Y189" s="159" t="e">
        <f t="shared" ca="1" si="64"/>
        <v>#N/A</v>
      </c>
      <c r="Z189" s="159" t="e">
        <f t="shared" ca="1" si="65"/>
        <v>#N/A</v>
      </c>
      <c r="AA189" s="159" t="e">
        <f t="shared" ca="1" si="66"/>
        <v>#N/A</v>
      </c>
      <c r="AB189" s="159" t="e">
        <f t="shared" ca="1" si="67"/>
        <v>#N/A</v>
      </c>
      <c r="AC189" s="159" t="e">
        <f t="shared" ca="1" si="67"/>
        <v>#N/A</v>
      </c>
      <c r="AD189" s="160"/>
      <c r="AE189" s="172" t="e">
        <f t="shared" ca="1" si="69"/>
        <v>#N/A</v>
      </c>
      <c r="AF189" s="173" t="e">
        <f t="shared" ca="1" si="70"/>
        <v>#N/A</v>
      </c>
      <c r="AG189" s="163"/>
      <c r="AH189" s="178" t="e">
        <f t="shared" ca="1" si="86"/>
        <v>#N/A</v>
      </c>
      <c r="AI189" s="154" t="e">
        <f t="shared" ca="1" si="87"/>
        <v>#N/A</v>
      </c>
      <c r="AJ189" s="156"/>
      <c r="AK189" s="157"/>
    </row>
    <row r="190" spans="1:37">
      <c r="A190" s="147">
        <v>186</v>
      </c>
      <c r="B190" s="147">
        <f t="shared" ca="1" si="74"/>
        <v>27</v>
      </c>
      <c r="C190" s="148">
        <f t="shared" ca="1" si="71"/>
        <v>43115</v>
      </c>
      <c r="D190" s="149" t="e">
        <f t="shared" ca="1" si="75"/>
        <v>#N/A</v>
      </c>
      <c r="E190" s="149" t="e">
        <f t="shared" ca="1" si="76"/>
        <v>#N/A</v>
      </c>
      <c r="F190" s="149" t="e">
        <f t="shared" ca="1" si="77"/>
        <v>#N/A</v>
      </c>
      <c r="G190" s="149" t="e">
        <f t="shared" ca="1" si="78"/>
        <v>#N/A</v>
      </c>
      <c r="H190" s="169" t="e">
        <f t="shared" ca="1" si="80"/>
        <v>#N/A</v>
      </c>
      <c r="I190" s="169" t="e">
        <f t="shared" ca="1" si="82"/>
        <v>#N/A</v>
      </c>
      <c r="J190" s="169" t="e">
        <f t="shared" ca="1" si="60"/>
        <v>#N/A</v>
      </c>
      <c r="K190" s="169" t="e">
        <f t="shared" ca="1" si="85"/>
        <v>#N/A</v>
      </c>
      <c r="L190" s="150"/>
      <c r="M190" s="169" t="e">
        <f t="shared" ca="1" si="83"/>
        <v>#N/A</v>
      </c>
      <c r="N190" s="170" t="e">
        <f t="shared" ca="1" si="84"/>
        <v>#N/A</v>
      </c>
      <c r="O190" s="174" t="e">
        <f t="shared" ca="1" si="81"/>
        <v>#N/A</v>
      </c>
      <c r="P190" s="154" t="e">
        <f ca="1">IF($A190&lt;$L$2,NA(),IF(AND((INDEX(練りの用心棒!$A$8:$M$260,$A190-$L$2,5)=".."),((INDEX(練りの用心棒!$A$8:$M$260,$A190-$L$2,12)-INDEX(練りの用心棒!$A$8:$M$260,$A190-$L$2,13))-(INDEX(練りの用心棒!$A$8:$M$260,$A190-$L$2+1,12)-INDEX(練りの用心棒!$A$8:$M$260,$A190-$L$2+1,13))&lt;10)),E190*102%,NA()))</f>
        <v>#N/A</v>
      </c>
      <c r="Q190" s="153" t="e">
        <f ca="1">IF($A190&lt;$L$2,NA(),IF(AND((INDEX(練りの用心棒!$A$8:$M$260,$A190-$L$2,5)=".."),((INDEX(練りの用心棒!$A$8:$M$260,$A190-$L$2,12)-INDEX(練りの用心棒!$A$8:$M$260,$A190-$L$2,13))-(INDEX(練りの用心棒!$A$8:$M$260,$A190-$L$2+1,12)-INDEX(練りの用心棒!$A$8:$M$260,$A190-$L$2+1,13))&gt;10)),F190*98%,NA()))</f>
        <v>#N/A</v>
      </c>
      <c r="R190" s="166"/>
      <c r="S190" s="167"/>
      <c r="U190" s="158">
        <f t="shared" ca="1" si="79"/>
        <v>43115</v>
      </c>
      <c r="V190" s="159" t="e">
        <f t="shared" ca="1" si="61"/>
        <v>#N/A</v>
      </c>
      <c r="W190" s="159" t="e">
        <f t="shared" ca="1" si="62"/>
        <v>#N/A</v>
      </c>
      <c r="X190" s="159" t="e">
        <f t="shared" ca="1" si="63"/>
        <v>#N/A</v>
      </c>
      <c r="Y190" s="159" t="e">
        <f t="shared" ca="1" si="64"/>
        <v>#N/A</v>
      </c>
      <c r="Z190" s="159" t="e">
        <f t="shared" ca="1" si="65"/>
        <v>#N/A</v>
      </c>
      <c r="AA190" s="159" t="e">
        <f t="shared" ca="1" si="66"/>
        <v>#N/A</v>
      </c>
      <c r="AB190" s="159" t="e">
        <f t="shared" ca="1" si="67"/>
        <v>#N/A</v>
      </c>
      <c r="AC190" s="159" t="e">
        <f t="shared" ca="1" si="67"/>
        <v>#N/A</v>
      </c>
      <c r="AD190" s="160"/>
      <c r="AE190" s="172" t="e">
        <f t="shared" ca="1" si="69"/>
        <v>#N/A</v>
      </c>
      <c r="AF190" s="173" t="e">
        <f t="shared" ca="1" si="70"/>
        <v>#N/A</v>
      </c>
      <c r="AG190" s="163"/>
      <c r="AH190" s="178" t="e">
        <f t="shared" ca="1" si="86"/>
        <v>#N/A</v>
      </c>
      <c r="AI190" s="154" t="e">
        <f t="shared" ca="1" si="87"/>
        <v>#N/A</v>
      </c>
      <c r="AJ190" s="156"/>
      <c r="AK190" s="157"/>
    </row>
    <row r="191" spans="1:37">
      <c r="A191" s="147">
        <v>187</v>
      </c>
      <c r="B191" s="147">
        <f t="shared" ca="1" si="74"/>
        <v>26</v>
      </c>
      <c r="C191" s="148">
        <f t="shared" ca="1" si="71"/>
        <v>43116</v>
      </c>
      <c r="D191" s="149" t="e">
        <f t="shared" ca="1" si="75"/>
        <v>#N/A</v>
      </c>
      <c r="E191" s="149" t="e">
        <f t="shared" ca="1" si="76"/>
        <v>#N/A</v>
      </c>
      <c r="F191" s="149" t="e">
        <f t="shared" ca="1" si="77"/>
        <v>#N/A</v>
      </c>
      <c r="G191" s="149" t="e">
        <f t="shared" ca="1" si="78"/>
        <v>#N/A</v>
      </c>
      <c r="H191" s="169" t="e">
        <f t="shared" ca="1" si="80"/>
        <v>#N/A</v>
      </c>
      <c r="I191" s="169" t="e">
        <f t="shared" ca="1" si="82"/>
        <v>#N/A</v>
      </c>
      <c r="J191" s="169" t="e">
        <f t="shared" ca="1" si="60"/>
        <v>#N/A</v>
      </c>
      <c r="K191" s="169" t="e">
        <f t="shared" ca="1" si="85"/>
        <v>#N/A</v>
      </c>
      <c r="L191" s="150"/>
      <c r="M191" s="169" t="e">
        <f t="shared" ca="1" si="83"/>
        <v>#N/A</v>
      </c>
      <c r="N191" s="170" t="e">
        <f t="shared" ca="1" si="84"/>
        <v>#N/A</v>
      </c>
      <c r="O191" s="174" t="e">
        <f t="shared" ca="1" si="81"/>
        <v>#N/A</v>
      </c>
      <c r="P191" s="154" t="e">
        <f ca="1">IF($A191&lt;$L$2,NA(),IF(AND((INDEX(練りの用心棒!$A$8:$M$260,$A191-$L$2,5)=".."),((INDEX(練りの用心棒!$A$8:$M$260,$A191-$L$2,12)-INDEX(練りの用心棒!$A$8:$M$260,$A191-$L$2,13))-(INDEX(練りの用心棒!$A$8:$M$260,$A191-$L$2+1,12)-INDEX(練りの用心棒!$A$8:$M$260,$A191-$L$2+1,13))&lt;10)),E191*102%,NA()))</f>
        <v>#N/A</v>
      </c>
      <c r="Q191" s="153" t="e">
        <f ca="1">IF($A191&lt;$L$2,NA(),IF(AND((INDEX(練りの用心棒!$A$8:$M$260,$A191-$L$2,5)=".."),((INDEX(練りの用心棒!$A$8:$M$260,$A191-$L$2,12)-INDEX(練りの用心棒!$A$8:$M$260,$A191-$L$2,13))-(INDEX(練りの用心棒!$A$8:$M$260,$A191-$L$2+1,12)-INDEX(練りの用心棒!$A$8:$M$260,$A191-$L$2+1,13))&gt;10)),F191*98%,NA()))</f>
        <v>#N/A</v>
      </c>
      <c r="R191" s="166"/>
      <c r="S191" s="167"/>
      <c r="U191" s="158">
        <f t="shared" ca="1" si="79"/>
        <v>43116</v>
      </c>
      <c r="V191" s="159" t="e">
        <f t="shared" ca="1" si="61"/>
        <v>#N/A</v>
      </c>
      <c r="W191" s="159" t="e">
        <f t="shared" ca="1" si="62"/>
        <v>#N/A</v>
      </c>
      <c r="X191" s="159" t="e">
        <f t="shared" ca="1" si="63"/>
        <v>#N/A</v>
      </c>
      <c r="Y191" s="159" t="e">
        <f t="shared" ca="1" si="64"/>
        <v>#N/A</v>
      </c>
      <c r="Z191" s="159" t="e">
        <f t="shared" ca="1" si="65"/>
        <v>#N/A</v>
      </c>
      <c r="AA191" s="159" t="e">
        <f t="shared" ca="1" si="66"/>
        <v>#N/A</v>
      </c>
      <c r="AB191" s="159" t="e">
        <f t="shared" ca="1" si="67"/>
        <v>#N/A</v>
      </c>
      <c r="AC191" s="159" t="e">
        <f t="shared" ca="1" si="67"/>
        <v>#N/A</v>
      </c>
      <c r="AD191" s="160"/>
      <c r="AE191" s="172" t="e">
        <f t="shared" ca="1" si="69"/>
        <v>#N/A</v>
      </c>
      <c r="AF191" s="173" t="e">
        <f t="shared" ca="1" si="70"/>
        <v>#N/A</v>
      </c>
      <c r="AG191" s="163"/>
      <c r="AH191" s="178" t="e">
        <f t="shared" ca="1" si="86"/>
        <v>#N/A</v>
      </c>
      <c r="AI191" s="154" t="e">
        <f t="shared" ca="1" si="87"/>
        <v>#N/A</v>
      </c>
      <c r="AJ191" s="156"/>
      <c r="AK191" s="157"/>
    </row>
    <row r="192" spans="1:37">
      <c r="A192" s="147">
        <v>188</v>
      </c>
      <c r="B192" s="147">
        <f t="shared" ca="1" si="74"/>
        <v>25</v>
      </c>
      <c r="C192" s="148">
        <f t="shared" ca="1" si="71"/>
        <v>43117</v>
      </c>
      <c r="D192" s="149" t="e">
        <f t="shared" ca="1" si="75"/>
        <v>#N/A</v>
      </c>
      <c r="E192" s="149" t="e">
        <f t="shared" ca="1" si="76"/>
        <v>#N/A</v>
      </c>
      <c r="F192" s="149" t="e">
        <f t="shared" ca="1" si="77"/>
        <v>#N/A</v>
      </c>
      <c r="G192" s="149" t="e">
        <f t="shared" ca="1" si="78"/>
        <v>#N/A</v>
      </c>
      <c r="H192" s="169" t="e">
        <f t="shared" ca="1" si="80"/>
        <v>#N/A</v>
      </c>
      <c r="I192" s="169" t="e">
        <f t="shared" ca="1" si="82"/>
        <v>#N/A</v>
      </c>
      <c r="J192" s="169" t="e">
        <f t="shared" ca="1" si="60"/>
        <v>#N/A</v>
      </c>
      <c r="K192" s="169" t="e">
        <f t="shared" ca="1" si="85"/>
        <v>#N/A</v>
      </c>
      <c r="L192" s="150"/>
      <c r="M192" s="169" t="e">
        <f t="shared" ca="1" si="83"/>
        <v>#N/A</v>
      </c>
      <c r="N192" s="170" t="e">
        <f t="shared" ca="1" si="84"/>
        <v>#N/A</v>
      </c>
      <c r="O192" s="174" t="e">
        <f t="shared" ca="1" si="81"/>
        <v>#N/A</v>
      </c>
      <c r="P192" s="154" t="e">
        <f ca="1">IF($A192&lt;$L$2,NA(),IF(AND((INDEX(練りの用心棒!$A$8:$M$260,$A192-$L$2,5)=".."),((INDEX(練りの用心棒!$A$8:$M$260,$A192-$L$2,12)-INDEX(練りの用心棒!$A$8:$M$260,$A192-$L$2,13))-(INDEX(練りの用心棒!$A$8:$M$260,$A192-$L$2+1,12)-INDEX(練りの用心棒!$A$8:$M$260,$A192-$L$2+1,13))&lt;10)),E192*102%,NA()))</f>
        <v>#N/A</v>
      </c>
      <c r="Q192" s="153" t="e">
        <f ca="1">IF($A192&lt;$L$2,NA(),IF(AND((INDEX(練りの用心棒!$A$8:$M$260,$A192-$L$2,5)=".."),((INDEX(練りの用心棒!$A$8:$M$260,$A192-$L$2,12)-INDEX(練りの用心棒!$A$8:$M$260,$A192-$L$2,13))-(INDEX(練りの用心棒!$A$8:$M$260,$A192-$L$2+1,12)-INDEX(練りの用心棒!$A$8:$M$260,$A192-$L$2+1,13))&gt;10)),F192*98%,NA()))</f>
        <v>#N/A</v>
      </c>
      <c r="R192" s="166"/>
      <c r="S192" s="167"/>
      <c r="U192" s="158">
        <f t="shared" ca="1" si="79"/>
        <v>43117</v>
      </c>
      <c r="V192" s="159" t="e">
        <f t="shared" ca="1" si="61"/>
        <v>#N/A</v>
      </c>
      <c r="W192" s="159" t="e">
        <f t="shared" ca="1" si="62"/>
        <v>#N/A</v>
      </c>
      <c r="X192" s="159" t="e">
        <f t="shared" ca="1" si="63"/>
        <v>#N/A</v>
      </c>
      <c r="Y192" s="159" t="e">
        <f t="shared" ca="1" si="64"/>
        <v>#N/A</v>
      </c>
      <c r="Z192" s="159" t="e">
        <f t="shared" ca="1" si="65"/>
        <v>#N/A</v>
      </c>
      <c r="AA192" s="159" t="e">
        <f t="shared" ca="1" si="66"/>
        <v>#N/A</v>
      </c>
      <c r="AB192" s="159" t="e">
        <f t="shared" ca="1" si="67"/>
        <v>#N/A</v>
      </c>
      <c r="AC192" s="159" t="e">
        <f t="shared" ca="1" si="67"/>
        <v>#N/A</v>
      </c>
      <c r="AD192" s="160"/>
      <c r="AE192" s="172" t="e">
        <f t="shared" ca="1" si="69"/>
        <v>#N/A</v>
      </c>
      <c r="AF192" s="173" t="e">
        <f t="shared" ca="1" si="70"/>
        <v>#N/A</v>
      </c>
      <c r="AG192" s="163"/>
      <c r="AH192" s="178" t="e">
        <f t="shared" ca="1" si="86"/>
        <v>#N/A</v>
      </c>
      <c r="AI192" s="154" t="e">
        <f t="shared" ca="1" si="87"/>
        <v>#N/A</v>
      </c>
      <c r="AJ192" s="156"/>
      <c r="AK192" s="157"/>
    </row>
    <row r="193" spans="1:37">
      <c r="A193" s="147">
        <v>189</v>
      </c>
      <c r="B193" s="147">
        <f t="shared" ca="1" si="74"/>
        <v>24</v>
      </c>
      <c r="C193" s="148">
        <f t="shared" ca="1" si="71"/>
        <v>43118</v>
      </c>
      <c r="D193" s="149" t="e">
        <f t="shared" ca="1" si="75"/>
        <v>#N/A</v>
      </c>
      <c r="E193" s="149" t="e">
        <f t="shared" ca="1" si="76"/>
        <v>#N/A</v>
      </c>
      <c r="F193" s="149" t="e">
        <f t="shared" ca="1" si="77"/>
        <v>#N/A</v>
      </c>
      <c r="G193" s="149" t="e">
        <f t="shared" ca="1" si="78"/>
        <v>#N/A</v>
      </c>
      <c r="H193" s="169" t="e">
        <f t="shared" ca="1" si="80"/>
        <v>#N/A</v>
      </c>
      <c r="I193" s="169" t="e">
        <f t="shared" ca="1" si="82"/>
        <v>#N/A</v>
      </c>
      <c r="J193" s="169" t="e">
        <f t="shared" ref="J193:J254" ca="1" si="88">IF($C193&gt;$G$2,NA(),SUM($G134:$G193)/60)</f>
        <v>#N/A</v>
      </c>
      <c r="K193" s="169" t="e">
        <f t="shared" ca="1" si="85"/>
        <v>#N/A</v>
      </c>
      <c r="L193" s="150"/>
      <c r="M193" s="169" t="e">
        <f t="shared" ca="1" si="83"/>
        <v>#N/A</v>
      </c>
      <c r="N193" s="170" t="e">
        <f t="shared" ca="1" si="84"/>
        <v>#N/A</v>
      </c>
      <c r="O193" s="174" t="e">
        <f t="shared" ca="1" si="81"/>
        <v>#N/A</v>
      </c>
      <c r="P193" s="154" t="e">
        <f ca="1">IF($A193&lt;$L$2,NA(),IF(AND((INDEX(練りの用心棒!$A$8:$M$260,$A193-$L$2,5)=".."),((INDEX(練りの用心棒!$A$8:$M$260,$A193-$L$2,12)-INDEX(練りの用心棒!$A$8:$M$260,$A193-$L$2,13))-(INDEX(練りの用心棒!$A$8:$M$260,$A193-$L$2+1,12)-INDEX(練りの用心棒!$A$8:$M$260,$A193-$L$2+1,13))&lt;10)),E193*102%,NA()))</f>
        <v>#N/A</v>
      </c>
      <c r="Q193" s="153" t="e">
        <f ca="1">IF($A193&lt;$L$2,NA(),IF(AND((INDEX(練りの用心棒!$A$8:$M$260,$A193-$L$2,5)=".."),((INDEX(練りの用心棒!$A$8:$M$260,$A193-$L$2,12)-INDEX(練りの用心棒!$A$8:$M$260,$A193-$L$2,13))-(INDEX(練りの用心棒!$A$8:$M$260,$A193-$L$2+1,12)-INDEX(練りの用心棒!$A$8:$M$260,$A193-$L$2+1,13))&gt;10)),F193*98%,NA()))</f>
        <v>#N/A</v>
      </c>
      <c r="R193" s="166"/>
      <c r="S193" s="167"/>
      <c r="U193" s="158">
        <f t="shared" ca="1" si="79"/>
        <v>43118</v>
      </c>
      <c r="V193" s="159" t="e">
        <f t="shared" ref="V193:V254" ca="1" si="89">-D193</f>
        <v>#N/A</v>
      </c>
      <c r="W193" s="159" t="e">
        <f t="shared" ref="W193:W254" ca="1" si="90">-E193</f>
        <v>#N/A</v>
      </c>
      <c r="X193" s="159" t="e">
        <f t="shared" ref="X193:X254" ca="1" si="91">-F193</f>
        <v>#N/A</v>
      </c>
      <c r="Y193" s="159" t="e">
        <f t="shared" ref="Y193:Y254" ca="1" si="92">-G193</f>
        <v>#N/A</v>
      </c>
      <c r="Z193" s="159" t="e">
        <f t="shared" ref="Z193:Z254" ca="1" si="93">-H193</f>
        <v>#N/A</v>
      </c>
      <c r="AA193" s="159" t="e">
        <f t="shared" ref="AA193:AA254" ca="1" si="94">-I193</f>
        <v>#N/A</v>
      </c>
      <c r="AB193" s="159" t="e">
        <f t="shared" ref="AB193:AB203" ca="1" si="95">-J193</f>
        <v>#N/A</v>
      </c>
      <c r="AC193" s="159" t="e">
        <f t="shared" ref="AC193:AC203" ca="1" si="96">-K193</f>
        <v>#N/A</v>
      </c>
      <c r="AD193" s="160"/>
      <c r="AE193" s="172" t="e">
        <f t="shared" ref="AE193:AE254" ca="1" si="97">-M193</f>
        <v>#N/A</v>
      </c>
      <c r="AF193" s="173" t="e">
        <f t="shared" ref="AF193:AF254" ca="1" si="98">-N193</f>
        <v>#N/A</v>
      </c>
      <c r="AG193" s="163"/>
      <c r="AH193" s="178" t="e">
        <f t="shared" ca="1" si="86"/>
        <v>#N/A</v>
      </c>
      <c r="AI193" s="154" t="e">
        <f t="shared" ca="1" si="87"/>
        <v>#N/A</v>
      </c>
      <c r="AJ193" s="156"/>
      <c r="AK193" s="157"/>
    </row>
    <row r="194" spans="1:37">
      <c r="A194" s="147">
        <v>190</v>
      </c>
      <c r="B194" s="147">
        <f t="shared" ca="1" si="74"/>
        <v>23</v>
      </c>
      <c r="C194" s="148">
        <f t="shared" ca="1" si="71"/>
        <v>43119</v>
      </c>
      <c r="D194" s="149" t="e">
        <f t="shared" ca="1" si="75"/>
        <v>#N/A</v>
      </c>
      <c r="E194" s="149" t="e">
        <f t="shared" ca="1" si="76"/>
        <v>#N/A</v>
      </c>
      <c r="F194" s="149" t="e">
        <f t="shared" ca="1" si="77"/>
        <v>#N/A</v>
      </c>
      <c r="G194" s="149" t="e">
        <f t="shared" ca="1" si="78"/>
        <v>#N/A</v>
      </c>
      <c r="H194" s="169" t="e">
        <f t="shared" ca="1" si="80"/>
        <v>#N/A</v>
      </c>
      <c r="I194" s="169" t="e">
        <f t="shared" ca="1" si="82"/>
        <v>#N/A</v>
      </c>
      <c r="J194" s="169" t="e">
        <f t="shared" ca="1" si="88"/>
        <v>#N/A</v>
      </c>
      <c r="K194" s="169" t="e">
        <f t="shared" ca="1" si="85"/>
        <v>#N/A</v>
      </c>
      <c r="L194" s="150"/>
      <c r="M194" s="169" t="e">
        <f t="shared" ca="1" si="83"/>
        <v>#N/A</v>
      </c>
      <c r="N194" s="170" t="e">
        <f t="shared" ca="1" si="84"/>
        <v>#N/A</v>
      </c>
      <c r="O194" s="174" t="e">
        <f t="shared" ca="1" si="81"/>
        <v>#N/A</v>
      </c>
      <c r="P194" s="154" t="e">
        <f ca="1">IF($A194&lt;$L$2,NA(),IF(AND((INDEX(練りの用心棒!$A$8:$M$260,$A194-$L$2,5)=".."),((INDEX(練りの用心棒!$A$8:$M$260,$A194-$L$2,12)-INDEX(練りの用心棒!$A$8:$M$260,$A194-$L$2,13))-(INDEX(練りの用心棒!$A$8:$M$260,$A194-$L$2+1,12)-INDEX(練りの用心棒!$A$8:$M$260,$A194-$L$2+1,13))&lt;10)),E194*102%,NA()))</f>
        <v>#N/A</v>
      </c>
      <c r="Q194" s="153" t="e">
        <f ca="1">IF($A194&lt;$L$2,NA(),IF(AND((INDEX(練りの用心棒!$A$8:$M$260,$A194-$L$2,5)=".."),((INDEX(練りの用心棒!$A$8:$M$260,$A194-$L$2,12)-INDEX(練りの用心棒!$A$8:$M$260,$A194-$L$2,13))-(INDEX(練りの用心棒!$A$8:$M$260,$A194-$L$2+1,12)-INDEX(練りの用心棒!$A$8:$M$260,$A194-$L$2+1,13))&gt;10)),F194*98%,NA()))</f>
        <v>#N/A</v>
      </c>
      <c r="R194" s="166"/>
      <c r="S194" s="167"/>
      <c r="U194" s="158">
        <f t="shared" ca="1" si="79"/>
        <v>43119</v>
      </c>
      <c r="V194" s="159" t="e">
        <f t="shared" ca="1" si="89"/>
        <v>#N/A</v>
      </c>
      <c r="W194" s="159" t="e">
        <f t="shared" ca="1" si="90"/>
        <v>#N/A</v>
      </c>
      <c r="X194" s="159" t="e">
        <f t="shared" ca="1" si="91"/>
        <v>#N/A</v>
      </c>
      <c r="Y194" s="159" t="e">
        <f t="shared" ca="1" si="92"/>
        <v>#N/A</v>
      </c>
      <c r="Z194" s="159" t="e">
        <f t="shared" ca="1" si="93"/>
        <v>#N/A</v>
      </c>
      <c r="AA194" s="159" t="e">
        <f t="shared" ca="1" si="94"/>
        <v>#N/A</v>
      </c>
      <c r="AB194" s="159" t="e">
        <f t="shared" ca="1" si="95"/>
        <v>#N/A</v>
      </c>
      <c r="AC194" s="159" t="e">
        <f t="shared" ca="1" si="96"/>
        <v>#N/A</v>
      </c>
      <c r="AD194" s="160"/>
      <c r="AE194" s="172" t="e">
        <f t="shared" ca="1" si="97"/>
        <v>#N/A</v>
      </c>
      <c r="AF194" s="173" t="e">
        <f t="shared" ca="1" si="98"/>
        <v>#N/A</v>
      </c>
      <c r="AG194" s="163"/>
      <c r="AH194" s="178" t="e">
        <f t="shared" ref="AH194:AH254" ca="1" si="99">-P194</f>
        <v>#N/A</v>
      </c>
      <c r="AI194" s="154" t="e">
        <f t="shared" ref="AI194:AI254" ca="1" si="100">-Q194</f>
        <v>#N/A</v>
      </c>
      <c r="AJ194" s="156"/>
      <c r="AK194" s="157"/>
    </row>
    <row r="195" spans="1:37">
      <c r="A195" s="147">
        <v>191</v>
      </c>
      <c r="B195" s="147">
        <f t="shared" ca="1" si="74"/>
        <v>22</v>
      </c>
      <c r="C195" s="148">
        <f t="shared" ca="1" si="71"/>
        <v>43122</v>
      </c>
      <c r="D195" s="149" t="e">
        <f t="shared" ca="1" si="75"/>
        <v>#N/A</v>
      </c>
      <c r="E195" s="149" t="e">
        <f t="shared" ca="1" si="76"/>
        <v>#N/A</v>
      </c>
      <c r="F195" s="149" t="e">
        <f t="shared" ca="1" si="77"/>
        <v>#N/A</v>
      </c>
      <c r="G195" s="149" t="e">
        <f t="shared" ca="1" si="78"/>
        <v>#N/A</v>
      </c>
      <c r="H195" s="169" t="e">
        <f t="shared" ca="1" si="80"/>
        <v>#N/A</v>
      </c>
      <c r="I195" s="169" t="e">
        <f t="shared" ca="1" si="82"/>
        <v>#N/A</v>
      </c>
      <c r="J195" s="169" t="e">
        <f t="shared" ca="1" si="88"/>
        <v>#N/A</v>
      </c>
      <c r="K195" s="169" t="e">
        <f t="shared" ca="1" si="85"/>
        <v>#N/A</v>
      </c>
      <c r="L195" s="150"/>
      <c r="M195" s="169" t="e">
        <f t="shared" ca="1" si="83"/>
        <v>#N/A</v>
      </c>
      <c r="N195" s="170" t="e">
        <f t="shared" ca="1" si="84"/>
        <v>#N/A</v>
      </c>
      <c r="O195" s="174" t="e">
        <f t="shared" ca="1" si="81"/>
        <v>#N/A</v>
      </c>
      <c r="P195" s="154" t="e">
        <f ca="1">IF($A195&lt;$L$2,NA(),IF(AND((INDEX(練りの用心棒!$A$8:$M$260,$A195-$L$2,5)=".."),((INDEX(練りの用心棒!$A$8:$M$260,$A195-$L$2,12)-INDEX(練りの用心棒!$A$8:$M$260,$A195-$L$2,13))-(INDEX(練りの用心棒!$A$8:$M$260,$A195-$L$2+1,12)-INDEX(練りの用心棒!$A$8:$M$260,$A195-$L$2+1,13))&lt;10)),E195*102%,NA()))</f>
        <v>#N/A</v>
      </c>
      <c r="Q195" s="153" t="e">
        <f ca="1">IF($A195&lt;$L$2,NA(),IF(AND((INDEX(練りの用心棒!$A$8:$M$260,$A195-$L$2,5)=".."),((INDEX(練りの用心棒!$A$8:$M$260,$A195-$L$2,12)-INDEX(練りの用心棒!$A$8:$M$260,$A195-$L$2,13))-(INDEX(練りの用心棒!$A$8:$M$260,$A195-$L$2+1,12)-INDEX(練りの用心棒!$A$8:$M$260,$A195-$L$2+1,13))&gt;10)),F195*98%,NA()))</f>
        <v>#N/A</v>
      </c>
      <c r="R195" s="166"/>
      <c r="S195" s="167"/>
      <c r="U195" s="158">
        <f t="shared" ca="1" si="79"/>
        <v>43122</v>
      </c>
      <c r="V195" s="159" t="e">
        <f t="shared" ca="1" si="89"/>
        <v>#N/A</v>
      </c>
      <c r="W195" s="159" t="e">
        <f t="shared" ca="1" si="90"/>
        <v>#N/A</v>
      </c>
      <c r="X195" s="159" t="e">
        <f t="shared" ca="1" si="91"/>
        <v>#N/A</v>
      </c>
      <c r="Y195" s="159" t="e">
        <f t="shared" ca="1" si="92"/>
        <v>#N/A</v>
      </c>
      <c r="Z195" s="159" t="e">
        <f t="shared" ca="1" si="93"/>
        <v>#N/A</v>
      </c>
      <c r="AA195" s="159" t="e">
        <f t="shared" ca="1" si="94"/>
        <v>#N/A</v>
      </c>
      <c r="AB195" s="159" t="e">
        <f t="shared" ca="1" si="95"/>
        <v>#N/A</v>
      </c>
      <c r="AC195" s="159" t="e">
        <f t="shared" ca="1" si="96"/>
        <v>#N/A</v>
      </c>
      <c r="AD195" s="160"/>
      <c r="AE195" s="172" t="e">
        <f t="shared" ca="1" si="97"/>
        <v>#N/A</v>
      </c>
      <c r="AF195" s="173" t="e">
        <f t="shared" ca="1" si="98"/>
        <v>#N/A</v>
      </c>
      <c r="AG195" s="163"/>
      <c r="AH195" s="178" t="e">
        <f t="shared" ca="1" si="99"/>
        <v>#N/A</v>
      </c>
      <c r="AI195" s="154" t="e">
        <f t="shared" ca="1" si="100"/>
        <v>#N/A</v>
      </c>
      <c r="AJ195" s="156"/>
      <c r="AK195" s="157"/>
    </row>
    <row r="196" spans="1:37">
      <c r="A196" s="147">
        <v>192</v>
      </c>
      <c r="B196" s="147">
        <f t="shared" ca="1" si="74"/>
        <v>21</v>
      </c>
      <c r="C196" s="148">
        <f t="shared" ca="1" si="71"/>
        <v>43123</v>
      </c>
      <c r="D196" s="149" t="e">
        <f t="shared" ca="1" si="75"/>
        <v>#N/A</v>
      </c>
      <c r="E196" s="149" t="e">
        <f t="shared" ca="1" si="76"/>
        <v>#N/A</v>
      </c>
      <c r="F196" s="149" t="e">
        <f t="shared" ca="1" si="77"/>
        <v>#N/A</v>
      </c>
      <c r="G196" s="149" t="e">
        <f t="shared" ca="1" si="78"/>
        <v>#N/A</v>
      </c>
      <c r="H196" s="169" t="e">
        <f t="shared" ca="1" si="80"/>
        <v>#N/A</v>
      </c>
      <c r="I196" s="169" t="e">
        <f t="shared" ca="1" si="82"/>
        <v>#N/A</v>
      </c>
      <c r="J196" s="169" t="e">
        <f t="shared" ca="1" si="88"/>
        <v>#N/A</v>
      </c>
      <c r="K196" s="169" t="e">
        <f t="shared" ca="1" si="85"/>
        <v>#N/A</v>
      </c>
      <c r="L196" s="150"/>
      <c r="M196" s="169" t="e">
        <f t="shared" ca="1" si="83"/>
        <v>#N/A</v>
      </c>
      <c r="N196" s="170" t="e">
        <f t="shared" ca="1" si="84"/>
        <v>#N/A</v>
      </c>
      <c r="O196" s="174" t="e">
        <f t="shared" ca="1" si="81"/>
        <v>#N/A</v>
      </c>
      <c r="P196" s="154" t="e">
        <f ca="1">IF($A196&lt;$L$2,NA(),IF(AND((INDEX(練りの用心棒!$A$8:$M$260,$A196-$L$2,5)=".."),((INDEX(練りの用心棒!$A$8:$M$260,$A196-$L$2,12)-INDEX(練りの用心棒!$A$8:$M$260,$A196-$L$2,13))-(INDEX(練りの用心棒!$A$8:$M$260,$A196-$L$2+1,12)-INDEX(練りの用心棒!$A$8:$M$260,$A196-$L$2+1,13))&lt;10)),E196*102%,NA()))</f>
        <v>#N/A</v>
      </c>
      <c r="Q196" s="153" t="e">
        <f ca="1">IF($A196&lt;$L$2,NA(),IF(AND((INDEX(練りの用心棒!$A$8:$M$260,$A196-$L$2,5)=".."),((INDEX(練りの用心棒!$A$8:$M$260,$A196-$L$2,12)-INDEX(練りの用心棒!$A$8:$M$260,$A196-$L$2,13))-(INDEX(練りの用心棒!$A$8:$M$260,$A196-$L$2+1,12)-INDEX(練りの用心棒!$A$8:$M$260,$A196-$L$2+1,13))&gt;10)),F196*98%,NA()))</f>
        <v>#N/A</v>
      </c>
      <c r="R196" s="166"/>
      <c r="S196" s="167"/>
      <c r="U196" s="158">
        <f t="shared" ca="1" si="79"/>
        <v>43123</v>
      </c>
      <c r="V196" s="159" t="e">
        <f t="shared" ca="1" si="89"/>
        <v>#N/A</v>
      </c>
      <c r="W196" s="159" t="e">
        <f t="shared" ca="1" si="90"/>
        <v>#N/A</v>
      </c>
      <c r="X196" s="159" t="e">
        <f t="shared" ca="1" si="91"/>
        <v>#N/A</v>
      </c>
      <c r="Y196" s="159" t="e">
        <f t="shared" ca="1" si="92"/>
        <v>#N/A</v>
      </c>
      <c r="Z196" s="159" t="e">
        <f t="shared" ca="1" si="93"/>
        <v>#N/A</v>
      </c>
      <c r="AA196" s="159" t="e">
        <f t="shared" ca="1" si="94"/>
        <v>#N/A</v>
      </c>
      <c r="AB196" s="159" t="e">
        <f t="shared" ca="1" si="95"/>
        <v>#N/A</v>
      </c>
      <c r="AC196" s="159" t="e">
        <f t="shared" ca="1" si="96"/>
        <v>#N/A</v>
      </c>
      <c r="AD196" s="160"/>
      <c r="AE196" s="172" t="e">
        <f t="shared" ca="1" si="97"/>
        <v>#N/A</v>
      </c>
      <c r="AF196" s="173" t="e">
        <f t="shared" ca="1" si="98"/>
        <v>#N/A</v>
      </c>
      <c r="AG196" s="163"/>
      <c r="AH196" s="178" t="e">
        <f t="shared" ca="1" si="99"/>
        <v>#N/A</v>
      </c>
      <c r="AI196" s="154" t="e">
        <f t="shared" ca="1" si="100"/>
        <v>#N/A</v>
      </c>
      <c r="AJ196" s="156"/>
      <c r="AK196" s="157"/>
    </row>
    <row r="197" spans="1:37">
      <c r="A197" s="147">
        <v>193</v>
      </c>
      <c r="B197" s="147">
        <f t="shared" ca="1" si="74"/>
        <v>20</v>
      </c>
      <c r="C197" s="148">
        <f t="shared" ref="C197:C206" ca="1" si="101">IF($B197&lt;2,$G$2+1,INDEX(INDIRECT($D$2&amp;"!A1:f9000"),$B197,1))</f>
        <v>43124</v>
      </c>
      <c r="D197" s="149" t="e">
        <f t="shared" ca="1" si="75"/>
        <v>#N/A</v>
      </c>
      <c r="E197" s="149" t="e">
        <f t="shared" ca="1" si="76"/>
        <v>#N/A</v>
      </c>
      <c r="F197" s="149" t="e">
        <f t="shared" ca="1" si="77"/>
        <v>#N/A</v>
      </c>
      <c r="G197" s="149" t="e">
        <f t="shared" ca="1" si="78"/>
        <v>#N/A</v>
      </c>
      <c r="H197" s="169" t="e">
        <f t="shared" ca="1" si="80"/>
        <v>#N/A</v>
      </c>
      <c r="I197" s="169" t="e">
        <f t="shared" ca="1" si="82"/>
        <v>#N/A</v>
      </c>
      <c r="J197" s="169" t="e">
        <f t="shared" ca="1" si="88"/>
        <v>#N/A</v>
      </c>
      <c r="K197" s="169" t="e">
        <f t="shared" ca="1" si="85"/>
        <v>#N/A</v>
      </c>
      <c r="L197" s="150"/>
      <c r="M197" s="169" t="e">
        <f t="shared" ca="1" si="83"/>
        <v>#N/A</v>
      </c>
      <c r="N197" s="170" t="e">
        <f t="shared" ca="1" si="84"/>
        <v>#N/A</v>
      </c>
      <c r="O197" s="174" t="e">
        <f t="shared" ca="1" si="81"/>
        <v>#N/A</v>
      </c>
      <c r="P197" s="154" t="e">
        <f ca="1">IF($A197&lt;$L$2,NA(),IF(AND((INDEX(練りの用心棒!$A$8:$M$260,$A197-$L$2,5)=".."),((INDEX(練りの用心棒!$A$8:$M$260,$A197-$L$2,12)-INDEX(練りの用心棒!$A$8:$M$260,$A197-$L$2,13))-(INDEX(練りの用心棒!$A$8:$M$260,$A197-$L$2+1,12)-INDEX(練りの用心棒!$A$8:$M$260,$A197-$L$2+1,13))&lt;10)),E197*102%,NA()))</f>
        <v>#N/A</v>
      </c>
      <c r="Q197" s="153" t="e">
        <f ca="1">IF($A197&lt;$L$2,NA(),IF(AND((INDEX(練りの用心棒!$A$8:$M$260,$A197-$L$2,5)=".."),((INDEX(練りの用心棒!$A$8:$M$260,$A197-$L$2,12)-INDEX(練りの用心棒!$A$8:$M$260,$A197-$L$2,13))-(INDEX(練りの用心棒!$A$8:$M$260,$A197-$L$2+1,12)-INDEX(練りの用心棒!$A$8:$M$260,$A197-$L$2+1,13))&gt;10)),F197*98%,NA()))</f>
        <v>#N/A</v>
      </c>
      <c r="R197" s="166"/>
      <c r="S197" s="167"/>
      <c r="U197" s="158">
        <f t="shared" ca="1" si="79"/>
        <v>43124</v>
      </c>
      <c r="V197" s="159" t="e">
        <f t="shared" ca="1" si="89"/>
        <v>#N/A</v>
      </c>
      <c r="W197" s="159" t="e">
        <f t="shared" ca="1" si="90"/>
        <v>#N/A</v>
      </c>
      <c r="X197" s="159" t="e">
        <f t="shared" ca="1" si="91"/>
        <v>#N/A</v>
      </c>
      <c r="Y197" s="159" t="e">
        <f t="shared" ca="1" si="92"/>
        <v>#N/A</v>
      </c>
      <c r="Z197" s="159" t="e">
        <f t="shared" ca="1" si="93"/>
        <v>#N/A</v>
      </c>
      <c r="AA197" s="159" t="e">
        <f t="shared" ca="1" si="94"/>
        <v>#N/A</v>
      </c>
      <c r="AB197" s="159" t="e">
        <f t="shared" ca="1" si="95"/>
        <v>#N/A</v>
      </c>
      <c r="AC197" s="159" t="e">
        <f t="shared" ca="1" si="96"/>
        <v>#N/A</v>
      </c>
      <c r="AD197" s="160"/>
      <c r="AE197" s="172" t="e">
        <f t="shared" ca="1" si="97"/>
        <v>#N/A</v>
      </c>
      <c r="AF197" s="173" t="e">
        <f t="shared" ca="1" si="98"/>
        <v>#N/A</v>
      </c>
      <c r="AG197" s="163"/>
      <c r="AH197" s="178" t="e">
        <f t="shared" ca="1" si="99"/>
        <v>#N/A</v>
      </c>
      <c r="AI197" s="154" t="e">
        <f t="shared" ca="1" si="100"/>
        <v>#N/A</v>
      </c>
      <c r="AJ197" s="156"/>
      <c r="AK197" s="157"/>
    </row>
    <row r="198" spans="1:37">
      <c r="A198" s="147">
        <v>194</v>
      </c>
      <c r="B198" s="147">
        <f t="shared" ref="B198:B254" ca="1" si="102">$A$2-A198+$B$2</f>
        <v>19</v>
      </c>
      <c r="C198" s="148">
        <f t="shared" ca="1" si="101"/>
        <v>43125</v>
      </c>
      <c r="D198" s="149" t="e">
        <f t="shared" ref="D198:D254" ca="1" si="103">IF($C198&gt;$G$2,NA(),INDEX(INDIRECT($D$2&amp;"!A1:f9000"),$B198,2))</f>
        <v>#N/A</v>
      </c>
      <c r="E198" s="149" t="e">
        <f t="shared" ref="E198:E254" ca="1" si="104">IF($C198&gt;$G$2,NA(),INDEX(INDIRECT($D$2&amp;"!A1:f9000"),$B198,3))</f>
        <v>#N/A</v>
      </c>
      <c r="F198" s="149" t="e">
        <f t="shared" ref="F198:F254" ca="1" si="105">IF($C198&gt;$G$2,NA(),INDEX(INDIRECT($D$2&amp;"!A1:f9000"),$B198,4))</f>
        <v>#N/A</v>
      </c>
      <c r="G198" s="149" t="e">
        <f t="shared" ref="G198:G254" ca="1" si="106">IF($C198&gt;$G$2,NA(),INDEX(INDIRECT($D$2&amp;"!A1:f9000"),$B198,5))</f>
        <v>#N/A</v>
      </c>
      <c r="H198" s="169" t="e">
        <f t="shared" ca="1" si="80"/>
        <v>#N/A</v>
      </c>
      <c r="I198" s="169" t="e">
        <f t="shared" ca="1" si="82"/>
        <v>#N/A</v>
      </c>
      <c r="J198" s="169" t="e">
        <f t="shared" ca="1" si="88"/>
        <v>#N/A</v>
      </c>
      <c r="K198" s="169" t="e">
        <f t="shared" ca="1" si="85"/>
        <v>#N/A</v>
      </c>
      <c r="L198" s="150"/>
      <c r="M198" s="169" t="e">
        <f t="shared" ca="1" si="83"/>
        <v>#N/A</v>
      </c>
      <c r="N198" s="170" t="e">
        <f t="shared" ca="1" si="84"/>
        <v>#N/A</v>
      </c>
      <c r="O198" s="174" t="e">
        <f t="shared" ca="1" si="81"/>
        <v>#N/A</v>
      </c>
      <c r="P198" s="154" t="e">
        <f ca="1">IF($A198&lt;$L$2,NA(),IF(AND((INDEX(練りの用心棒!$A$8:$M$260,$A198-$L$2,5)=".."),((INDEX(練りの用心棒!$A$8:$M$260,$A198-$L$2,12)-INDEX(練りの用心棒!$A$8:$M$260,$A198-$L$2,13))-(INDEX(練りの用心棒!$A$8:$M$260,$A198-$L$2+1,12)-INDEX(練りの用心棒!$A$8:$M$260,$A198-$L$2+1,13))&lt;10)),E198*102%,NA()))</f>
        <v>#N/A</v>
      </c>
      <c r="Q198" s="153" t="e">
        <f ca="1">IF($A198&lt;$L$2,NA(),IF(AND((INDEX(練りの用心棒!$A$8:$M$260,$A198-$L$2,5)=".."),((INDEX(練りの用心棒!$A$8:$M$260,$A198-$L$2,12)-INDEX(練りの用心棒!$A$8:$M$260,$A198-$L$2,13))-(INDEX(練りの用心棒!$A$8:$M$260,$A198-$L$2+1,12)-INDEX(練りの用心棒!$A$8:$M$260,$A198-$L$2+1,13))&gt;10)),F198*98%,NA()))</f>
        <v>#N/A</v>
      </c>
      <c r="R198" s="166"/>
      <c r="S198" s="167"/>
      <c r="U198" s="158">
        <f t="shared" ref="U198:U254" ca="1" si="107">C198</f>
        <v>43125</v>
      </c>
      <c r="V198" s="159" t="e">
        <f t="shared" ca="1" si="89"/>
        <v>#N/A</v>
      </c>
      <c r="W198" s="159" t="e">
        <f t="shared" ca="1" si="90"/>
        <v>#N/A</v>
      </c>
      <c r="X198" s="159" t="e">
        <f t="shared" ca="1" si="91"/>
        <v>#N/A</v>
      </c>
      <c r="Y198" s="159" t="e">
        <f t="shared" ca="1" si="92"/>
        <v>#N/A</v>
      </c>
      <c r="Z198" s="159" t="e">
        <f t="shared" ca="1" si="93"/>
        <v>#N/A</v>
      </c>
      <c r="AA198" s="159" t="e">
        <f t="shared" ca="1" si="94"/>
        <v>#N/A</v>
      </c>
      <c r="AB198" s="159" t="e">
        <f t="shared" ca="1" si="95"/>
        <v>#N/A</v>
      </c>
      <c r="AC198" s="159" t="e">
        <f t="shared" ca="1" si="96"/>
        <v>#N/A</v>
      </c>
      <c r="AD198" s="160"/>
      <c r="AE198" s="172" t="e">
        <f t="shared" ca="1" si="97"/>
        <v>#N/A</v>
      </c>
      <c r="AF198" s="173" t="e">
        <f t="shared" ca="1" si="98"/>
        <v>#N/A</v>
      </c>
      <c r="AG198" s="163"/>
      <c r="AH198" s="178" t="e">
        <f t="shared" ca="1" si="99"/>
        <v>#N/A</v>
      </c>
      <c r="AI198" s="154" t="e">
        <f t="shared" ca="1" si="100"/>
        <v>#N/A</v>
      </c>
      <c r="AJ198" s="156"/>
      <c r="AK198" s="157"/>
    </row>
    <row r="199" spans="1:37">
      <c r="A199" s="147">
        <v>195</v>
      </c>
      <c r="B199" s="147">
        <f t="shared" ca="1" si="102"/>
        <v>18</v>
      </c>
      <c r="C199" s="148">
        <f t="shared" ca="1" si="101"/>
        <v>43126</v>
      </c>
      <c r="D199" s="149" t="e">
        <f t="shared" ca="1" si="103"/>
        <v>#N/A</v>
      </c>
      <c r="E199" s="149" t="e">
        <f t="shared" ca="1" si="104"/>
        <v>#N/A</v>
      </c>
      <c r="F199" s="149" t="e">
        <f t="shared" ca="1" si="105"/>
        <v>#N/A</v>
      </c>
      <c r="G199" s="149" t="e">
        <f t="shared" ca="1" si="106"/>
        <v>#N/A</v>
      </c>
      <c r="H199" s="169" t="e">
        <f t="shared" ca="1" si="80"/>
        <v>#N/A</v>
      </c>
      <c r="I199" s="169" t="e">
        <f t="shared" ca="1" si="82"/>
        <v>#N/A</v>
      </c>
      <c r="J199" s="169" t="e">
        <f t="shared" ca="1" si="88"/>
        <v>#N/A</v>
      </c>
      <c r="K199" s="169" t="e">
        <f t="shared" ca="1" si="85"/>
        <v>#N/A</v>
      </c>
      <c r="L199" s="150"/>
      <c r="M199" s="169" t="e">
        <f t="shared" ca="1" si="83"/>
        <v>#N/A</v>
      </c>
      <c r="N199" s="170" t="e">
        <f t="shared" ca="1" si="84"/>
        <v>#N/A</v>
      </c>
      <c r="O199" s="174" t="e">
        <f t="shared" ca="1" si="81"/>
        <v>#N/A</v>
      </c>
      <c r="P199" s="154" t="e">
        <f ca="1">IF($A199&lt;$L$2,NA(),IF(AND((INDEX(練りの用心棒!$A$8:$M$260,$A199-$L$2,5)=".."),((INDEX(練りの用心棒!$A$8:$M$260,$A199-$L$2,12)-INDEX(練りの用心棒!$A$8:$M$260,$A199-$L$2,13))-(INDEX(練りの用心棒!$A$8:$M$260,$A199-$L$2+1,12)-INDEX(練りの用心棒!$A$8:$M$260,$A199-$L$2+1,13))&lt;10)),E199*102%,NA()))</f>
        <v>#N/A</v>
      </c>
      <c r="Q199" s="153" t="e">
        <f ca="1">IF($A199&lt;$L$2,NA(),IF(AND((INDEX(練りの用心棒!$A$8:$M$260,$A199-$L$2,5)=".."),((INDEX(練りの用心棒!$A$8:$M$260,$A199-$L$2,12)-INDEX(練りの用心棒!$A$8:$M$260,$A199-$L$2,13))-(INDEX(練りの用心棒!$A$8:$M$260,$A199-$L$2+1,12)-INDEX(練りの用心棒!$A$8:$M$260,$A199-$L$2+1,13))&gt;10)),F199*98%,NA()))</f>
        <v>#N/A</v>
      </c>
      <c r="R199" s="166"/>
      <c r="S199" s="167"/>
      <c r="U199" s="158">
        <f t="shared" ca="1" si="107"/>
        <v>43126</v>
      </c>
      <c r="V199" s="159" t="e">
        <f t="shared" ca="1" si="89"/>
        <v>#N/A</v>
      </c>
      <c r="W199" s="159" t="e">
        <f t="shared" ca="1" si="90"/>
        <v>#N/A</v>
      </c>
      <c r="X199" s="159" t="e">
        <f t="shared" ca="1" si="91"/>
        <v>#N/A</v>
      </c>
      <c r="Y199" s="159" t="e">
        <f t="shared" ca="1" si="92"/>
        <v>#N/A</v>
      </c>
      <c r="Z199" s="159" t="e">
        <f t="shared" ca="1" si="93"/>
        <v>#N/A</v>
      </c>
      <c r="AA199" s="159" t="e">
        <f t="shared" ca="1" si="94"/>
        <v>#N/A</v>
      </c>
      <c r="AB199" s="159" t="e">
        <f t="shared" ca="1" si="95"/>
        <v>#N/A</v>
      </c>
      <c r="AC199" s="159" t="e">
        <f t="shared" ca="1" si="96"/>
        <v>#N/A</v>
      </c>
      <c r="AD199" s="160"/>
      <c r="AE199" s="172" t="e">
        <f t="shared" ca="1" si="97"/>
        <v>#N/A</v>
      </c>
      <c r="AF199" s="173" t="e">
        <f t="shared" ca="1" si="98"/>
        <v>#N/A</v>
      </c>
      <c r="AG199" s="163"/>
      <c r="AH199" s="178" t="e">
        <f t="shared" ca="1" si="99"/>
        <v>#N/A</v>
      </c>
      <c r="AI199" s="154" t="e">
        <f t="shared" ca="1" si="100"/>
        <v>#N/A</v>
      </c>
      <c r="AJ199" s="156"/>
      <c r="AK199" s="157"/>
    </row>
    <row r="200" spans="1:37">
      <c r="A200" s="147">
        <v>196</v>
      </c>
      <c r="B200" s="147">
        <f t="shared" ca="1" si="102"/>
        <v>17</v>
      </c>
      <c r="C200" s="148">
        <f t="shared" ca="1" si="101"/>
        <v>43129</v>
      </c>
      <c r="D200" s="149" t="e">
        <f t="shared" ca="1" si="103"/>
        <v>#N/A</v>
      </c>
      <c r="E200" s="149" t="e">
        <f t="shared" ca="1" si="104"/>
        <v>#N/A</v>
      </c>
      <c r="F200" s="149" t="e">
        <f t="shared" ca="1" si="105"/>
        <v>#N/A</v>
      </c>
      <c r="G200" s="149" t="e">
        <f t="shared" ca="1" si="106"/>
        <v>#N/A</v>
      </c>
      <c r="H200" s="169" t="e">
        <f t="shared" ca="1" si="80"/>
        <v>#N/A</v>
      </c>
      <c r="I200" s="169" t="e">
        <f t="shared" ca="1" si="82"/>
        <v>#N/A</v>
      </c>
      <c r="J200" s="169" t="e">
        <f t="shared" ca="1" si="88"/>
        <v>#N/A</v>
      </c>
      <c r="K200" s="169" t="e">
        <f t="shared" ca="1" si="85"/>
        <v>#N/A</v>
      </c>
      <c r="L200" s="150"/>
      <c r="M200" s="169" t="e">
        <f t="shared" ca="1" si="83"/>
        <v>#N/A</v>
      </c>
      <c r="N200" s="170" t="e">
        <f t="shared" ca="1" si="84"/>
        <v>#N/A</v>
      </c>
      <c r="O200" s="174" t="e">
        <f t="shared" ca="1" si="81"/>
        <v>#N/A</v>
      </c>
      <c r="P200" s="154" t="e">
        <f ca="1">IF($A200&lt;$L$2,NA(),IF(AND((INDEX(練りの用心棒!$A$8:$M$260,$A200-$L$2,5)=".."),((INDEX(練りの用心棒!$A$8:$M$260,$A200-$L$2,12)-INDEX(練りの用心棒!$A$8:$M$260,$A200-$L$2,13))-(INDEX(練りの用心棒!$A$8:$M$260,$A200-$L$2+1,12)-INDEX(練りの用心棒!$A$8:$M$260,$A200-$L$2+1,13))&lt;10)),E200*102%,NA()))</f>
        <v>#N/A</v>
      </c>
      <c r="Q200" s="153" t="e">
        <f ca="1">IF($A200&lt;$L$2,NA(),IF(AND((INDEX(練りの用心棒!$A$8:$M$260,$A200-$L$2,5)=".."),((INDEX(練りの用心棒!$A$8:$M$260,$A200-$L$2,12)-INDEX(練りの用心棒!$A$8:$M$260,$A200-$L$2,13))-(INDEX(練りの用心棒!$A$8:$M$260,$A200-$L$2+1,12)-INDEX(練りの用心棒!$A$8:$M$260,$A200-$L$2+1,13))&gt;10)),F200*98%,NA()))</f>
        <v>#N/A</v>
      </c>
      <c r="R200" s="166"/>
      <c r="S200" s="167"/>
      <c r="U200" s="158">
        <f t="shared" ca="1" si="107"/>
        <v>43129</v>
      </c>
      <c r="V200" s="159" t="e">
        <f t="shared" ca="1" si="89"/>
        <v>#N/A</v>
      </c>
      <c r="W200" s="159" t="e">
        <f t="shared" ca="1" si="90"/>
        <v>#N/A</v>
      </c>
      <c r="X200" s="159" t="e">
        <f t="shared" ca="1" si="91"/>
        <v>#N/A</v>
      </c>
      <c r="Y200" s="159" t="e">
        <f t="shared" ca="1" si="92"/>
        <v>#N/A</v>
      </c>
      <c r="Z200" s="159" t="e">
        <f t="shared" ca="1" si="93"/>
        <v>#N/A</v>
      </c>
      <c r="AA200" s="159" t="e">
        <f t="shared" ca="1" si="94"/>
        <v>#N/A</v>
      </c>
      <c r="AB200" s="159" t="e">
        <f t="shared" ca="1" si="95"/>
        <v>#N/A</v>
      </c>
      <c r="AC200" s="159" t="e">
        <f t="shared" ca="1" si="96"/>
        <v>#N/A</v>
      </c>
      <c r="AD200" s="160"/>
      <c r="AE200" s="172" t="e">
        <f t="shared" ca="1" si="97"/>
        <v>#N/A</v>
      </c>
      <c r="AF200" s="173" t="e">
        <f t="shared" ca="1" si="98"/>
        <v>#N/A</v>
      </c>
      <c r="AG200" s="163"/>
      <c r="AH200" s="178" t="e">
        <f t="shared" ca="1" si="99"/>
        <v>#N/A</v>
      </c>
      <c r="AI200" s="154" t="e">
        <f t="shared" ca="1" si="100"/>
        <v>#N/A</v>
      </c>
      <c r="AJ200" s="156"/>
      <c r="AK200" s="157"/>
    </row>
    <row r="201" spans="1:37">
      <c r="A201" s="147">
        <v>197</v>
      </c>
      <c r="B201" s="147">
        <f t="shared" ca="1" si="102"/>
        <v>16</v>
      </c>
      <c r="C201" s="148">
        <f t="shared" ca="1" si="101"/>
        <v>43130</v>
      </c>
      <c r="D201" s="149" t="e">
        <f t="shared" ca="1" si="103"/>
        <v>#N/A</v>
      </c>
      <c r="E201" s="149" t="e">
        <f t="shared" ca="1" si="104"/>
        <v>#N/A</v>
      </c>
      <c r="F201" s="149" t="e">
        <f t="shared" ca="1" si="105"/>
        <v>#N/A</v>
      </c>
      <c r="G201" s="149" t="e">
        <f t="shared" ca="1" si="106"/>
        <v>#N/A</v>
      </c>
      <c r="H201" s="169" t="e">
        <f t="shared" ca="1" si="80"/>
        <v>#N/A</v>
      </c>
      <c r="I201" s="169" t="e">
        <f t="shared" ca="1" si="82"/>
        <v>#N/A</v>
      </c>
      <c r="J201" s="169" t="e">
        <f t="shared" ca="1" si="88"/>
        <v>#N/A</v>
      </c>
      <c r="K201" s="169" t="e">
        <f t="shared" ca="1" si="85"/>
        <v>#N/A</v>
      </c>
      <c r="L201" s="150"/>
      <c r="M201" s="169" t="e">
        <f t="shared" ca="1" si="83"/>
        <v>#N/A</v>
      </c>
      <c r="N201" s="170" t="e">
        <f t="shared" ca="1" si="84"/>
        <v>#N/A</v>
      </c>
      <c r="O201" s="174" t="e">
        <f t="shared" ca="1" si="81"/>
        <v>#N/A</v>
      </c>
      <c r="P201" s="154" t="e">
        <f ca="1">IF($A201&lt;$L$2,NA(),IF(AND((INDEX(練りの用心棒!$A$8:$M$260,$A201-$L$2,5)=".."),((INDEX(練りの用心棒!$A$8:$M$260,$A201-$L$2,12)-INDEX(練りの用心棒!$A$8:$M$260,$A201-$L$2,13))-(INDEX(練りの用心棒!$A$8:$M$260,$A201-$L$2+1,12)-INDEX(練りの用心棒!$A$8:$M$260,$A201-$L$2+1,13))&lt;10)),E201*102%,NA()))</f>
        <v>#N/A</v>
      </c>
      <c r="Q201" s="153" t="e">
        <f ca="1">IF($A201&lt;$L$2,NA(),IF(AND((INDEX(練りの用心棒!$A$8:$M$260,$A201-$L$2,5)=".."),((INDEX(練りの用心棒!$A$8:$M$260,$A201-$L$2,12)-INDEX(練りの用心棒!$A$8:$M$260,$A201-$L$2,13))-(INDEX(練りの用心棒!$A$8:$M$260,$A201-$L$2+1,12)-INDEX(練りの用心棒!$A$8:$M$260,$A201-$L$2+1,13))&gt;10)),F201*98%,NA()))</f>
        <v>#N/A</v>
      </c>
      <c r="R201" s="166"/>
      <c r="S201" s="167"/>
      <c r="U201" s="158">
        <f t="shared" ca="1" si="107"/>
        <v>43130</v>
      </c>
      <c r="V201" s="159" t="e">
        <f t="shared" ca="1" si="89"/>
        <v>#N/A</v>
      </c>
      <c r="W201" s="159" t="e">
        <f t="shared" ca="1" si="90"/>
        <v>#N/A</v>
      </c>
      <c r="X201" s="159" t="e">
        <f t="shared" ca="1" si="91"/>
        <v>#N/A</v>
      </c>
      <c r="Y201" s="159" t="e">
        <f t="shared" ca="1" si="92"/>
        <v>#N/A</v>
      </c>
      <c r="Z201" s="159" t="e">
        <f t="shared" ca="1" si="93"/>
        <v>#N/A</v>
      </c>
      <c r="AA201" s="159" t="e">
        <f t="shared" ca="1" si="94"/>
        <v>#N/A</v>
      </c>
      <c r="AB201" s="159" t="e">
        <f t="shared" ca="1" si="95"/>
        <v>#N/A</v>
      </c>
      <c r="AC201" s="159" t="e">
        <f t="shared" ca="1" si="96"/>
        <v>#N/A</v>
      </c>
      <c r="AD201" s="160"/>
      <c r="AE201" s="172" t="e">
        <f t="shared" ca="1" si="97"/>
        <v>#N/A</v>
      </c>
      <c r="AF201" s="173" t="e">
        <f t="shared" ca="1" si="98"/>
        <v>#N/A</v>
      </c>
      <c r="AG201" s="163"/>
      <c r="AH201" s="178" t="e">
        <f t="shared" ca="1" si="99"/>
        <v>#N/A</v>
      </c>
      <c r="AI201" s="154" t="e">
        <f t="shared" ca="1" si="100"/>
        <v>#N/A</v>
      </c>
      <c r="AJ201" s="156"/>
      <c r="AK201" s="157"/>
    </row>
    <row r="202" spans="1:37">
      <c r="A202" s="147">
        <v>198</v>
      </c>
      <c r="B202" s="147">
        <f t="shared" ca="1" si="102"/>
        <v>15</v>
      </c>
      <c r="C202" s="148">
        <f t="shared" ca="1" si="101"/>
        <v>43131</v>
      </c>
      <c r="D202" s="149" t="e">
        <f t="shared" ca="1" si="103"/>
        <v>#N/A</v>
      </c>
      <c r="E202" s="149" t="e">
        <f t="shared" ca="1" si="104"/>
        <v>#N/A</v>
      </c>
      <c r="F202" s="149" t="e">
        <f t="shared" ca="1" si="105"/>
        <v>#N/A</v>
      </c>
      <c r="G202" s="149" t="e">
        <f t="shared" ca="1" si="106"/>
        <v>#N/A</v>
      </c>
      <c r="H202" s="169" t="e">
        <f t="shared" ref="H202:H254" ca="1" si="108">IF($C202&gt;$G$2,NA(),SUM($G198:$G202)/5)</f>
        <v>#N/A</v>
      </c>
      <c r="I202" s="169" t="e">
        <f t="shared" ca="1" si="82"/>
        <v>#N/A</v>
      </c>
      <c r="J202" s="169" t="e">
        <f t="shared" ca="1" si="88"/>
        <v>#N/A</v>
      </c>
      <c r="K202" s="169" t="e">
        <f t="shared" ca="1" si="85"/>
        <v>#N/A</v>
      </c>
      <c r="L202" s="150"/>
      <c r="M202" s="169" t="e">
        <f t="shared" ca="1" si="83"/>
        <v>#N/A</v>
      </c>
      <c r="N202" s="170" t="e">
        <f t="shared" ca="1" si="84"/>
        <v>#N/A</v>
      </c>
      <c r="O202" s="174" t="e">
        <f t="shared" ca="1" si="81"/>
        <v>#N/A</v>
      </c>
      <c r="P202" s="154" t="e">
        <f ca="1">IF($A202&lt;$L$2,NA(),IF(AND((INDEX(練りの用心棒!$A$8:$M$260,$A202-$L$2,5)=".."),((INDEX(練りの用心棒!$A$8:$M$260,$A202-$L$2,12)-INDEX(練りの用心棒!$A$8:$M$260,$A202-$L$2,13))-(INDEX(練りの用心棒!$A$8:$M$260,$A202-$L$2+1,12)-INDEX(練りの用心棒!$A$8:$M$260,$A202-$L$2+1,13))&lt;10)),E202*102%,NA()))</f>
        <v>#N/A</v>
      </c>
      <c r="Q202" s="153" t="e">
        <f ca="1">IF($A202&lt;$L$2,NA(),IF(AND((INDEX(練りの用心棒!$A$8:$M$260,$A202-$L$2,5)=".."),((INDEX(練りの用心棒!$A$8:$M$260,$A202-$L$2,12)-INDEX(練りの用心棒!$A$8:$M$260,$A202-$L$2,13))-(INDEX(練りの用心棒!$A$8:$M$260,$A202-$L$2+1,12)-INDEX(練りの用心棒!$A$8:$M$260,$A202-$L$2+1,13))&gt;10)),F202*98%,NA()))</f>
        <v>#N/A</v>
      </c>
      <c r="R202" s="166"/>
      <c r="S202" s="167"/>
      <c r="U202" s="158">
        <f t="shared" ca="1" si="107"/>
        <v>43131</v>
      </c>
      <c r="V202" s="159" t="e">
        <f t="shared" ca="1" si="89"/>
        <v>#N/A</v>
      </c>
      <c r="W202" s="159" t="e">
        <f t="shared" ca="1" si="90"/>
        <v>#N/A</v>
      </c>
      <c r="X202" s="159" t="e">
        <f t="shared" ca="1" si="91"/>
        <v>#N/A</v>
      </c>
      <c r="Y202" s="159" t="e">
        <f t="shared" ca="1" si="92"/>
        <v>#N/A</v>
      </c>
      <c r="Z202" s="159" t="e">
        <f t="shared" ca="1" si="93"/>
        <v>#N/A</v>
      </c>
      <c r="AA202" s="159" t="e">
        <f t="shared" ca="1" si="94"/>
        <v>#N/A</v>
      </c>
      <c r="AB202" s="159" t="e">
        <f t="shared" ca="1" si="95"/>
        <v>#N/A</v>
      </c>
      <c r="AC202" s="159" t="e">
        <f t="shared" ca="1" si="96"/>
        <v>#N/A</v>
      </c>
      <c r="AD202" s="160"/>
      <c r="AE202" s="172" t="e">
        <f t="shared" ca="1" si="97"/>
        <v>#N/A</v>
      </c>
      <c r="AF202" s="173" t="e">
        <f t="shared" ca="1" si="98"/>
        <v>#N/A</v>
      </c>
      <c r="AG202" s="163"/>
      <c r="AH202" s="178" t="e">
        <f t="shared" ca="1" si="99"/>
        <v>#N/A</v>
      </c>
      <c r="AI202" s="154" t="e">
        <f t="shared" ca="1" si="100"/>
        <v>#N/A</v>
      </c>
      <c r="AJ202" s="156"/>
      <c r="AK202" s="157"/>
    </row>
    <row r="203" spans="1:37">
      <c r="A203" s="147">
        <v>199</v>
      </c>
      <c r="B203" s="147">
        <f t="shared" ca="1" si="102"/>
        <v>14</v>
      </c>
      <c r="C203" s="148">
        <f t="shared" ca="1" si="101"/>
        <v>43132</v>
      </c>
      <c r="D203" s="149" t="e">
        <f t="shared" ca="1" si="103"/>
        <v>#N/A</v>
      </c>
      <c r="E203" s="149" t="e">
        <f t="shared" ca="1" si="104"/>
        <v>#N/A</v>
      </c>
      <c r="F203" s="149" t="e">
        <f t="shared" ca="1" si="105"/>
        <v>#N/A</v>
      </c>
      <c r="G203" s="149" t="e">
        <f t="shared" ca="1" si="106"/>
        <v>#N/A</v>
      </c>
      <c r="H203" s="169" t="e">
        <f t="shared" ca="1" si="108"/>
        <v>#N/A</v>
      </c>
      <c r="I203" s="169" t="e">
        <f t="shared" ca="1" si="82"/>
        <v>#N/A</v>
      </c>
      <c r="J203" s="169" t="e">
        <f t="shared" ca="1" si="88"/>
        <v>#N/A</v>
      </c>
      <c r="K203" s="169" t="e">
        <f t="shared" ca="1" si="85"/>
        <v>#N/A</v>
      </c>
      <c r="L203" s="150"/>
      <c r="M203" s="169" t="e">
        <f t="shared" ca="1" si="83"/>
        <v>#N/A</v>
      </c>
      <c r="N203" s="170" t="e">
        <f t="shared" ca="1" si="84"/>
        <v>#N/A</v>
      </c>
      <c r="O203" s="174" t="e">
        <f t="shared" ref="O203:O254" ca="1" si="109">IF($C203&gt;$G$2,NA(),100*(H203-H202)/H202)</f>
        <v>#N/A</v>
      </c>
      <c r="P203" s="154" t="e">
        <f ca="1">IF($A203&lt;$L$2,NA(),IF(AND((INDEX(練りの用心棒!$A$8:$M$260,$A203-$L$2,5)=".."),((INDEX(練りの用心棒!$A$8:$M$260,$A203-$L$2,12)-INDEX(練りの用心棒!$A$8:$M$260,$A203-$L$2,13))-(INDEX(練りの用心棒!$A$8:$M$260,$A203-$L$2+1,12)-INDEX(練りの用心棒!$A$8:$M$260,$A203-$L$2+1,13))&lt;10)),E203*102%,NA()))</f>
        <v>#N/A</v>
      </c>
      <c r="Q203" s="153" t="e">
        <f ca="1">IF($A203&lt;$L$2,NA(),IF(AND((INDEX(練りの用心棒!$A$8:$M$260,$A203-$L$2,5)=".."),((INDEX(練りの用心棒!$A$8:$M$260,$A203-$L$2,12)-INDEX(練りの用心棒!$A$8:$M$260,$A203-$L$2,13))-(INDEX(練りの用心棒!$A$8:$M$260,$A203-$L$2+1,12)-INDEX(練りの用心棒!$A$8:$M$260,$A203-$L$2+1,13))&gt;10)),F203*98%,NA()))</f>
        <v>#N/A</v>
      </c>
      <c r="R203" s="166"/>
      <c r="S203" s="167"/>
      <c r="U203" s="158">
        <f t="shared" ca="1" si="107"/>
        <v>43132</v>
      </c>
      <c r="V203" s="159" t="e">
        <f t="shared" ca="1" si="89"/>
        <v>#N/A</v>
      </c>
      <c r="W203" s="159" t="e">
        <f t="shared" ca="1" si="90"/>
        <v>#N/A</v>
      </c>
      <c r="X203" s="159" t="e">
        <f t="shared" ca="1" si="91"/>
        <v>#N/A</v>
      </c>
      <c r="Y203" s="159" t="e">
        <f t="shared" ca="1" si="92"/>
        <v>#N/A</v>
      </c>
      <c r="Z203" s="159" t="e">
        <f t="shared" ca="1" si="93"/>
        <v>#N/A</v>
      </c>
      <c r="AA203" s="159" t="e">
        <f t="shared" ca="1" si="94"/>
        <v>#N/A</v>
      </c>
      <c r="AB203" s="159" t="e">
        <f t="shared" ca="1" si="95"/>
        <v>#N/A</v>
      </c>
      <c r="AC203" s="159" t="e">
        <f t="shared" ca="1" si="96"/>
        <v>#N/A</v>
      </c>
      <c r="AD203" s="160"/>
      <c r="AE203" s="172" t="e">
        <f t="shared" ca="1" si="97"/>
        <v>#N/A</v>
      </c>
      <c r="AF203" s="173" t="e">
        <f t="shared" ca="1" si="98"/>
        <v>#N/A</v>
      </c>
      <c r="AG203" s="163"/>
      <c r="AH203" s="178" t="e">
        <f t="shared" ca="1" si="99"/>
        <v>#N/A</v>
      </c>
      <c r="AI203" s="154" t="e">
        <f t="shared" ca="1" si="100"/>
        <v>#N/A</v>
      </c>
      <c r="AJ203" s="156"/>
      <c r="AK203" s="157"/>
    </row>
    <row r="204" spans="1:37">
      <c r="A204" s="147">
        <v>200</v>
      </c>
      <c r="B204" s="147">
        <f t="shared" ca="1" si="102"/>
        <v>13</v>
      </c>
      <c r="C204" s="148">
        <f t="shared" ca="1" si="101"/>
        <v>43133</v>
      </c>
      <c r="D204" s="149" t="e">
        <f t="shared" ca="1" si="103"/>
        <v>#N/A</v>
      </c>
      <c r="E204" s="149" t="e">
        <f t="shared" ca="1" si="104"/>
        <v>#N/A</v>
      </c>
      <c r="F204" s="149" t="e">
        <f t="shared" ca="1" si="105"/>
        <v>#N/A</v>
      </c>
      <c r="G204" s="149" t="e">
        <f t="shared" ca="1" si="106"/>
        <v>#N/A</v>
      </c>
      <c r="H204" s="169" t="e">
        <f t="shared" ca="1" si="108"/>
        <v>#N/A</v>
      </c>
      <c r="I204" s="169" t="e">
        <f t="shared" ca="1" si="82"/>
        <v>#N/A</v>
      </c>
      <c r="J204" s="169" t="e">
        <f t="shared" ca="1" si="88"/>
        <v>#N/A</v>
      </c>
      <c r="K204" s="169" t="e">
        <f t="shared" ca="1" si="85"/>
        <v>#N/A</v>
      </c>
      <c r="L204" s="169" t="e">
        <f ca="1">IF($C204&gt;$G$2,NA(),SUM($G5:$G204)/200)</f>
        <v>#N/A</v>
      </c>
      <c r="M204" s="169" t="e">
        <f t="shared" ca="1" si="83"/>
        <v>#N/A</v>
      </c>
      <c r="N204" s="170" t="e">
        <f t="shared" ca="1" si="84"/>
        <v>#N/A</v>
      </c>
      <c r="O204" s="174" t="e">
        <f t="shared" ca="1" si="109"/>
        <v>#N/A</v>
      </c>
      <c r="P204" s="154" t="e">
        <f ca="1">IF($A204&lt;$L$2,NA(),IF(AND((INDEX(練りの用心棒!$A$8:$M$260,$A204-$L$2,5)=".."),((INDEX(練りの用心棒!$A$8:$M$260,$A204-$L$2,12)-INDEX(練りの用心棒!$A$8:$M$260,$A204-$L$2,13))-(INDEX(練りの用心棒!$A$8:$M$260,$A204-$L$2+1,12)-INDEX(練りの用心棒!$A$8:$M$260,$A204-$L$2+1,13))&lt;10)),E204*102%,NA()))</f>
        <v>#N/A</v>
      </c>
      <c r="Q204" s="153" t="e">
        <f ca="1">IF($A204&lt;$L$2,NA(),IF(AND((INDEX(練りの用心棒!$A$8:$M$260,$A204-$L$2,5)=".."),((INDEX(練りの用心棒!$A$8:$M$260,$A204-$L$2,12)-INDEX(練りの用心棒!$A$8:$M$260,$A204-$L$2,13))-(INDEX(練りの用心棒!$A$8:$M$260,$A204-$L$2+1,12)-INDEX(練りの用心棒!$A$8:$M$260,$A204-$L$2+1,13))&gt;10)),F204*98%,NA()))</f>
        <v>#N/A</v>
      </c>
      <c r="R204" s="166"/>
      <c r="S204" s="167"/>
      <c r="U204" s="158">
        <f t="shared" ca="1" si="107"/>
        <v>43133</v>
      </c>
      <c r="V204" s="159" t="e">
        <f t="shared" ca="1" si="89"/>
        <v>#N/A</v>
      </c>
      <c r="W204" s="159" t="e">
        <f t="shared" ca="1" si="90"/>
        <v>#N/A</v>
      </c>
      <c r="X204" s="159" t="e">
        <f t="shared" ca="1" si="91"/>
        <v>#N/A</v>
      </c>
      <c r="Y204" s="159" t="e">
        <f t="shared" ca="1" si="92"/>
        <v>#N/A</v>
      </c>
      <c r="Z204" s="159" t="e">
        <f t="shared" ca="1" si="93"/>
        <v>#N/A</v>
      </c>
      <c r="AA204" s="159" t="e">
        <f t="shared" ca="1" si="94"/>
        <v>#N/A</v>
      </c>
      <c r="AB204" s="159" t="e">
        <f ca="1">-J204</f>
        <v>#N/A</v>
      </c>
      <c r="AC204" s="159" t="e">
        <f ca="1">-K204</f>
        <v>#N/A</v>
      </c>
      <c r="AD204" s="159" t="e">
        <f ca="1">-L204</f>
        <v>#N/A</v>
      </c>
      <c r="AE204" s="172" t="e">
        <f t="shared" ca="1" si="97"/>
        <v>#N/A</v>
      </c>
      <c r="AF204" s="173" t="e">
        <f t="shared" ca="1" si="98"/>
        <v>#N/A</v>
      </c>
      <c r="AG204" s="163"/>
      <c r="AH204" s="178" t="e">
        <f t="shared" ca="1" si="99"/>
        <v>#N/A</v>
      </c>
      <c r="AI204" s="154" t="e">
        <f t="shared" ca="1" si="100"/>
        <v>#N/A</v>
      </c>
      <c r="AJ204" s="156"/>
      <c r="AK204" s="157"/>
    </row>
    <row r="205" spans="1:37">
      <c r="A205" s="147">
        <v>201</v>
      </c>
      <c r="B205" s="147">
        <f t="shared" ca="1" si="102"/>
        <v>12</v>
      </c>
      <c r="C205" s="148">
        <f t="shared" ca="1" si="101"/>
        <v>43136</v>
      </c>
      <c r="D205" s="149" t="e">
        <f t="shared" ca="1" si="103"/>
        <v>#N/A</v>
      </c>
      <c r="E205" s="149" t="e">
        <f t="shared" ca="1" si="104"/>
        <v>#N/A</v>
      </c>
      <c r="F205" s="149" t="e">
        <f t="shared" ca="1" si="105"/>
        <v>#N/A</v>
      </c>
      <c r="G205" s="149" t="e">
        <f t="shared" ca="1" si="106"/>
        <v>#N/A</v>
      </c>
      <c r="H205" s="169" t="e">
        <f t="shared" ca="1" si="108"/>
        <v>#N/A</v>
      </c>
      <c r="I205" s="169" t="e">
        <f t="shared" ca="1" si="82"/>
        <v>#N/A</v>
      </c>
      <c r="J205" s="169" t="e">
        <f t="shared" ca="1" si="88"/>
        <v>#N/A</v>
      </c>
      <c r="K205" s="169" t="e">
        <f t="shared" ca="1" si="85"/>
        <v>#N/A</v>
      </c>
      <c r="L205" s="169" t="e">
        <f t="shared" ref="L205:L254" ca="1" si="110">IF($C205&gt;$G$2,NA(),SUM($G6:$G205)/200)</f>
        <v>#N/A</v>
      </c>
      <c r="M205" s="169" t="e">
        <f t="shared" ca="1" si="83"/>
        <v>#N/A</v>
      </c>
      <c r="N205" s="170" t="e">
        <f t="shared" ca="1" si="84"/>
        <v>#N/A</v>
      </c>
      <c r="O205" s="174" t="e">
        <f t="shared" ca="1" si="109"/>
        <v>#N/A</v>
      </c>
      <c r="P205" s="154" t="e">
        <f ca="1">IF($A205&lt;$L$2,NA(),IF(AND((INDEX(練りの用心棒!$A$8:$M$260,$A205-$L$2,5)=".."),((INDEX(練りの用心棒!$A$8:$M$260,$A205-$L$2,12)-INDEX(練りの用心棒!$A$8:$M$260,$A205-$L$2,13))-(INDEX(練りの用心棒!$A$8:$M$260,$A205-$L$2+1,12)-INDEX(練りの用心棒!$A$8:$M$260,$A205-$L$2+1,13))&lt;10)),E205*102%,NA()))</f>
        <v>#N/A</v>
      </c>
      <c r="Q205" s="153" t="e">
        <f ca="1">IF($A205&lt;$L$2,NA(),IF(AND((INDEX(練りの用心棒!$A$8:$M$260,$A205-$L$2,5)=".."),((INDEX(練りの用心棒!$A$8:$M$260,$A205-$L$2,12)-INDEX(練りの用心棒!$A$8:$M$260,$A205-$L$2,13))-(INDEX(練りの用心棒!$A$8:$M$260,$A205-$L$2+1,12)-INDEX(練りの用心棒!$A$8:$M$260,$A205-$L$2+1,13))&gt;10)),F205*98%,NA()))</f>
        <v>#N/A</v>
      </c>
      <c r="R205" s="166"/>
      <c r="S205" s="167"/>
      <c r="U205" s="158">
        <f t="shared" ca="1" si="107"/>
        <v>43136</v>
      </c>
      <c r="V205" s="159" t="e">
        <f t="shared" ca="1" si="89"/>
        <v>#N/A</v>
      </c>
      <c r="W205" s="159" t="e">
        <f t="shared" ca="1" si="90"/>
        <v>#N/A</v>
      </c>
      <c r="X205" s="159" t="e">
        <f t="shared" ca="1" si="91"/>
        <v>#N/A</v>
      </c>
      <c r="Y205" s="159" t="e">
        <f t="shared" ca="1" si="92"/>
        <v>#N/A</v>
      </c>
      <c r="Z205" s="159" t="e">
        <f t="shared" ca="1" si="93"/>
        <v>#N/A</v>
      </c>
      <c r="AA205" s="159" t="e">
        <f t="shared" ca="1" si="94"/>
        <v>#N/A</v>
      </c>
      <c r="AB205" s="159" t="e">
        <f t="shared" ref="AB205:AB254" ca="1" si="111">-J205</f>
        <v>#N/A</v>
      </c>
      <c r="AC205" s="159" t="e">
        <f t="shared" ref="AC205:AC254" ca="1" si="112">-K205</f>
        <v>#N/A</v>
      </c>
      <c r="AD205" s="159" t="e">
        <f t="shared" ref="AD205:AD254" ca="1" si="113">-L205</f>
        <v>#N/A</v>
      </c>
      <c r="AE205" s="172" t="e">
        <f t="shared" ca="1" si="97"/>
        <v>#N/A</v>
      </c>
      <c r="AF205" s="173" t="e">
        <f t="shared" ca="1" si="98"/>
        <v>#N/A</v>
      </c>
      <c r="AG205" s="163"/>
      <c r="AH205" s="178" t="e">
        <f t="shared" ca="1" si="99"/>
        <v>#N/A</v>
      </c>
      <c r="AI205" s="154" t="e">
        <f t="shared" ca="1" si="100"/>
        <v>#N/A</v>
      </c>
      <c r="AJ205" s="156"/>
      <c r="AK205" s="157"/>
    </row>
    <row r="206" spans="1:37">
      <c r="A206" s="147">
        <v>202</v>
      </c>
      <c r="B206" s="147">
        <f t="shared" ca="1" si="102"/>
        <v>11</v>
      </c>
      <c r="C206" s="148">
        <f t="shared" ca="1" si="101"/>
        <v>43137</v>
      </c>
      <c r="D206" s="149" t="e">
        <f t="shared" ca="1" si="103"/>
        <v>#N/A</v>
      </c>
      <c r="E206" s="149" t="e">
        <f t="shared" ca="1" si="104"/>
        <v>#N/A</v>
      </c>
      <c r="F206" s="149" t="e">
        <f t="shared" ca="1" si="105"/>
        <v>#N/A</v>
      </c>
      <c r="G206" s="149" t="e">
        <f t="shared" ca="1" si="106"/>
        <v>#N/A</v>
      </c>
      <c r="H206" s="169" t="e">
        <f t="shared" ca="1" si="108"/>
        <v>#N/A</v>
      </c>
      <c r="I206" s="169" t="e">
        <f t="shared" ca="1" si="82"/>
        <v>#N/A</v>
      </c>
      <c r="J206" s="169" t="e">
        <f t="shared" ca="1" si="88"/>
        <v>#N/A</v>
      </c>
      <c r="K206" s="169" t="e">
        <f t="shared" ca="1" si="85"/>
        <v>#N/A</v>
      </c>
      <c r="L206" s="169" t="e">
        <f t="shared" ca="1" si="110"/>
        <v>#N/A</v>
      </c>
      <c r="M206" s="169" t="e">
        <f t="shared" ca="1" si="83"/>
        <v>#N/A</v>
      </c>
      <c r="N206" s="170" t="e">
        <f t="shared" ca="1" si="84"/>
        <v>#N/A</v>
      </c>
      <c r="O206" s="174" t="e">
        <f t="shared" ca="1" si="109"/>
        <v>#N/A</v>
      </c>
      <c r="P206" s="154" t="e">
        <f ca="1">IF($A206&lt;$L$2,NA(),IF(AND((INDEX(練りの用心棒!$A$8:$M$260,$A206-$L$2,5)=".."),((INDEX(練りの用心棒!$A$8:$M$260,$A206-$L$2,12)-INDEX(練りの用心棒!$A$8:$M$260,$A206-$L$2,13))-(INDEX(練りの用心棒!$A$8:$M$260,$A206-$L$2+1,12)-INDEX(練りの用心棒!$A$8:$M$260,$A206-$L$2+1,13))&lt;10)),E206*102%,NA()))</f>
        <v>#N/A</v>
      </c>
      <c r="Q206" s="153" t="e">
        <f ca="1">IF($A206&lt;$L$2,NA(),IF(AND((INDEX(練りの用心棒!$A$8:$M$260,$A206-$L$2,5)=".."),((INDEX(練りの用心棒!$A$8:$M$260,$A206-$L$2,12)-INDEX(練りの用心棒!$A$8:$M$260,$A206-$L$2,13))-(INDEX(練りの用心棒!$A$8:$M$260,$A206-$L$2+1,12)-INDEX(練りの用心棒!$A$8:$M$260,$A206-$L$2+1,13))&gt;10)),F206*98%,NA()))</f>
        <v>#N/A</v>
      </c>
      <c r="R206" s="166"/>
      <c r="S206" s="167"/>
      <c r="U206" s="158">
        <f t="shared" ca="1" si="107"/>
        <v>43137</v>
      </c>
      <c r="V206" s="159" t="e">
        <f t="shared" ca="1" si="89"/>
        <v>#N/A</v>
      </c>
      <c r="W206" s="159" t="e">
        <f t="shared" ca="1" si="90"/>
        <v>#N/A</v>
      </c>
      <c r="X206" s="159" t="e">
        <f t="shared" ca="1" si="91"/>
        <v>#N/A</v>
      </c>
      <c r="Y206" s="159" t="e">
        <f t="shared" ca="1" si="92"/>
        <v>#N/A</v>
      </c>
      <c r="Z206" s="159" t="e">
        <f t="shared" ca="1" si="93"/>
        <v>#N/A</v>
      </c>
      <c r="AA206" s="159" t="e">
        <f t="shared" ca="1" si="94"/>
        <v>#N/A</v>
      </c>
      <c r="AB206" s="159" t="e">
        <f t="shared" ca="1" si="111"/>
        <v>#N/A</v>
      </c>
      <c r="AC206" s="159" t="e">
        <f t="shared" ca="1" si="112"/>
        <v>#N/A</v>
      </c>
      <c r="AD206" s="159" t="e">
        <f t="shared" ca="1" si="113"/>
        <v>#N/A</v>
      </c>
      <c r="AE206" s="172" t="e">
        <f t="shared" ca="1" si="97"/>
        <v>#N/A</v>
      </c>
      <c r="AF206" s="173" t="e">
        <f t="shared" ca="1" si="98"/>
        <v>#N/A</v>
      </c>
      <c r="AG206" s="163"/>
      <c r="AH206" s="178" t="e">
        <f t="shared" ca="1" si="99"/>
        <v>#N/A</v>
      </c>
      <c r="AI206" s="154" t="e">
        <f t="shared" ca="1" si="100"/>
        <v>#N/A</v>
      </c>
      <c r="AJ206" s="156"/>
      <c r="AK206" s="157"/>
    </row>
    <row r="207" spans="1:37">
      <c r="A207" s="147">
        <v>203</v>
      </c>
      <c r="B207" s="147">
        <f t="shared" ca="1" si="102"/>
        <v>10</v>
      </c>
      <c r="C207" s="148">
        <f t="shared" ref="C207:C254" ca="1" si="114">IF($B207&lt;2,$G$2+1,INDEX(INDIRECT($D$2&amp;"!A1:f9000"),$B207,1))</f>
        <v>43138</v>
      </c>
      <c r="D207" s="149" t="e">
        <f t="shared" ca="1" si="103"/>
        <v>#N/A</v>
      </c>
      <c r="E207" s="149" t="e">
        <f t="shared" ca="1" si="104"/>
        <v>#N/A</v>
      </c>
      <c r="F207" s="149" t="e">
        <f t="shared" ca="1" si="105"/>
        <v>#N/A</v>
      </c>
      <c r="G207" s="149" t="e">
        <f t="shared" ca="1" si="106"/>
        <v>#N/A</v>
      </c>
      <c r="H207" s="169" t="e">
        <f t="shared" ca="1" si="108"/>
        <v>#N/A</v>
      </c>
      <c r="I207" s="169" t="e">
        <f t="shared" ca="1" si="82"/>
        <v>#N/A</v>
      </c>
      <c r="J207" s="169" t="e">
        <f t="shared" ca="1" si="88"/>
        <v>#N/A</v>
      </c>
      <c r="K207" s="169" t="e">
        <f t="shared" ca="1" si="85"/>
        <v>#N/A</v>
      </c>
      <c r="L207" s="169" t="e">
        <f t="shared" ca="1" si="110"/>
        <v>#N/A</v>
      </c>
      <c r="M207" s="169" t="e">
        <f t="shared" ca="1" si="83"/>
        <v>#N/A</v>
      </c>
      <c r="N207" s="170" t="e">
        <f t="shared" ca="1" si="84"/>
        <v>#N/A</v>
      </c>
      <c r="O207" s="174" t="e">
        <f t="shared" ca="1" si="109"/>
        <v>#N/A</v>
      </c>
      <c r="P207" s="154" t="e">
        <f ca="1">IF($A207&lt;$L$2,NA(),IF(AND((INDEX(練りの用心棒!$A$8:$M$260,$A207-$L$2,5)=".."),((INDEX(練りの用心棒!$A$8:$M$260,$A207-$L$2,12)-INDEX(練りの用心棒!$A$8:$M$260,$A207-$L$2,13))-(INDEX(練りの用心棒!$A$8:$M$260,$A207-$L$2+1,12)-INDEX(練りの用心棒!$A$8:$M$260,$A207-$L$2+1,13))&lt;10)),E207*102%,NA()))</f>
        <v>#N/A</v>
      </c>
      <c r="Q207" s="153" t="e">
        <f ca="1">IF($A207&lt;$L$2,NA(),IF(AND((INDEX(練りの用心棒!$A$8:$M$260,$A207-$L$2,5)=".."),((INDEX(練りの用心棒!$A$8:$M$260,$A207-$L$2,12)-INDEX(練りの用心棒!$A$8:$M$260,$A207-$L$2,13))-(INDEX(練りの用心棒!$A$8:$M$260,$A207-$L$2+1,12)-INDEX(練りの用心棒!$A$8:$M$260,$A207-$L$2+1,13))&gt;10)),F207*98%,NA()))</f>
        <v>#N/A</v>
      </c>
      <c r="R207" s="166"/>
      <c r="S207" s="167"/>
      <c r="U207" s="158">
        <f t="shared" ca="1" si="107"/>
        <v>43138</v>
      </c>
      <c r="V207" s="159" t="e">
        <f t="shared" ca="1" si="89"/>
        <v>#N/A</v>
      </c>
      <c r="W207" s="159" t="e">
        <f t="shared" ca="1" si="90"/>
        <v>#N/A</v>
      </c>
      <c r="X207" s="159" t="e">
        <f t="shared" ca="1" si="91"/>
        <v>#N/A</v>
      </c>
      <c r="Y207" s="159" t="e">
        <f t="shared" ca="1" si="92"/>
        <v>#N/A</v>
      </c>
      <c r="Z207" s="159" t="e">
        <f t="shared" ca="1" si="93"/>
        <v>#N/A</v>
      </c>
      <c r="AA207" s="159" t="e">
        <f t="shared" ca="1" si="94"/>
        <v>#N/A</v>
      </c>
      <c r="AB207" s="159" t="e">
        <f t="shared" ca="1" si="111"/>
        <v>#N/A</v>
      </c>
      <c r="AC207" s="159" t="e">
        <f t="shared" ca="1" si="112"/>
        <v>#N/A</v>
      </c>
      <c r="AD207" s="159" t="e">
        <f t="shared" ca="1" si="113"/>
        <v>#N/A</v>
      </c>
      <c r="AE207" s="172" t="e">
        <f t="shared" ca="1" si="97"/>
        <v>#N/A</v>
      </c>
      <c r="AF207" s="173" t="e">
        <f t="shared" ca="1" si="98"/>
        <v>#N/A</v>
      </c>
      <c r="AG207" s="163"/>
      <c r="AH207" s="178" t="e">
        <f t="shared" ca="1" si="99"/>
        <v>#N/A</v>
      </c>
      <c r="AI207" s="154" t="e">
        <f t="shared" ca="1" si="100"/>
        <v>#N/A</v>
      </c>
      <c r="AJ207" s="156"/>
      <c r="AK207" s="157"/>
    </row>
    <row r="208" spans="1:37">
      <c r="A208" s="147">
        <v>204</v>
      </c>
      <c r="B208" s="147">
        <f t="shared" ca="1" si="102"/>
        <v>9</v>
      </c>
      <c r="C208" s="148">
        <f t="shared" ca="1" si="114"/>
        <v>43139</v>
      </c>
      <c r="D208" s="149" t="e">
        <f t="shared" ca="1" si="103"/>
        <v>#N/A</v>
      </c>
      <c r="E208" s="149" t="e">
        <f t="shared" ca="1" si="104"/>
        <v>#N/A</v>
      </c>
      <c r="F208" s="149" t="e">
        <f t="shared" ca="1" si="105"/>
        <v>#N/A</v>
      </c>
      <c r="G208" s="149" t="e">
        <f t="shared" ca="1" si="106"/>
        <v>#N/A</v>
      </c>
      <c r="H208" s="169" t="e">
        <f t="shared" ca="1" si="108"/>
        <v>#N/A</v>
      </c>
      <c r="I208" s="169" t="e">
        <f t="shared" ca="1" si="82"/>
        <v>#N/A</v>
      </c>
      <c r="J208" s="169" t="e">
        <f t="shared" ca="1" si="88"/>
        <v>#N/A</v>
      </c>
      <c r="K208" s="169" t="e">
        <f t="shared" ca="1" si="85"/>
        <v>#N/A</v>
      </c>
      <c r="L208" s="169" t="e">
        <f t="shared" ca="1" si="110"/>
        <v>#N/A</v>
      </c>
      <c r="M208" s="169" t="e">
        <f t="shared" ca="1" si="83"/>
        <v>#N/A</v>
      </c>
      <c r="N208" s="170" t="e">
        <f t="shared" ca="1" si="84"/>
        <v>#N/A</v>
      </c>
      <c r="O208" s="174" t="e">
        <f t="shared" ca="1" si="109"/>
        <v>#N/A</v>
      </c>
      <c r="P208" s="154" t="e">
        <f ca="1">IF($A208&lt;$L$2,NA(),IF(AND((INDEX(練りの用心棒!$A$8:$M$260,$A208-$L$2,5)=".."),((INDEX(練りの用心棒!$A$8:$M$260,$A208-$L$2,12)-INDEX(練りの用心棒!$A$8:$M$260,$A208-$L$2,13))-(INDEX(練りの用心棒!$A$8:$M$260,$A208-$L$2+1,12)-INDEX(練りの用心棒!$A$8:$M$260,$A208-$L$2+1,13))&lt;10)),E208*102%,NA()))</f>
        <v>#N/A</v>
      </c>
      <c r="Q208" s="153" t="e">
        <f ca="1">IF($A208&lt;$L$2,NA(),IF(AND((INDEX(練りの用心棒!$A$8:$M$260,$A208-$L$2,5)=".."),((INDEX(練りの用心棒!$A$8:$M$260,$A208-$L$2,12)-INDEX(練りの用心棒!$A$8:$M$260,$A208-$L$2,13))-(INDEX(練りの用心棒!$A$8:$M$260,$A208-$L$2+1,12)-INDEX(練りの用心棒!$A$8:$M$260,$A208-$L$2+1,13))&gt;10)),F208*98%,NA()))</f>
        <v>#N/A</v>
      </c>
      <c r="R208" s="166"/>
      <c r="S208" s="167"/>
      <c r="U208" s="158">
        <f t="shared" ca="1" si="107"/>
        <v>43139</v>
      </c>
      <c r="V208" s="159" t="e">
        <f t="shared" ca="1" si="89"/>
        <v>#N/A</v>
      </c>
      <c r="W208" s="159" t="e">
        <f t="shared" ca="1" si="90"/>
        <v>#N/A</v>
      </c>
      <c r="X208" s="159" t="e">
        <f t="shared" ca="1" si="91"/>
        <v>#N/A</v>
      </c>
      <c r="Y208" s="159" t="e">
        <f t="shared" ca="1" si="92"/>
        <v>#N/A</v>
      </c>
      <c r="Z208" s="159" t="e">
        <f t="shared" ca="1" si="93"/>
        <v>#N/A</v>
      </c>
      <c r="AA208" s="159" t="e">
        <f t="shared" ca="1" si="94"/>
        <v>#N/A</v>
      </c>
      <c r="AB208" s="159" t="e">
        <f t="shared" ca="1" si="111"/>
        <v>#N/A</v>
      </c>
      <c r="AC208" s="159" t="e">
        <f t="shared" ca="1" si="112"/>
        <v>#N/A</v>
      </c>
      <c r="AD208" s="159" t="e">
        <f t="shared" ca="1" si="113"/>
        <v>#N/A</v>
      </c>
      <c r="AE208" s="172" t="e">
        <f t="shared" ca="1" si="97"/>
        <v>#N/A</v>
      </c>
      <c r="AF208" s="173" t="e">
        <f t="shared" ca="1" si="98"/>
        <v>#N/A</v>
      </c>
      <c r="AG208" s="163"/>
      <c r="AH208" s="178" t="e">
        <f t="shared" ca="1" si="99"/>
        <v>#N/A</v>
      </c>
      <c r="AI208" s="154" t="e">
        <f t="shared" ca="1" si="100"/>
        <v>#N/A</v>
      </c>
      <c r="AJ208" s="156"/>
      <c r="AK208" s="157"/>
    </row>
    <row r="209" spans="1:37">
      <c r="A209" s="147">
        <v>205</v>
      </c>
      <c r="B209" s="147">
        <f t="shared" ca="1" si="102"/>
        <v>8</v>
      </c>
      <c r="C209" s="148">
        <f t="shared" ca="1" si="114"/>
        <v>43140</v>
      </c>
      <c r="D209" s="149" t="e">
        <f t="shared" ca="1" si="103"/>
        <v>#N/A</v>
      </c>
      <c r="E209" s="149" t="e">
        <f t="shared" ca="1" si="104"/>
        <v>#N/A</v>
      </c>
      <c r="F209" s="149" t="e">
        <f t="shared" ca="1" si="105"/>
        <v>#N/A</v>
      </c>
      <c r="G209" s="149" t="e">
        <f t="shared" ca="1" si="106"/>
        <v>#N/A</v>
      </c>
      <c r="H209" s="169" t="e">
        <f t="shared" ca="1" si="108"/>
        <v>#N/A</v>
      </c>
      <c r="I209" s="169" t="e">
        <f t="shared" ca="1" si="82"/>
        <v>#N/A</v>
      </c>
      <c r="J209" s="169" t="e">
        <f t="shared" ca="1" si="88"/>
        <v>#N/A</v>
      </c>
      <c r="K209" s="169" t="e">
        <f t="shared" ca="1" si="85"/>
        <v>#N/A</v>
      </c>
      <c r="L209" s="169" t="e">
        <f t="shared" ca="1" si="110"/>
        <v>#N/A</v>
      </c>
      <c r="M209" s="169" t="e">
        <f t="shared" ca="1" si="83"/>
        <v>#N/A</v>
      </c>
      <c r="N209" s="170" t="e">
        <f t="shared" ca="1" si="84"/>
        <v>#N/A</v>
      </c>
      <c r="O209" s="174" t="e">
        <f t="shared" ca="1" si="109"/>
        <v>#N/A</v>
      </c>
      <c r="P209" s="154" t="e">
        <f ca="1">IF($A209&lt;$L$2,NA(),IF(AND((INDEX(練りの用心棒!$A$8:$M$260,$A209-$L$2,5)=".."),((INDEX(練りの用心棒!$A$8:$M$260,$A209-$L$2,12)-INDEX(練りの用心棒!$A$8:$M$260,$A209-$L$2,13))-(INDEX(練りの用心棒!$A$8:$M$260,$A209-$L$2+1,12)-INDEX(練りの用心棒!$A$8:$M$260,$A209-$L$2+1,13))&lt;10)),E209*102%,NA()))</f>
        <v>#N/A</v>
      </c>
      <c r="Q209" s="153" t="e">
        <f ca="1">IF($A209&lt;$L$2,NA(),IF(AND((INDEX(練りの用心棒!$A$8:$M$260,$A209-$L$2,5)=".."),((INDEX(練りの用心棒!$A$8:$M$260,$A209-$L$2,12)-INDEX(練りの用心棒!$A$8:$M$260,$A209-$L$2,13))-(INDEX(練りの用心棒!$A$8:$M$260,$A209-$L$2+1,12)-INDEX(練りの用心棒!$A$8:$M$260,$A209-$L$2+1,13))&gt;10)),F209*98%,NA()))</f>
        <v>#N/A</v>
      </c>
      <c r="R209" s="166"/>
      <c r="S209" s="167"/>
      <c r="U209" s="158">
        <f t="shared" ca="1" si="107"/>
        <v>43140</v>
      </c>
      <c r="V209" s="159" t="e">
        <f t="shared" ca="1" si="89"/>
        <v>#N/A</v>
      </c>
      <c r="W209" s="159" t="e">
        <f t="shared" ca="1" si="90"/>
        <v>#N/A</v>
      </c>
      <c r="X209" s="159" t="e">
        <f t="shared" ca="1" si="91"/>
        <v>#N/A</v>
      </c>
      <c r="Y209" s="159" t="e">
        <f t="shared" ca="1" si="92"/>
        <v>#N/A</v>
      </c>
      <c r="Z209" s="159" t="e">
        <f t="shared" ca="1" si="93"/>
        <v>#N/A</v>
      </c>
      <c r="AA209" s="159" t="e">
        <f t="shared" ca="1" si="94"/>
        <v>#N/A</v>
      </c>
      <c r="AB209" s="159" t="e">
        <f t="shared" ca="1" si="111"/>
        <v>#N/A</v>
      </c>
      <c r="AC209" s="159" t="e">
        <f t="shared" ca="1" si="112"/>
        <v>#N/A</v>
      </c>
      <c r="AD209" s="159" t="e">
        <f t="shared" ca="1" si="113"/>
        <v>#N/A</v>
      </c>
      <c r="AE209" s="172" t="e">
        <f t="shared" ca="1" si="97"/>
        <v>#N/A</v>
      </c>
      <c r="AF209" s="173" t="e">
        <f t="shared" ca="1" si="98"/>
        <v>#N/A</v>
      </c>
      <c r="AG209" s="163"/>
      <c r="AH209" s="178" t="e">
        <f t="shared" ca="1" si="99"/>
        <v>#N/A</v>
      </c>
      <c r="AI209" s="154" t="e">
        <f t="shared" ca="1" si="100"/>
        <v>#N/A</v>
      </c>
      <c r="AJ209" s="156"/>
      <c r="AK209" s="157"/>
    </row>
    <row r="210" spans="1:37">
      <c r="A210" s="147">
        <v>206</v>
      </c>
      <c r="B210" s="147">
        <f t="shared" ca="1" si="102"/>
        <v>7</v>
      </c>
      <c r="C210" s="148">
        <f ca="1">IF($B210&lt;2,$G$2+1,INDEX(INDIRECT($D$2&amp;"!A1:f9000"),$B210,1))</f>
        <v>43144</v>
      </c>
      <c r="D210" s="149" t="e">
        <f t="shared" ca="1" si="103"/>
        <v>#N/A</v>
      </c>
      <c r="E210" s="149" t="e">
        <f t="shared" ca="1" si="104"/>
        <v>#N/A</v>
      </c>
      <c r="F210" s="149" t="e">
        <f t="shared" ca="1" si="105"/>
        <v>#N/A</v>
      </c>
      <c r="G210" s="149" t="e">
        <f t="shared" ca="1" si="106"/>
        <v>#N/A</v>
      </c>
      <c r="H210" s="169" t="e">
        <f t="shared" ca="1" si="108"/>
        <v>#N/A</v>
      </c>
      <c r="I210" s="169" t="e">
        <f t="shared" ca="1" si="82"/>
        <v>#N/A</v>
      </c>
      <c r="J210" s="169" t="e">
        <f t="shared" ca="1" si="88"/>
        <v>#N/A</v>
      </c>
      <c r="K210" s="169" t="e">
        <f t="shared" ca="1" si="85"/>
        <v>#N/A</v>
      </c>
      <c r="L210" s="169" t="e">
        <f t="shared" ca="1" si="110"/>
        <v>#N/A</v>
      </c>
      <c r="M210" s="169" t="e">
        <f t="shared" ca="1" si="83"/>
        <v>#N/A</v>
      </c>
      <c r="N210" s="170" t="e">
        <f t="shared" ca="1" si="84"/>
        <v>#N/A</v>
      </c>
      <c r="O210" s="174" t="e">
        <f t="shared" ca="1" si="109"/>
        <v>#N/A</v>
      </c>
      <c r="P210" s="154" t="e">
        <f ca="1">IF($A210&lt;$L$2,NA(),IF(AND((INDEX(練りの用心棒!$A$8:$M$260,$A210-$L$2,5)=".."),((INDEX(練りの用心棒!$A$8:$M$260,$A210-$L$2,12)-INDEX(練りの用心棒!$A$8:$M$260,$A210-$L$2,13))-(INDEX(練りの用心棒!$A$8:$M$260,$A210-$L$2+1,12)-INDEX(練りの用心棒!$A$8:$M$260,$A210-$L$2+1,13))&lt;10)),E210*102%,NA()))</f>
        <v>#N/A</v>
      </c>
      <c r="Q210" s="153" t="e">
        <f ca="1">IF($A210&lt;$L$2,NA(),IF(AND((INDEX(練りの用心棒!$A$8:$M$260,$A210-$L$2,5)=".."),((INDEX(練りの用心棒!$A$8:$M$260,$A210-$L$2,12)-INDEX(練りの用心棒!$A$8:$M$260,$A210-$L$2,13))-(INDEX(練りの用心棒!$A$8:$M$260,$A210-$L$2+1,12)-INDEX(練りの用心棒!$A$8:$M$260,$A210-$L$2+1,13))&gt;10)),F210*98%,NA()))</f>
        <v>#N/A</v>
      </c>
      <c r="R210" s="166"/>
      <c r="S210" s="167"/>
      <c r="U210" s="158">
        <f t="shared" ca="1" si="107"/>
        <v>43144</v>
      </c>
      <c r="V210" s="159" t="e">
        <f t="shared" ca="1" si="89"/>
        <v>#N/A</v>
      </c>
      <c r="W210" s="159" t="e">
        <f t="shared" ca="1" si="90"/>
        <v>#N/A</v>
      </c>
      <c r="X210" s="159" t="e">
        <f t="shared" ca="1" si="91"/>
        <v>#N/A</v>
      </c>
      <c r="Y210" s="159" t="e">
        <f t="shared" ca="1" si="92"/>
        <v>#N/A</v>
      </c>
      <c r="Z210" s="159" t="e">
        <f t="shared" ca="1" si="93"/>
        <v>#N/A</v>
      </c>
      <c r="AA210" s="159" t="e">
        <f t="shared" ca="1" si="94"/>
        <v>#N/A</v>
      </c>
      <c r="AB210" s="159" t="e">
        <f t="shared" ca="1" si="111"/>
        <v>#N/A</v>
      </c>
      <c r="AC210" s="159" t="e">
        <f t="shared" ca="1" si="112"/>
        <v>#N/A</v>
      </c>
      <c r="AD210" s="159" t="e">
        <f t="shared" ca="1" si="113"/>
        <v>#N/A</v>
      </c>
      <c r="AE210" s="172" t="e">
        <f t="shared" ca="1" si="97"/>
        <v>#N/A</v>
      </c>
      <c r="AF210" s="173" t="e">
        <f t="shared" ca="1" si="98"/>
        <v>#N/A</v>
      </c>
      <c r="AG210" s="163"/>
      <c r="AH210" s="178" t="e">
        <f t="shared" ca="1" si="99"/>
        <v>#N/A</v>
      </c>
      <c r="AI210" s="154" t="e">
        <f t="shared" ca="1" si="100"/>
        <v>#N/A</v>
      </c>
      <c r="AJ210" s="156"/>
      <c r="AK210" s="157"/>
    </row>
    <row r="211" spans="1:37">
      <c r="A211" s="147">
        <v>207</v>
      </c>
      <c r="B211" s="147">
        <f t="shared" ca="1" si="102"/>
        <v>6</v>
      </c>
      <c r="C211" s="148">
        <f t="shared" ca="1" si="114"/>
        <v>43145</v>
      </c>
      <c r="D211" s="149" t="e">
        <f t="shared" ca="1" si="103"/>
        <v>#N/A</v>
      </c>
      <c r="E211" s="149" t="e">
        <f t="shared" ca="1" si="104"/>
        <v>#N/A</v>
      </c>
      <c r="F211" s="149" t="e">
        <f t="shared" ca="1" si="105"/>
        <v>#N/A</v>
      </c>
      <c r="G211" s="149" t="e">
        <f t="shared" ca="1" si="106"/>
        <v>#N/A</v>
      </c>
      <c r="H211" s="169" t="e">
        <f t="shared" ca="1" si="108"/>
        <v>#N/A</v>
      </c>
      <c r="I211" s="169" t="e">
        <f t="shared" ca="1" si="82"/>
        <v>#N/A</v>
      </c>
      <c r="J211" s="169" t="e">
        <f t="shared" ca="1" si="88"/>
        <v>#N/A</v>
      </c>
      <c r="K211" s="169" t="e">
        <f t="shared" ca="1" si="85"/>
        <v>#N/A</v>
      </c>
      <c r="L211" s="169" t="e">
        <f t="shared" ca="1" si="110"/>
        <v>#N/A</v>
      </c>
      <c r="M211" s="169" t="e">
        <f t="shared" ca="1" si="83"/>
        <v>#N/A</v>
      </c>
      <c r="N211" s="170" t="e">
        <f t="shared" ca="1" si="84"/>
        <v>#N/A</v>
      </c>
      <c r="O211" s="174" t="e">
        <f t="shared" ca="1" si="109"/>
        <v>#N/A</v>
      </c>
      <c r="P211" s="154" t="e">
        <f ca="1">IF($A211&lt;$L$2,NA(),IF(AND((INDEX(練りの用心棒!$A$8:$M$260,$A211-$L$2,5)=".."),((INDEX(練りの用心棒!$A$8:$M$260,$A211-$L$2,12)-INDEX(練りの用心棒!$A$8:$M$260,$A211-$L$2,13))-(INDEX(練りの用心棒!$A$8:$M$260,$A211-$L$2+1,12)-INDEX(練りの用心棒!$A$8:$M$260,$A211-$L$2+1,13))&lt;10)),E211*102%,NA()))</f>
        <v>#N/A</v>
      </c>
      <c r="Q211" s="153" t="e">
        <f ca="1">IF($A211&lt;$L$2,NA(),IF(AND((INDEX(練りの用心棒!$A$8:$M$260,$A211-$L$2,5)=".."),((INDEX(練りの用心棒!$A$8:$M$260,$A211-$L$2,12)-INDEX(練りの用心棒!$A$8:$M$260,$A211-$L$2,13))-(INDEX(練りの用心棒!$A$8:$M$260,$A211-$L$2+1,12)-INDEX(練りの用心棒!$A$8:$M$260,$A211-$L$2+1,13))&gt;10)),F211*98%,NA()))</f>
        <v>#N/A</v>
      </c>
      <c r="R211" s="166"/>
      <c r="S211" s="167"/>
      <c r="U211" s="158">
        <f t="shared" ca="1" si="107"/>
        <v>43145</v>
      </c>
      <c r="V211" s="159" t="e">
        <f t="shared" ca="1" si="89"/>
        <v>#N/A</v>
      </c>
      <c r="W211" s="159" t="e">
        <f t="shared" ca="1" si="90"/>
        <v>#N/A</v>
      </c>
      <c r="X211" s="159" t="e">
        <f t="shared" ca="1" si="91"/>
        <v>#N/A</v>
      </c>
      <c r="Y211" s="159" t="e">
        <f t="shared" ca="1" si="92"/>
        <v>#N/A</v>
      </c>
      <c r="Z211" s="159" t="e">
        <f t="shared" ca="1" si="93"/>
        <v>#N/A</v>
      </c>
      <c r="AA211" s="159" t="e">
        <f t="shared" ca="1" si="94"/>
        <v>#N/A</v>
      </c>
      <c r="AB211" s="159" t="e">
        <f t="shared" ca="1" si="111"/>
        <v>#N/A</v>
      </c>
      <c r="AC211" s="159" t="e">
        <f t="shared" ca="1" si="112"/>
        <v>#N/A</v>
      </c>
      <c r="AD211" s="159" t="e">
        <f t="shared" ca="1" si="113"/>
        <v>#N/A</v>
      </c>
      <c r="AE211" s="172" t="e">
        <f t="shared" ca="1" si="97"/>
        <v>#N/A</v>
      </c>
      <c r="AF211" s="173" t="e">
        <f t="shared" ca="1" si="98"/>
        <v>#N/A</v>
      </c>
      <c r="AG211" s="163"/>
      <c r="AH211" s="178" t="e">
        <f t="shared" ca="1" si="99"/>
        <v>#N/A</v>
      </c>
      <c r="AI211" s="154" t="e">
        <f t="shared" ca="1" si="100"/>
        <v>#N/A</v>
      </c>
      <c r="AJ211" s="156"/>
      <c r="AK211" s="157"/>
    </row>
    <row r="212" spans="1:37">
      <c r="A212" s="147">
        <v>208</v>
      </c>
      <c r="B212" s="147">
        <f t="shared" ca="1" si="102"/>
        <v>5</v>
      </c>
      <c r="C212" s="148">
        <f t="shared" ca="1" si="114"/>
        <v>43146</v>
      </c>
      <c r="D212" s="149" t="e">
        <f t="shared" ca="1" si="103"/>
        <v>#N/A</v>
      </c>
      <c r="E212" s="149" t="e">
        <f t="shared" ca="1" si="104"/>
        <v>#N/A</v>
      </c>
      <c r="F212" s="149" t="e">
        <f t="shared" ca="1" si="105"/>
        <v>#N/A</v>
      </c>
      <c r="G212" s="149" t="e">
        <f t="shared" ca="1" si="106"/>
        <v>#N/A</v>
      </c>
      <c r="H212" s="169" t="e">
        <f t="shared" ca="1" si="108"/>
        <v>#N/A</v>
      </c>
      <c r="I212" s="169" t="e">
        <f t="shared" ca="1" si="82"/>
        <v>#N/A</v>
      </c>
      <c r="J212" s="169" t="e">
        <f t="shared" ca="1" si="88"/>
        <v>#N/A</v>
      </c>
      <c r="K212" s="169" t="e">
        <f t="shared" ca="1" si="85"/>
        <v>#N/A</v>
      </c>
      <c r="L212" s="169" t="e">
        <f t="shared" ca="1" si="110"/>
        <v>#N/A</v>
      </c>
      <c r="M212" s="169" t="e">
        <f t="shared" ca="1" si="83"/>
        <v>#N/A</v>
      </c>
      <c r="N212" s="170" t="e">
        <f t="shared" ca="1" si="84"/>
        <v>#N/A</v>
      </c>
      <c r="O212" s="174" t="e">
        <f t="shared" ca="1" si="109"/>
        <v>#N/A</v>
      </c>
      <c r="P212" s="154" t="e">
        <f ca="1">IF($A212&lt;$L$2,NA(),IF(AND((INDEX(練りの用心棒!$A$8:$M$260,$A212-$L$2,5)=".."),((INDEX(練りの用心棒!$A$8:$M$260,$A212-$L$2,12)-INDEX(練りの用心棒!$A$8:$M$260,$A212-$L$2,13))-(INDEX(練りの用心棒!$A$8:$M$260,$A212-$L$2+1,12)-INDEX(練りの用心棒!$A$8:$M$260,$A212-$L$2+1,13))&lt;10)),E212*102%,NA()))</f>
        <v>#N/A</v>
      </c>
      <c r="Q212" s="153" t="e">
        <f ca="1">IF($A212&lt;$L$2,NA(),IF(AND((INDEX(練りの用心棒!$A$8:$M$260,$A212-$L$2,5)=".."),((INDEX(練りの用心棒!$A$8:$M$260,$A212-$L$2,12)-INDEX(練りの用心棒!$A$8:$M$260,$A212-$L$2,13))-(INDEX(練りの用心棒!$A$8:$M$260,$A212-$L$2+1,12)-INDEX(練りの用心棒!$A$8:$M$260,$A212-$L$2+1,13))&gt;10)),F212*98%,NA()))</f>
        <v>#N/A</v>
      </c>
      <c r="R212" s="166"/>
      <c r="S212" s="167"/>
      <c r="U212" s="158">
        <f t="shared" ca="1" si="107"/>
        <v>43146</v>
      </c>
      <c r="V212" s="159" t="e">
        <f t="shared" ca="1" si="89"/>
        <v>#N/A</v>
      </c>
      <c r="W212" s="159" t="e">
        <f t="shared" ca="1" si="90"/>
        <v>#N/A</v>
      </c>
      <c r="X212" s="159" t="e">
        <f t="shared" ca="1" si="91"/>
        <v>#N/A</v>
      </c>
      <c r="Y212" s="159" t="e">
        <f t="shared" ca="1" si="92"/>
        <v>#N/A</v>
      </c>
      <c r="Z212" s="159" t="e">
        <f t="shared" ca="1" si="93"/>
        <v>#N/A</v>
      </c>
      <c r="AA212" s="159" t="e">
        <f t="shared" ca="1" si="94"/>
        <v>#N/A</v>
      </c>
      <c r="AB212" s="159" t="e">
        <f t="shared" ca="1" si="111"/>
        <v>#N/A</v>
      </c>
      <c r="AC212" s="159" t="e">
        <f t="shared" ca="1" si="112"/>
        <v>#N/A</v>
      </c>
      <c r="AD212" s="159" t="e">
        <f t="shared" ca="1" si="113"/>
        <v>#N/A</v>
      </c>
      <c r="AE212" s="172" t="e">
        <f t="shared" ca="1" si="97"/>
        <v>#N/A</v>
      </c>
      <c r="AF212" s="173" t="e">
        <f t="shared" ca="1" si="98"/>
        <v>#N/A</v>
      </c>
      <c r="AG212" s="163"/>
      <c r="AH212" s="178" t="e">
        <f t="shared" ca="1" si="99"/>
        <v>#N/A</v>
      </c>
      <c r="AI212" s="154" t="e">
        <f t="shared" ca="1" si="100"/>
        <v>#N/A</v>
      </c>
      <c r="AJ212" s="156"/>
      <c r="AK212" s="157"/>
    </row>
    <row r="213" spans="1:37">
      <c r="A213" s="147">
        <v>209</v>
      </c>
      <c r="B213" s="147">
        <f t="shared" ca="1" si="102"/>
        <v>4</v>
      </c>
      <c r="C213" s="148">
        <f t="shared" ca="1" si="114"/>
        <v>43147</v>
      </c>
      <c r="D213" s="149" t="e">
        <f t="shared" ca="1" si="103"/>
        <v>#N/A</v>
      </c>
      <c r="E213" s="149" t="e">
        <f t="shared" ca="1" si="104"/>
        <v>#N/A</v>
      </c>
      <c r="F213" s="149" t="e">
        <f t="shared" ca="1" si="105"/>
        <v>#N/A</v>
      </c>
      <c r="G213" s="149" t="e">
        <f t="shared" ca="1" si="106"/>
        <v>#N/A</v>
      </c>
      <c r="H213" s="169" t="e">
        <f t="shared" ca="1" si="108"/>
        <v>#N/A</v>
      </c>
      <c r="I213" s="169" t="e">
        <f t="shared" ca="1" si="82"/>
        <v>#N/A</v>
      </c>
      <c r="J213" s="169" t="e">
        <f t="shared" ca="1" si="88"/>
        <v>#N/A</v>
      </c>
      <c r="K213" s="169" t="e">
        <f t="shared" ca="1" si="85"/>
        <v>#N/A</v>
      </c>
      <c r="L213" s="169" t="e">
        <f t="shared" ca="1" si="110"/>
        <v>#N/A</v>
      </c>
      <c r="M213" s="169" t="e">
        <f t="shared" ca="1" si="83"/>
        <v>#N/A</v>
      </c>
      <c r="N213" s="170" t="e">
        <f t="shared" ca="1" si="84"/>
        <v>#N/A</v>
      </c>
      <c r="O213" s="174" t="e">
        <f t="shared" ca="1" si="109"/>
        <v>#N/A</v>
      </c>
      <c r="P213" s="154" t="e">
        <f ca="1">IF($A213&lt;$L$2,NA(),IF(AND((INDEX(練りの用心棒!$A$8:$M$260,$A213-$L$2,5)=".."),((INDEX(練りの用心棒!$A$8:$M$260,$A213-$L$2,12)-INDEX(練りの用心棒!$A$8:$M$260,$A213-$L$2,13))-(INDEX(練りの用心棒!$A$8:$M$260,$A213-$L$2+1,12)-INDEX(練りの用心棒!$A$8:$M$260,$A213-$L$2+1,13))&lt;10)),E213*102%,NA()))</f>
        <v>#N/A</v>
      </c>
      <c r="Q213" s="153" t="e">
        <f ca="1">IF($A213&lt;$L$2,NA(),IF(AND((INDEX(練りの用心棒!$A$8:$M$260,$A213-$L$2,5)=".."),((INDEX(練りの用心棒!$A$8:$M$260,$A213-$L$2,12)-INDEX(練りの用心棒!$A$8:$M$260,$A213-$L$2,13))-(INDEX(練りの用心棒!$A$8:$M$260,$A213-$L$2+1,12)-INDEX(練りの用心棒!$A$8:$M$260,$A213-$L$2+1,13))&gt;10)),F213*98%,NA()))</f>
        <v>#N/A</v>
      </c>
      <c r="R213" s="166"/>
      <c r="S213" s="167"/>
      <c r="U213" s="158">
        <f t="shared" ca="1" si="107"/>
        <v>43147</v>
      </c>
      <c r="V213" s="159" t="e">
        <f t="shared" ca="1" si="89"/>
        <v>#N/A</v>
      </c>
      <c r="W213" s="159" t="e">
        <f t="shared" ca="1" si="90"/>
        <v>#N/A</v>
      </c>
      <c r="X213" s="159" t="e">
        <f t="shared" ca="1" si="91"/>
        <v>#N/A</v>
      </c>
      <c r="Y213" s="159" t="e">
        <f t="shared" ca="1" si="92"/>
        <v>#N/A</v>
      </c>
      <c r="Z213" s="159" t="e">
        <f t="shared" ca="1" si="93"/>
        <v>#N/A</v>
      </c>
      <c r="AA213" s="159" t="e">
        <f t="shared" ca="1" si="94"/>
        <v>#N/A</v>
      </c>
      <c r="AB213" s="159" t="e">
        <f t="shared" ca="1" si="111"/>
        <v>#N/A</v>
      </c>
      <c r="AC213" s="159" t="e">
        <f t="shared" ca="1" si="112"/>
        <v>#N/A</v>
      </c>
      <c r="AD213" s="159" t="e">
        <f t="shared" ca="1" si="113"/>
        <v>#N/A</v>
      </c>
      <c r="AE213" s="172" t="e">
        <f t="shared" ca="1" si="97"/>
        <v>#N/A</v>
      </c>
      <c r="AF213" s="173" t="e">
        <f t="shared" ca="1" si="98"/>
        <v>#N/A</v>
      </c>
      <c r="AG213" s="163"/>
      <c r="AH213" s="178" t="e">
        <f t="shared" ca="1" si="99"/>
        <v>#N/A</v>
      </c>
      <c r="AI213" s="154" t="e">
        <f t="shared" ca="1" si="100"/>
        <v>#N/A</v>
      </c>
      <c r="AJ213" s="156"/>
      <c r="AK213" s="157"/>
    </row>
    <row r="214" spans="1:37">
      <c r="A214" s="147">
        <v>210</v>
      </c>
      <c r="B214" s="147">
        <f t="shared" ca="1" si="102"/>
        <v>3</v>
      </c>
      <c r="C214" s="148">
        <f t="shared" ca="1" si="114"/>
        <v>43150</v>
      </c>
      <c r="D214" s="149" t="e">
        <f t="shared" ca="1" si="103"/>
        <v>#N/A</v>
      </c>
      <c r="E214" s="149" t="e">
        <f t="shared" ca="1" si="104"/>
        <v>#N/A</v>
      </c>
      <c r="F214" s="149" t="e">
        <f t="shared" ca="1" si="105"/>
        <v>#N/A</v>
      </c>
      <c r="G214" s="149" t="e">
        <f t="shared" ca="1" si="106"/>
        <v>#N/A</v>
      </c>
      <c r="H214" s="169" t="e">
        <f t="shared" ca="1" si="108"/>
        <v>#N/A</v>
      </c>
      <c r="I214" s="169" t="e">
        <f t="shared" ca="1" si="82"/>
        <v>#N/A</v>
      </c>
      <c r="J214" s="169" t="e">
        <f t="shared" ca="1" si="88"/>
        <v>#N/A</v>
      </c>
      <c r="K214" s="169" t="e">
        <f t="shared" ca="1" si="85"/>
        <v>#N/A</v>
      </c>
      <c r="L214" s="169" t="e">
        <f t="shared" ca="1" si="110"/>
        <v>#N/A</v>
      </c>
      <c r="M214" s="169" t="e">
        <f t="shared" ca="1" si="83"/>
        <v>#N/A</v>
      </c>
      <c r="N214" s="170" t="e">
        <f t="shared" ca="1" si="84"/>
        <v>#N/A</v>
      </c>
      <c r="O214" s="174" t="e">
        <f t="shared" ca="1" si="109"/>
        <v>#N/A</v>
      </c>
      <c r="P214" s="154" t="e">
        <f ca="1">IF($A214&lt;$L$2,NA(),IF(AND((INDEX(練りの用心棒!$A$8:$M$260,$A214-$L$2,5)=".."),((INDEX(練りの用心棒!$A$8:$M$260,$A214-$L$2,12)-INDEX(練りの用心棒!$A$8:$M$260,$A214-$L$2,13))-(INDEX(練りの用心棒!$A$8:$M$260,$A214-$L$2+1,12)-INDEX(練りの用心棒!$A$8:$M$260,$A214-$L$2+1,13))&lt;10)),E214*102%,NA()))</f>
        <v>#N/A</v>
      </c>
      <c r="Q214" s="153" t="e">
        <f ca="1">IF($A214&lt;$L$2,NA(),IF(AND((INDEX(練りの用心棒!$A$8:$M$260,$A214-$L$2,5)=".."),((INDEX(練りの用心棒!$A$8:$M$260,$A214-$L$2,12)-INDEX(練りの用心棒!$A$8:$M$260,$A214-$L$2,13))-(INDEX(練りの用心棒!$A$8:$M$260,$A214-$L$2+1,12)-INDEX(練りの用心棒!$A$8:$M$260,$A214-$L$2+1,13))&gt;10)),F214*98%,NA()))</f>
        <v>#N/A</v>
      </c>
      <c r="R214" s="166"/>
      <c r="S214" s="167"/>
      <c r="U214" s="158">
        <f t="shared" ca="1" si="107"/>
        <v>43150</v>
      </c>
      <c r="V214" s="159" t="e">
        <f t="shared" ca="1" si="89"/>
        <v>#N/A</v>
      </c>
      <c r="W214" s="159" t="e">
        <f t="shared" ca="1" si="90"/>
        <v>#N/A</v>
      </c>
      <c r="X214" s="159" t="e">
        <f t="shared" ca="1" si="91"/>
        <v>#N/A</v>
      </c>
      <c r="Y214" s="159" t="e">
        <f t="shared" ca="1" si="92"/>
        <v>#N/A</v>
      </c>
      <c r="Z214" s="159" t="e">
        <f t="shared" ca="1" si="93"/>
        <v>#N/A</v>
      </c>
      <c r="AA214" s="159" t="e">
        <f t="shared" ca="1" si="94"/>
        <v>#N/A</v>
      </c>
      <c r="AB214" s="159" t="e">
        <f t="shared" ca="1" si="111"/>
        <v>#N/A</v>
      </c>
      <c r="AC214" s="159" t="e">
        <f t="shared" ca="1" si="112"/>
        <v>#N/A</v>
      </c>
      <c r="AD214" s="159" t="e">
        <f t="shared" ca="1" si="113"/>
        <v>#N/A</v>
      </c>
      <c r="AE214" s="172" t="e">
        <f t="shared" ca="1" si="97"/>
        <v>#N/A</v>
      </c>
      <c r="AF214" s="173" t="e">
        <f t="shared" ca="1" si="98"/>
        <v>#N/A</v>
      </c>
      <c r="AG214" s="163"/>
      <c r="AH214" s="178" t="e">
        <f t="shared" ca="1" si="99"/>
        <v>#N/A</v>
      </c>
      <c r="AI214" s="154" t="e">
        <f t="shared" ca="1" si="100"/>
        <v>#N/A</v>
      </c>
      <c r="AJ214" s="156"/>
      <c r="AK214" s="157"/>
    </row>
    <row r="215" spans="1:37">
      <c r="A215" s="147">
        <v>211</v>
      </c>
      <c r="B215" s="147">
        <f t="shared" ca="1" si="102"/>
        <v>2</v>
      </c>
      <c r="C215" s="148">
        <f t="shared" ca="1" si="114"/>
        <v>43151</v>
      </c>
      <c r="D215" s="149" t="e">
        <f t="shared" ca="1" si="103"/>
        <v>#N/A</v>
      </c>
      <c r="E215" s="149" t="e">
        <f t="shared" ca="1" si="104"/>
        <v>#N/A</v>
      </c>
      <c r="F215" s="149" t="e">
        <f t="shared" ca="1" si="105"/>
        <v>#N/A</v>
      </c>
      <c r="G215" s="149" t="e">
        <f t="shared" ca="1" si="106"/>
        <v>#N/A</v>
      </c>
      <c r="H215" s="169" t="e">
        <f t="shared" ca="1" si="108"/>
        <v>#N/A</v>
      </c>
      <c r="I215" s="169" t="e">
        <f t="shared" ca="1" si="82"/>
        <v>#N/A</v>
      </c>
      <c r="J215" s="169" t="e">
        <f t="shared" ca="1" si="88"/>
        <v>#N/A</v>
      </c>
      <c r="K215" s="169" t="e">
        <f t="shared" ca="1" si="85"/>
        <v>#N/A</v>
      </c>
      <c r="L215" s="169" t="e">
        <f t="shared" ca="1" si="110"/>
        <v>#N/A</v>
      </c>
      <c r="M215" s="169" t="e">
        <f t="shared" ca="1" si="83"/>
        <v>#N/A</v>
      </c>
      <c r="N215" s="170" t="e">
        <f t="shared" ca="1" si="84"/>
        <v>#N/A</v>
      </c>
      <c r="O215" s="174" t="e">
        <f t="shared" ca="1" si="109"/>
        <v>#N/A</v>
      </c>
      <c r="P215" s="154" t="e">
        <f ca="1">IF($A215&lt;$L$2,NA(),IF(AND((INDEX(練りの用心棒!$A$8:$M$260,$A215-$L$2,5)=".."),((INDEX(練りの用心棒!$A$8:$M$260,$A215-$L$2,12)-INDEX(練りの用心棒!$A$8:$M$260,$A215-$L$2,13))-(INDEX(練りの用心棒!$A$8:$M$260,$A215-$L$2+1,12)-INDEX(練りの用心棒!$A$8:$M$260,$A215-$L$2+1,13))&lt;10)),E215*102%,NA()))</f>
        <v>#N/A</v>
      </c>
      <c r="Q215" s="153" t="e">
        <f ca="1">IF($A215&lt;$L$2,NA(),IF(AND((INDEX(練りの用心棒!$A$8:$M$260,$A215-$L$2,5)=".."),((INDEX(練りの用心棒!$A$8:$M$260,$A215-$L$2,12)-INDEX(練りの用心棒!$A$8:$M$260,$A215-$L$2,13))-(INDEX(練りの用心棒!$A$8:$M$260,$A215-$L$2+1,12)-INDEX(練りの用心棒!$A$8:$M$260,$A215-$L$2+1,13))&gt;10)),F215*98%,NA()))</f>
        <v>#N/A</v>
      </c>
      <c r="R215" s="166"/>
      <c r="S215" s="167"/>
      <c r="U215" s="158">
        <f t="shared" ca="1" si="107"/>
        <v>43151</v>
      </c>
      <c r="V215" s="159" t="e">
        <f t="shared" ca="1" si="89"/>
        <v>#N/A</v>
      </c>
      <c r="W215" s="159" t="e">
        <f t="shared" ca="1" si="90"/>
        <v>#N/A</v>
      </c>
      <c r="X215" s="159" t="e">
        <f t="shared" ca="1" si="91"/>
        <v>#N/A</v>
      </c>
      <c r="Y215" s="159" t="e">
        <f t="shared" ca="1" si="92"/>
        <v>#N/A</v>
      </c>
      <c r="Z215" s="159" t="e">
        <f t="shared" ca="1" si="93"/>
        <v>#N/A</v>
      </c>
      <c r="AA215" s="159" t="e">
        <f t="shared" ca="1" si="94"/>
        <v>#N/A</v>
      </c>
      <c r="AB215" s="159" t="e">
        <f t="shared" ca="1" si="111"/>
        <v>#N/A</v>
      </c>
      <c r="AC215" s="159" t="e">
        <f t="shared" ca="1" si="112"/>
        <v>#N/A</v>
      </c>
      <c r="AD215" s="159" t="e">
        <f t="shared" ca="1" si="113"/>
        <v>#N/A</v>
      </c>
      <c r="AE215" s="172" t="e">
        <f t="shared" ca="1" si="97"/>
        <v>#N/A</v>
      </c>
      <c r="AF215" s="173" t="e">
        <f t="shared" ca="1" si="98"/>
        <v>#N/A</v>
      </c>
      <c r="AG215" s="163"/>
      <c r="AH215" s="178" t="e">
        <f t="shared" ca="1" si="99"/>
        <v>#N/A</v>
      </c>
      <c r="AI215" s="154" t="e">
        <f t="shared" ca="1" si="100"/>
        <v>#N/A</v>
      </c>
      <c r="AJ215" s="156"/>
      <c r="AK215" s="157"/>
    </row>
    <row r="216" spans="1:37">
      <c r="A216" s="147">
        <v>212</v>
      </c>
      <c r="B216" s="147">
        <f t="shared" ca="1" si="102"/>
        <v>1</v>
      </c>
      <c r="C216" s="148">
        <f t="shared" ca="1" si="114"/>
        <v>43105</v>
      </c>
      <c r="D216" s="149" t="e">
        <f t="shared" ca="1" si="103"/>
        <v>#N/A</v>
      </c>
      <c r="E216" s="149" t="e">
        <f t="shared" ca="1" si="104"/>
        <v>#N/A</v>
      </c>
      <c r="F216" s="149" t="e">
        <f t="shared" ca="1" si="105"/>
        <v>#N/A</v>
      </c>
      <c r="G216" s="149" t="e">
        <f t="shared" ca="1" si="106"/>
        <v>#N/A</v>
      </c>
      <c r="H216" s="169" t="e">
        <f t="shared" ca="1" si="108"/>
        <v>#N/A</v>
      </c>
      <c r="I216" s="169" t="e">
        <f t="shared" ca="1" si="82"/>
        <v>#N/A</v>
      </c>
      <c r="J216" s="169" t="e">
        <f t="shared" ca="1" si="88"/>
        <v>#N/A</v>
      </c>
      <c r="K216" s="169" t="e">
        <f t="shared" ca="1" si="85"/>
        <v>#N/A</v>
      </c>
      <c r="L216" s="169" t="e">
        <f t="shared" ca="1" si="110"/>
        <v>#N/A</v>
      </c>
      <c r="M216" s="169" t="e">
        <f t="shared" ca="1" si="83"/>
        <v>#N/A</v>
      </c>
      <c r="N216" s="170" t="e">
        <f t="shared" ca="1" si="84"/>
        <v>#N/A</v>
      </c>
      <c r="O216" s="174" t="e">
        <f t="shared" ca="1" si="109"/>
        <v>#N/A</v>
      </c>
      <c r="P216" s="154" t="e">
        <f ca="1">IF($A216&lt;$L$2,NA(),IF(AND((INDEX(練りの用心棒!$A$8:$M$260,$A216-$L$2,5)=".."),((INDEX(練りの用心棒!$A$8:$M$260,$A216-$L$2,12)-INDEX(練りの用心棒!$A$8:$M$260,$A216-$L$2,13))-(INDEX(練りの用心棒!$A$8:$M$260,$A216-$L$2+1,12)-INDEX(練りの用心棒!$A$8:$M$260,$A216-$L$2+1,13))&lt;10)),E216*102%,NA()))</f>
        <v>#N/A</v>
      </c>
      <c r="Q216" s="153" t="e">
        <f ca="1">IF($A216&lt;$L$2,NA(),IF(AND((INDEX(練りの用心棒!$A$8:$M$260,$A216-$L$2,5)=".."),((INDEX(練りの用心棒!$A$8:$M$260,$A216-$L$2,12)-INDEX(練りの用心棒!$A$8:$M$260,$A216-$L$2,13))-(INDEX(練りの用心棒!$A$8:$M$260,$A216-$L$2+1,12)-INDEX(練りの用心棒!$A$8:$M$260,$A216-$L$2+1,13))&gt;10)),F216*98%,NA()))</f>
        <v>#N/A</v>
      </c>
      <c r="R216" s="166"/>
      <c r="S216" s="167"/>
      <c r="U216" s="158">
        <f t="shared" ca="1" si="107"/>
        <v>43105</v>
      </c>
      <c r="V216" s="159" t="e">
        <f t="shared" ca="1" si="89"/>
        <v>#N/A</v>
      </c>
      <c r="W216" s="159" t="e">
        <f t="shared" ca="1" si="90"/>
        <v>#N/A</v>
      </c>
      <c r="X216" s="159" t="e">
        <f t="shared" ca="1" si="91"/>
        <v>#N/A</v>
      </c>
      <c r="Y216" s="159" t="e">
        <f t="shared" ca="1" si="92"/>
        <v>#N/A</v>
      </c>
      <c r="Z216" s="159" t="e">
        <f t="shared" ca="1" si="93"/>
        <v>#N/A</v>
      </c>
      <c r="AA216" s="159" t="e">
        <f t="shared" ca="1" si="94"/>
        <v>#N/A</v>
      </c>
      <c r="AB216" s="159" t="e">
        <f t="shared" ca="1" si="111"/>
        <v>#N/A</v>
      </c>
      <c r="AC216" s="159" t="e">
        <f t="shared" ca="1" si="112"/>
        <v>#N/A</v>
      </c>
      <c r="AD216" s="159" t="e">
        <f t="shared" ca="1" si="113"/>
        <v>#N/A</v>
      </c>
      <c r="AE216" s="172" t="e">
        <f t="shared" ca="1" si="97"/>
        <v>#N/A</v>
      </c>
      <c r="AF216" s="173" t="e">
        <f t="shared" ca="1" si="98"/>
        <v>#N/A</v>
      </c>
      <c r="AG216" s="163"/>
      <c r="AH216" s="178" t="e">
        <f t="shared" ca="1" si="99"/>
        <v>#N/A</v>
      </c>
      <c r="AI216" s="154" t="e">
        <f t="shared" ca="1" si="100"/>
        <v>#N/A</v>
      </c>
      <c r="AJ216" s="156"/>
      <c r="AK216" s="157"/>
    </row>
    <row r="217" spans="1:37">
      <c r="A217" s="147">
        <v>213</v>
      </c>
      <c r="B217" s="147">
        <f t="shared" ca="1" si="102"/>
        <v>0</v>
      </c>
      <c r="C217" s="148">
        <f t="shared" ca="1" si="114"/>
        <v>43105</v>
      </c>
      <c r="D217" s="149" t="e">
        <f t="shared" ca="1" si="103"/>
        <v>#N/A</v>
      </c>
      <c r="E217" s="149" t="e">
        <f t="shared" ca="1" si="104"/>
        <v>#N/A</v>
      </c>
      <c r="F217" s="149" t="e">
        <f t="shared" ca="1" si="105"/>
        <v>#N/A</v>
      </c>
      <c r="G217" s="149" t="e">
        <f t="shared" ca="1" si="106"/>
        <v>#N/A</v>
      </c>
      <c r="H217" s="169" t="e">
        <f t="shared" ca="1" si="108"/>
        <v>#N/A</v>
      </c>
      <c r="I217" s="169" t="e">
        <f t="shared" ref="I217:I254" ca="1" si="115">IF($C217&gt;$G$2,NA(),SUM($G198:$G217)/20)</f>
        <v>#N/A</v>
      </c>
      <c r="J217" s="169" t="e">
        <f t="shared" ca="1" si="88"/>
        <v>#N/A</v>
      </c>
      <c r="K217" s="169" t="e">
        <f t="shared" ca="1" si="85"/>
        <v>#N/A</v>
      </c>
      <c r="L217" s="169" t="e">
        <f t="shared" ca="1" si="110"/>
        <v>#N/A</v>
      </c>
      <c r="M217" s="169" t="e">
        <f t="shared" ca="1" si="83"/>
        <v>#N/A</v>
      </c>
      <c r="N217" s="170" t="e">
        <f t="shared" ca="1" si="84"/>
        <v>#N/A</v>
      </c>
      <c r="O217" s="174" t="e">
        <f t="shared" ca="1" si="109"/>
        <v>#N/A</v>
      </c>
      <c r="P217" s="154" t="e">
        <f ca="1">IF($A217&lt;$L$2,NA(),IF(AND((INDEX(練りの用心棒!$A$8:$M$260,$A217-$L$2,5)=".."),((INDEX(練りの用心棒!$A$8:$M$260,$A217-$L$2,12)-INDEX(練りの用心棒!$A$8:$M$260,$A217-$L$2,13))-(INDEX(練りの用心棒!$A$8:$M$260,$A217-$L$2+1,12)-INDEX(練りの用心棒!$A$8:$M$260,$A217-$L$2+1,13))&lt;10)),E217*102%,NA()))</f>
        <v>#N/A</v>
      </c>
      <c r="Q217" s="153" t="e">
        <f ca="1">IF($A217&lt;$L$2,NA(),IF(AND((INDEX(練りの用心棒!$A$8:$M$260,$A217-$L$2,5)=".."),((INDEX(練りの用心棒!$A$8:$M$260,$A217-$L$2,12)-INDEX(練りの用心棒!$A$8:$M$260,$A217-$L$2,13))-(INDEX(練りの用心棒!$A$8:$M$260,$A217-$L$2+1,12)-INDEX(練りの用心棒!$A$8:$M$260,$A217-$L$2+1,13))&gt;10)),F217*98%,NA()))</f>
        <v>#N/A</v>
      </c>
      <c r="R217" s="166"/>
      <c r="S217" s="167"/>
      <c r="U217" s="158">
        <f t="shared" ca="1" si="107"/>
        <v>43105</v>
      </c>
      <c r="V217" s="159" t="e">
        <f t="shared" ca="1" si="89"/>
        <v>#N/A</v>
      </c>
      <c r="W217" s="159" t="e">
        <f t="shared" ca="1" si="90"/>
        <v>#N/A</v>
      </c>
      <c r="X217" s="159" t="e">
        <f t="shared" ca="1" si="91"/>
        <v>#N/A</v>
      </c>
      <c r="Y217" s="159" t="e">
        <f t="shared" ca="1" si="92"/>
        <v>#N/A</v>
      </c>
      <c r="Z217" s="159" t="e">
        <f t="shared" ca="1" si="93"/>
        <v>#N/A</v>
      </c>
      <c r="AA217" s="159" t="e">
        <f t="shared" ca="1" si="94"/>
        <v>#N/A</v>
      </c>
      <c r="AB217" s="159" t="e">
        <f t="shared" ca="1" si="111"/>
        <v>#N/A</v>
      </c>
      <c r="AC217" s="159" t="e">
        <f t="shared" ca="1" si="112"/>
        <v>#N/A</v>
      </c>
      <c r="AD217" s="159" t="e">
        <f t="shared" ca="1" si="113"/>
        <v>#N/A</v>
      </c>
      <c r="AE217" s="172" t="e">
        <f t="shared" ca="1" si="97"/>
        <v>#N/A</v>
      </c>
      <c r="AF217" s="173" t="e">
        <f t="shared" ca="1" si="98"/>
        <v>#N/A</v>
      </c>
      <c r="AG217" s="163"/>
      <c r="AH217" s="178" t="e">
        <f t="shared" ca="1" si="99"/>
        <v>#N/A</v>
      </c>
      <c r="AI217" s="154" t="e">
        <f t="shared" ca="1" si="100"/>
        <v>#N/A</v>
      </c>
      <c r="AJ217" s="156"/>
      <c r="AK217" s="157"/>
    </row>
    <row r="218" spans="1:37">
      <c r="A218" s="147">
        <v>214</v>
      </c>
      <c r="B218" s="147">
        <f t="shared" ca="1" si="102"/>
        <v>-1</v>
      </c>
      <c r="C218" s="148">
        <f t="shared" ca="1" si="114"/>
        <v>43105</v>
      </c>
      <c r="D218" s="149" t="e">
        <f t="shared" ca="1" si="103"/>
        <v>#N/A</v>
      </c>
      <c r="E218" s="149" t="e">
        <f t="shared" ca="1" si="104"/>
        <v>#N/A</v>
      </c>
      <c r="F218" s="149" t="e">
        <f t="shared" ca="1" si="105"/>
        <v>#N/A</v>
      </c>
      <c r="G218" s="149" t="e">
        <f t="shared" ca="1" si="106"/>
        <v>#N/A</v>
      </c>
      <c r="H218" s="169" t="e">
        <f t="shared" ca="1" si="108"/>
        <v>#N/A</v>
      </c>
      <c r="I218" s="169" t="e">
        <f t="shared" ca="1" si="115"/>
        <v>#N/A</v>
      </c>
      <c r="J218" s="169" t="e">
        <f t="shared" ca="1" si="88"/>
        <v>#N/A</v>
      </c>
      <c r="K218" s="169" t="e">
        <f t="shared" ca="1" si="85"/>
        <v>#N/A</v>
      </c>
      <c r="L218" s="169" t="e">
        <f t="shared" ca="1" si="110"/>
        <v>#N/A</v>
      </c>
      <c r="M218" s="169" t="e">
        <f t="shared" ca="1" si="83"/>
        <v>#N/A</v>
      </c>
      <c r="N218" s="170" t="e">
        <f t="shared" ca="1" si="84"/>
        <v>#N/A</v>
      </c>
      <c r="O218" s="174" t="e">
        <f t="shared" ca="1" si="109"/>
        <v>#N/A</v>
      </c>
      <c r="P218" s="154" t="e">
        <f ca="1">IF($A218&lt;$L$2,NA(),IF(AND((INDEX(練りの用心棒!$A$8:$M$260,$A218-$L$2,5)=".."),((INDEX(練りの用心棒!$A$8:$M$260,$A218-$L$2,12)-INDEX(練りの用心棒!$A$8:$M$260,$A218-$L$2,13))-(INDEX(練りの用心棒!$A$8:$M$260,$A218-$L$2+1,12)-INDEX(練りの用心棒!$A$8:$M$260,$A218-$L$2+1,13))&lt;10)),E218*102%,NA()))</f>
        <v>#N/A</v>
      </c>
      <c r="Q218" s="153" t="e">
        <f ca="1">IF($A218&lt;$L$2,NA(),IF(AND((INDEX(練りの用心棒!$A$8:$M$260,$A218-$L$2,5)=".."),((INDEX(練りの用心棒!$A$8:$M$260,$A218-$L$2,12)-INDEX(練りの用心棒!$A$8:$M$260,$A218-$L$2,13))-(INDEX(練りの用心棒!$A$8:$M$260,$A218-$L$2+1,12)-INDEX(練りの用心棒!$A$8:$M$260,$A218-$L$2+1,13))&gt;10)),F218*98%,NA()))</f>
        <v>#N/A</v>
      </c>
      <c r="R218" s="166"/>
      <c r="S218" s="167"/>
      <c r="U218" s="158">
        <f t="shared" ca="1" si="107"/>
        <v>43105</v>
      </c>
      <c r="V218" s="159" t="e">
        <f t="shared" ca="1" si="89"/>
        <v>#N/A</v>
      </c>
      <c r="W218" s="159" t="e">
        <f t="shared" ca="1" si="90"/>
        <v>#N/A</v>
      </c>
      <c r="X218" s="159" t="e">
        <f t="shared" ca="1" si="91"/>
        <v>#N/A</v>
      </c>
      <c r="Y218" s="159" t="e">
        <f t="shared" ca="1" si="92"/>
        <v>#N/A</v>
      </c>
      <c r="Z218" s="159" t="e">
        <f t="shared" ca="1" si="93"/>
        <v>#N/A</v>
      </c>
      <c r="AA218" s="159" t="e">
        <f t="shared" ca="1" si="94"/>
        <v>#N/A</v>
      </c>
      <c r="AB218" s="159" t="e">
        <f t="shared" ca="1" si="111"/>
        <v>#N/A</v>
      </c>
      <c r="AC218" s="159" t="e">
        <f t="shared" ca="1" si="112"/>
        <v>#N/A</v>
      </c>
      <c r="AD218" s="159" t="e">
        <f t="shared" ca="1" si="113"/>
        <v>#N/A</v>
      </c>
      <c r="AE218" s="172" t="e">
        <f t="shared" ca="1" si="97"/>
        <v>#N/A</v>
      </c>
      <c r="AF218" s="173" t="e">
        <f t="shared" ca="1" si="98"/>
        <v>#N/A</v>
      </c>
      <c r="AG218" s="163"/>
      <c r="AH218" s="178" t="e">
        <f t="shared" ca="1" si="99"/>
        <v>#N/A</v>
      </c>
      <c r="AI218" s="154" t="e">
        <f t="shared" ca="1" si="100"/>
        <v>#N/A</v>
      </c>
      <c r="AJ218" s="156"/>
      <c r="AK218" s="157"/>
    </row>
    <row r="219" spans="1:37">
      <c r="A219" s="147">
        <v>215</v>
      </c>
      <c r="B219" s="147">
        <f t="shared" ca="1" si="102"/>
        <v>-2</v>
      </c>
      <c r="C219" s="148">
        <f t="shared" ca="1" si="114"/>
        <v>43105</v>
      </c>
      <c r="D219" s="149" t="e">
        <f t="shared" ca="1" si="103"/>
        <v>#N/A</v>
      </c>
      <c r="E219" s="149" t="e">
        <f t="shared" ca="1" si="104"/>
        <v>#N/A</v>
      </c>
      <c r="F219" s="149" t="e">
        <f t="shared" ca="1" si="105"/>
        <v>#N/A</v>
      </c>
      <c r="G219" s="149" t="e">
        <f t="shared" ca="1" si="106"/>
        <v>#N/A</v>
      </c>
      <c r="H219" s="169" t="e">
        <f t="shared" ca="1" si="108"/>
        <v>#N/A</v>
      </c>
      <c r="I219" s="169" t="e">
        <f t="shared" ca="1" si="115"/>
        <v>#N/A</v>
      </c>
      <c r="J219" s="169" t="e">
        <f t="shared" ca="1" si="88"/>
        <v>#N/A</v>
      </c>
      <c r="K219" s="169" t="e">
        <f t="shared" ca="1" si="85"/>
        <v>#N/A</v>
      </c>
      <c r="L219" s="169" t="e">
        <f t="shared" ca="1" si="110"/>
        <v>#N/A</v>
      </c>
      <c r="M219" s="169" t="e">
        <f t="shared" ca="1" si="83"/>
        <v>#N/A</v>
      </c>
      <c r="N219" s="170" t="e">
        <f t="shared" ca="1" si="84"/>
        <v>#N/A</v>
      </c>
      <c r="O219" s="174" t="e">
        <f t="shared" ca="1" si="109"/>
        <v>#N/A</v>
      </c>
      <c r="P219" s="154" t="e">
        <f ca="1">IF($A219&lt;$L$2,NA(),IF(AND((INDEX(練りの用心棒!$A$8:$M$260,$A219-$L$2,5)=".."),((INDEX(練りの用心棒!$A$8:$M$260,$A219-$L$2,12)-INDEX(練りの用心棒!$A$8:$M$260,$A219-$L$2,13))-(INDEX(練りの用心棒!$A$8:$M$260,$A219-$L$2+1,12)-INDEX(練りの用心棒!$A$8:$M$260,$A219-$L$2+1,13))&lt;10)),E219*102%,NA()))</f>
        <v>#N/A</v>
      </c>
      <c r="Q219" s="153" t="e">
        <f ca="1">IF($A219&lt;$L$2,NA(),IF(AND((INDEX(練りの用心棒!$A$8:$M$260,$A219-$L$2,5)=".."),((INDEX(練りの用心棒!$A$8:$M$260,$A219-$L$2,12)-INDEX(練りの用心棒!$A$8:$M$260,$A219-$L$2,13))-(INDEX(練りの用心棒!$A$8:$M$260,$A219-$L$2+1,12)-INDEX(練りの用心棒!$A$8:$M$260,$A219-$L$2+1,13))&gt;10)),F219*98%,NA()))</f>
        <v>#N/A</v>
      </c>
      <c r="R219" s="166"/>
      <c r="S219" s="167"/>
      <c r="U219" s="158">
        <f t="shared" ca="1" si="107"/>
        <v>43105</v>
      </c>
      <c r="V219" s="159" t="e">
        <f t="shared" ca="1" si="89"/>
        <v>#N/A</v>
      </c>
      <c r="W219" s="159" t="e">
        <f t="shared" ca="1" si="90"/>
        <v>#N/A</v>
      </c>
      <c r="X219" s="159" t="e">
        <f t="shared" ca="1" si="91"/>
        <v>#N/A</v>
      </c>
      <c r="Y219" s="159" t="e">
        <f t="shared" ca="1" si="92"/>
        <v>#N/A</v>
      </c>
      <c r="Z219" s="159" t="e">
        <f t="shared" ca="1" si="93"/>
        <v>#N/A</v>
      </c>
      <c r="AA219" s="159" t="e">
        <f t="shared" ca="1" si="94"/>
        <v>#N/A</v>
      </c>
      <c r="AB219" s="159" t="e">
        <f t="shared" ca="1" si="111"/>
        <v>#N/A</v>
      </c>
      <c r="AC219" s="159" t="e">
        <f t="shared" ca="1" si="112"/>
        <v>#N/A</v>
      </c>
      <c r="AD219" s="159" t="e">
        <f t="shared" ca="1" si="113"/>
        <v>#N/A</v>
      </c>
      <c r="AE219" s="172" t="e">
        <f t="shared" ca="1" si="97"/>
        <v>#N/A</v>
      </c>
      <c r="AF219" s="173" t="e">
        <f t="shared" ca="1" si="98"/>
        <v>#N/A</v>
      </c>
      <c r="AG219" s="163"/>
      <c r="AH219" s="178" t="e">
        <f t="shared" ca="1" si="99"/>
        <v>#N/A</v>
      </c>
      <c r="AI219" s="154" t="e">
        <f t="shared" ca="1" si="100"/>
        <v>#N/A</v>
      </c>
      <c r="AJ219" s="156"/>
      <c r="AK219" s="157"/>
    </row>
    <row r="220" spans="1:37">
      <c r="A220" s="147">
        <v>216</v>
      </c>
      <c r="B220" s="147">
        <f t="shared" ca="1" si="102"/>
        <v>-3</v>
      </c>
      <c r="C220" s="148">
        <f t="shared" ca="1" si="114"/>
        <v>43105</v>
      </c>
      <c r="D220" s="149" t="e">
        <f t="shared" ca="1" si="103"/>
        <v>#N/A</v>
      </c>
      <c r="E220" s="149" t="e">
        <f t="shared" ca="1" si="104"/>
        <v>#N/A</v>
      </c>
      <c r="F220" s="149" t="e">
        <f t="shared" ca="1" si="105"/>
        <v>#N/A</v>
      </c>
      <c r="G220" s="149" t="e">
        <f t="shared" ca="1" si="106"/>
        <v>#N/A</v>
      </c>
      <c r="H220" s="169" t="e">
        <f t="shared" ca="1" si="108"/>
        <v>#N/A</v>
      </c>
      <c r="I220" s="169" t="e">
        <f t="shared" ca="1" si="115"/>
        <v>#N/A</v>
      </c>
      <c r="J220" s="169" t="e">
        <f t="shared" ca="1" si="88"/>
        <v>#N/A</v>
      </c>
      <c r="K220" s="169" t="e">
        <f t="shared" ca="1" si="85"/>
        <v>#N/A</v>
      </c>
      <c r="L220" s="169" t="e">
        <f t="shared" ca="1" si="110"/>
        <v>#N/A</v>
      </c>
      <c r="M220" s="169" t="e">
        <f t="shared" ca="1" si="83"/>
        <v>#N/A</v>
      </c>
      <c r="N220" s="170" t="e">
        <f t="shared" ca="1" si="84"/>
        <v>#N/A</v>
      </c>
      <c r="O220" s="174" t="e">
        <f t="shared" ca="1" si="109"/>
        <v>#N/A</v>
      </c>
      <c r="P220" s="154" t="e">
        <f ca="1">IF($A220&lt;$L$2,NA(),IF(AND((INDEX(練りの用心棒!$A$8:$M$260,$A220-$L$2,5)=".."),((INDEX(練りの用心棒!$A$8:$M$260,$A220-$L$2,12)-INDEX(練りの用心棒!$A$8:$M$260,$A220-$L$2,13))-(INDEX(練りの用心棒!$A$8:$M$260,$A220-$L$2+1,12)-INDEX(練りの用心棒!$A$8:$M$260,$A220-$L$2+1,13))&lt;10)),E220*102%,NA()))</f>
        <v>#N/A</v>
      </c>
      <c r="Q220" s="153" t="e">
        <f ca="1">IF($A220&lt;$L$2,NA(),IF(AND((INDEX(練りの用心棒!$A$8:$M$260,$A220-$L$2,5)=".."),((INDEX(練りの用心棒!$A$8:$M$260,$A220-$L$2,12)-INDEX(練りの用心棒!$A$8:$M$260,$A220-$L$2,13))-(INDEX(練りの用心棒!$A$8:$M$260,$A220-$L$2+1,12)-INDEX(練りの用心棒!$A$8:$M$260,$A220-$L$2+1,13))&gt;10)),F220*98%,NA()))</f>
        <v>#N/A</v>
      </c>
      <c r="R220" s="166"/>
      <c r="S220" s="167"/>
      <c r="U220" s="158">
        <f t="shared" ca="1" si="107"/>
        <v>43105</v>
      </c>
      <c r="V220" s="159" t="e">
        <f t="shared" ca="1" si="89"/>
        <v>#N/A</v>
      </c>
      <c r="W220" s="159" t="e">
        <f t="shared" ca="1" si="90"/>
        <v>#N/A</v>
      </c>
      <c r="X220" s="159" t="e">
        <f t="shared" ca="1" si="91"/>
        <v>#N/A</v>
      </c>
      <c r="Y220" s="159" t="e">
        <f t="shared" ca="1" si="92"/>
        <v>#N/A</v>
      </c>
      <c r="Z220" s="159" t="e">
        <f t="shared" ca="1" si="93"/>
        <v>#N/A</v>
      </c>
      <c r="AA220" s="159" t="e">
        <f t="shared" ca="1" si="94"/>
        <v>#N/A</v>
      </c>
      <c r="AB220" s="159" t="e">
        <f t="shared" ca="1" si="111"/>
        <v>#N/A</v>
      </c>
      <c r="AC220" s="159" t="e">
        <f t="shared" ca="1" si="112"/>
        <v>#N/A</v>
      </c>
      <c r="AD220" s="159" t="e">
        <f t="shared" ca="1" si="113"/>
        <v>#N/A</v>
      </c>
      <c r="AE220" s="172" t="e">
        <f t="shared" ca="1" si="97"/>
        <v>#N/A</v>
      </c>
      <c r="AF220" s="173" t="e">
        <f t="shared" ca="1" si="98"/>
        <v>#N/A</v>
      </c>
      <c r="AG220" s="163"/>
      <c r="AH220" s="178" t="e">
        <f t="shared" ca="1" si="99"/>
        <v>#N/A</v>
      </c>
      <c r="AI220" s="154" t="e">
        <f t="shared" ca="1" si="100"/>
        <v>#N/A</v>
      </c>
      <c r="AJ220" s="156"/>
      <c r="AK220" s="157"/>
    </row>
    <row r="221" spans="1:37">
      <c r="A221" s="147">
        <v>217</v>
      </c>
      <c r="B221" s="147">
        <f t="shared" ca="1" si="102"/>
        <v>-4</v>
      </c>
      <c r="C221" s="148">
        <f t="shared" ca="1" si="114"/>
        <v>43105</v>
      </c>
      <c r="D221" s="149" t="e">
        <f t="shared" ca="1" si="103"/>
        <v>#N/A</v>
      </c>
      <c r="E221" s="149" t="e">
        <f t="shared" ca="1" si="104"/>
        <v>#N/A</v>
      </c>
      <c r="F221" s="149" t="e">
        <f t="shared" ca="1" si="105"/>
        <v>#N/A</v>
      </c>
      <c r="G221" s="149" t="e">
        <f t="shared" ca="1" si="106"/>
        <v>#N/A</v>
      </c>
      <c r="H221" s="169" t="e">
        <f t="shared" ca="1" si="108"/>
        <v>#N/A</v>
      </c>
      <c r="I221" s="169" t="e">
        <f t="shared" ca="1" si="115"/>
        <v>#N/A</v>
      </c>
      <c r="J221" s="169" t="e">
        <f t="shared" ca="1" si="88"/>
        <v>#N/A</v>
      </c>
      <c r="K221" s="169" t="e">
        <f t="shared" ca="1" si="85"/>
        <v>#N/A</v>
      </c>
      <c r="L221" s="169" t="e">
        <f t="shared" ca="1" si="110"/>
        <v>#N/A</v>
      </c>
      <c r="M221" s="169" t="e">
        <f t="shared" ca="1" si="83"/>
        <v>#N/A</v>
      </c>
      <c r="N221" s="170" t="e">
        <f t="shared" ca="1" si="84"/>
        <v>#N/A</v>
      </c>
      <c r="O221" s="174" t="e">
        <f t="shared" ca="1" si="109"/>
        <v>#N/A</v>
      </c>
      <c r="P221" s="154" t="e">
        <f ca="1">IF($A221&lt;$L$2,NA(),IF(AND((INDEX(練りの用心棒!$A$8:$M$260,$A221-$L$2,5)=".."),((INDEX(練りの用心棒!$A$8:$M$260,$A221-$L$2,12)-INDEX(練りの用心棒!$A$8:$M$260,$A221-$L$2,13))-(INDEX(練りの用心棒!$A$8:$M$260,$A221-$L$2+1,12)-INDEX(練りの用心棒!$A$8:$M$260,$A221-$L$2+1,13))&lt;10)),E221*102%,NA()))</f>
        <v>#N/A</v>
      </c>
      <c r="Q221" s="153" t="e">
        <f ca="1">IF($A221&lt;$L$2,NA(),IF(AND((INDEX(練りの用心棒!$A$8:$M$260,$A221-$L$2,5)=".."),((INDEX(練りの用心棒!$A$8:$M$260,$A221-$L$2,12)-INDEX(練りの用心棒!$A$8:$M$260,$A221-$L$2,13))-(INDEX(練りの用心棒!$A$8:$M$260,$A221-$L$2+1,12)-INDEX(練りの用心棒!$A$8:$M$260,$A221-$L$2+1,13))&gt;10)),F221*98%,NA()))</f>
        <v>#N/A</v>
      </c>
      <c r="R221" s="166"/>
      <c r="S221" s="167"/>
      <c r="U221" s="158">
        <f t="shared" ca="1" si="107"/>
        <v>43105</v>
      </c>
      <c r="V221" s="159" t="e">
        <f t="shared" ca="1" si="89"/>
        <v>#N/A</v>
      </c>
      <c r="W221" s="159" t="e">
        <f t="shared" ca="1" si="90"/>
        <v>#N/A</v>
      </c>
      <c r="X221" s="159" t="e">
        <f t="shared" ca="1" si="91"/>
        <v>#N/A</v>
      </c>
      <c r="Y221" s="159" t="e">
        <f t="shared" ca="1" si="92"/>
        <v>#N/A</v>
      </c>
      <c r="Z221" s="159" t="e">
        <f t="shared" ca="1" si="93"/>
        <v>#N/A</v>
      </c>
      <c r="AA221" s="159" t="e">
        <f t="shared" ca="1" si="94"/>
        <v>#N/A</v>
      </c>
      <c r="AB221" s="159" t="e">
        <f t="shared" ca="1" si="111"/>
        <v>#N/A</v>
      </c>
      <c r="AC221" s="159" t="e">
        <f t="shared" ca="1" si="112"/>
        <v>#N/A</v>
      </c>
      <c r="AD221" s="159" t="e">
        <f t="shared" ca="1" si="113"/>
        <v>#N/A</v>
      </c>
      <c r="AE221" s="172" t="e">
        <f t="shared" ca="1" si="97"/>
        <v>#N/A</v>
      </c>
      <c r="AF221" s="173" t="e">
        <f t="shared" ca="1" si="98"/>
        <v>#N/A</v>
      </c>
      <c r="AG221" s="163"/>
      <c r="AH221" s="178" t="e">
        <f t="shared" ca="1" si="99"/>
        <v>#N/A</v>
      </c>
      <c r="AI221" s="154" t="e">
        <f t="shared" ca="1" si="100"/>
        <v>#N/A</v>
      </c>
      <c r="AJ221" s="156"/>
      <c r="AK221" s="157"/>
    </row>
    <row r="222" spans="1:37">
      <c r="A222" s="147">
        <v>218</v>
      </c>
      <c r="B222" s="147">
        <f t="shared" ca="1" si="102"/>
        <v>-5</v>
      </c>
      <c r="C222" s="148">
        <f t="shared" ca="1" si="114"/>
        <v>43105</v>
      </c>
      <c r="D222" s="149" t="e">
        <f t="shared" ca="1" si="103"/>
        <v>#N/A</v>
      </c>
      <c r="E222" s="149" t="e">
        <f t="shared" ca="1" si="104"/>
        <v>#N/A</v>
      </c>
      <c r="F222" s="149" t="e">
        <f t="shared" ca="1" si="105"/>
        <v>#N/A</v>
      </c>
      <c r="G222" s="149" t="e">
        <f t="shared" ca="1" si="106"/>
        <v>#N/A</v>
      </c>
      <c r="H222" s="169" t="e">
        <f t="shared" ca="1" si="108"/>
        <v>#N/A</v>
      </c>
      <c r="I222" s="169" t="e">
        <f t="shared" ca="1" si="115"/>
        <v>#N/A</v>
      </c>
      <c r="J222" s="169" t="e">
        <f t="shared" ca="1" si="88"/>
        <v>#N/A</v>
      </c>
      <c r="K222" s="169" t="e">
        <f t="shared" ca="1" si="85"/>
        <v>#N/A</v>
      </c>
      <c r="L222" s="169" t="e">
        <f t="shared" ca="1" si="110"/>
        <v>#N/A</v>
      </c>
      <c r="M222" s="169" t="e">
        <f t="shared" ca="1" si="83"/>
        <v>#N/A</v>
      </c>
      <c r="N222" s="170" t="e">
        <f t="shared" ca="1" si="84"/>
        <v>#N/A</v>
      </c>
      <c r="O222" s="174" t="e">
        <f t="shared" ca="1" si="109"/>
        <v>#N/A</v>
      </c>
      <c r="P222" s="154" t="e">
        <f ca="1">IF($A222&lt;$L$2,NA(),IF(AND((INDEX(練りの用心棒!$A$8:$M$260,$A222-$L$2,5)=".."),((INDEX(練りの用心棒!$A$8:$M$260,$A222-$L$2,12)-INDEX(練りの用心棒!$A$8:$M$260,$A222-$L$2,13))-(INDEX(練りの用心棒!$A$8:$M$260,$A222-$L$2+1,12)-INDEX(練りの用心棒!$A$8:$M$260,$A222-$L$2+1,13))&lt;10)),E222*102%,NA()))</f>
        <v>#N/A</v>
      </c>
      <c r="Q222" s="153" t="e">
        <f ca="1">IF($A222&lt;$L$2,NA(),IF(AND((INDEX(練りの用心棒!$A$8:$M$260,$A222-$L$2,5)=".."),((INDEX(練りの用心棒!$A$8:$M$260,$A222-$L$2,12)-INDEX(練りの用心棒!$A$8:$M$260,$A222-$L$2,13))-(INDEX(練りの用心棒!$A$8:$M$260,$A222-$L$2+1,12)-INDEX(練りの用心棒!$A$8:$M$260,$A222-$L$2+1,13))&gt;10)),F222*98%,NA()))</f>
        <v>#N/A</v>
      </c>
      <c r="R222" s="166"/>
      <c r="S222" s="167"/>
      <c r="U222" s="158">
        <f t="shared" ca="1" si="107"/>
        <v>43105</v>
      </c>
      <c r="V222" s="159" t="e">
        <f t="shared" ca="1" si="89"/>
        <v>#N/A</v>
      </c>
      <c r="W222" s="159" t="e">
        <f t="shared" ca="1" si="90"/>
        <v>#N/A</v>
      </c>
      <c r="X222" s="159" t="e">
        <f t="shared" ca="1" si="91"/>
        <v>#N/A</v>
      </c>
      <c r="Y222" s="159" t="e">
        <f t="shared" ca="1" si="92"/>
        <v>#N/A</v>
      </c>
      <c r="Z222" s="159" t="e">
        <f t="shared" ca="1" si="93"/>
        <v>#N/A</v>
      </c>
      <c r="AA222" s="159" t="e">
        <f t="shared" ca="1" si="94"/>
        <v>#N/A</v>
      </c>
      <c r="AB222" s="159" t="e">
        <f t="shared" ca="1" si="111"/>
        <v>#N/A</v>
      </c>
      <c r="AC222" s="159" t="e">
        <f t="shared" ca="1" si="112"/>
        <v>#N/A</v>
      </c>
      <c r="AD222" s="159" t="e">
        <f t="shared" ca="1" si="113"/>
        <v>#N/A</v>
      </c>
      <c r="AE222" s="172" t="e">
        <f t="shared" ca="1" si="97"/>
        <v>#N/A</v>
      </c>
      <c r="AF222" s="173" t="e">
        <f t="shared" ca="1" si="98"/>
        <v>#N/A</v>
      </c>
      <c r="AG222" s="163"/>
      <c r="AH222" s="178" t="e">
        <f t="shared" ca="1" si="99"/>
        <v>#N/A</v>
      </c>
      <c r="AI222" s="154" t="e">
        <f t="shared" ca="1" si="100"/>
        <v>#N/A</v>
      </c>
      <c r="AJ222" s="156"/>
      <c r="AK222" s="157"/>
    </row>
    <row r="223" spans="1:37">
      <c r="A223" s="147">
        <v>219</v>
      </c>
      <c r="B223" s="147">
        <f t="shared" ca="1" si="102"/>
        <v>-6</v>
      </c>
      <c r="C223" s="148">
        <f t="shared" ca="1" si="114"/>
        <v>43105</v>
      </c>
      <c r="D223" s="149" t="e">
        <f t="shared" ca="1" si="103"/>
        <v>#N/A</v>
      </c>
      <c r="E223" s="149" t="e">
        <f t="shared" ca="1" si="104"/>
        <v>#N/A</v>
      </c>
      <c r="F223" s="149" t="e">
        <f t="shared" ca="1" si="105"/>
        <v>#N/A</v>
      </c>
      <c r="G223" s="149" t="e">
        <f t="shared" ca="1" si="106"/>
        <v>#N/A</v>
      </c>
      <c r="H223" s="169" t="e">
        <f t="shared" ca="1" si="108"/>
        <v>#N/A</v>
      </c>
      <c r="I223" s="169" t="e">
        <f t="shared" ca="1" si="115"/>
        <v>#N/A</v>
      </c>
      <c r="J223" s="169" t="e">
        <f t="shared" ca="1" si="88"/>
        <v>#N/A</v>
      </c>
      <c r="K223" s="169" t="e">
        <f t="shared" ca="1" si="85"/>
        <v>#N/A</v>
      </c>
      <c r="L223" s="169" t="e">
        <f t="shared" ca="1" si="110"/>
        <v>#N/A</v>
      </c>
      <c r="M223" s="169" t="e">
        <f t="shared" ca="1" si="83"/>
        <v>#N/A</v>
      </c>
      <c r="N223" s="170" t="e">
        <f t="shared" ca="1" si="84"/>
        <v>#N/A</v>
      </c>
      <c r="O223" s="174" t="e">
        <f t="shared" ca="1" si="109"/>
        <v>#N/A</v>
      </c>
      <c r="P223" s="154" t="e">
        <f ca="1">IF($A223&lt;$L$2,NA(),IF(AND((INDEX(練りの用心棒!$A$8:$M$260,$A223-$L$2,5)=".."),((INDEX(練りの用心棒!$A$8:$M$260,$A223-$L$2,12)-INDEX(練りの用心棒!$A$8:$M$260,$A223-$L$2,13))-(INDEX(練りの用心棒!$A$8:$M$260,$A223-$L$2+1,12)-INDEX(練りの用心棒!$A$8:$M$260,$A223-$L$2+1,13))&lt;10)),E223*102%,NA()))</f>
        <v>#N/A</v>
      </c>
      <c r="Q223" s="153" t="e">
        <f ca="1">IF($A223&lt;$L$2,NA(),IF(AND((INDEX(練りの用心棒!$A$8:$M$260,$A223-$L$2,5)=".."),((INDEX(練りの用心棒!$A$8:$M$260,$A223-$L$2,12)-INDEX(練りの用心棒!$A$8:$M$260,$A223-$L$2,13))-(INDEX(練りの用心棒!$A$8:$M$260,$A223-$L$2+1,12)-INDEX(練りの用心棒!$A$8:$M$260,$A223-$L$2+1,13))&gt;10)),F223*98%,NA()))</f>
        <v>#N/A</v>
      </c>
      <c r="R223" s="166"/>
      <c r="S223" s="167"/>
      <c r="U223" s="158">
        <f t="shared" ca="1" si="107"/>
        <v>43105</v>
      </c>
      <c r="V223" s="159" t="e">
        <f t="shared" ca="1" si="89"/>
        <v>#N/A</v>
      </c>
      <c r="W223" s="159" t="e">
        <f t="shared" ca="1" si="90"/>
        <v>#N/A</v>
      </c>
      <c r="X223" s="159" t="e">
        <f t="shared" ca="1" si="91"/>
        <v>#N/A</v>
      </c>
      <c r="Y223" s="159" t="e">
        <f t="shared" ca="1" si="92"/>
        <v>#N/A</v>
      </c>
      <c r="Z223" s="159" t="e">
        <f t="shared" ca="1" si="93"/>
        <v>#N/A</v>
      </c>
      <c r="AA223" s="159" t="e">
        <f t="shared" ca="1" si="94"/>
        <v>#N/A</v>
      </c>
      <c r="AB223" s="159" t="e">
        <f t="shared" ca="1" si="111"/>
        <v>#N/A</v>
      </c>
      <c r="AC223" s="159" t="e">
        <f t="shared" ca="1" si="112"/>
        <v>#N/A</v>
      </c>
      <c r="AD223" s="159" t="e">
        <f t="shared" ca="1" si="113"/>
        <v>#N/A</v>
      </c>
      <c r="AE223" s="172" t="e">
        <f t="shared" ca="1" si="97"/>
        <v>#N/A</v>
      </c>
      <c r="AF223" s="173" t="e">
        <f t="shared" ca="1" si="98"/>
        <v>#N/A</v>
      </c>
      <c r="AG223" s="163"/>
      <c r="AH223" s="178" t="e">
        <f t="shared" ca="1" si="99"/>
        <v>#N/A</v>
      </c>
      <c r="AI223" s="154" t="e">
        <f t="shared" ca="1" si="100"/>
        <v>#N/A</v>
      </c>
      <c r="AJ223" s="156"/>
      <c r="AK223" s="157"/>
    </row>
    <row r="224" spans="1:37">
      <c r="A224" s="147">
        <v>220</v>
      </c>
      <c r="B224" s="147">
        <f t="shared" ca="1" si="102"/>
        <v>-7</v>
      </c>
      <c r="C224" s="148">
        <f t="shared" ca="1" si="114"/>
        <v>43105</v>
      </c>
      <c r="D224" s="149" t="e">
        <f t="shared" ca="1" si="103"/>
        <v>#N/A</v>
      </c>
      <c r="E224" s="149" t="e">
        <f t="shared" ca="1" si="104"/>
        <v>#N/A</v>
      </c>
      <c r="F224" s="149" t="e">
        <f t="shared" ca="1" si="105"/>
        <v>#N/A</v>
      </c>
      <c r="G224" s="149" t="e">
        <f t="shared" ca="1" si="106"/>
        <v>#N/A</v>
      </c>
      <c r="H224" s="169" t="e">
        <f t="shared" ca="1" si="108"/>
        <v>#N/A</v>
      </c>
      <c r="I224" s="169" t="e">
        <f t="shared" ca="1" si="115"/>
        <v>#N/A</v>
      </c>
      <c r="J224" s="169" t="e">
        <f t="shared" ca="1" si="88"/>
        <v>#N/A</v>
      </c>
      <c r="K224" s="169" t="e">
        <f t="shared" ca="1" si="85"/>
        <v>#N/A</v>
      </c>
      <c r="L224" s="169" t="e">
        <f t="shared" ca="1" si="110"/>
        <v>#N/A</v>
      </c>
      <c r="M224" s="169" t="e">
        <f t="shared" ca="1" si="83"/>
        <v>#N/A</v>
      </c>
      <c r="N224" s="170" t="e">
        <f t="shared" ca="1" si="84"/>
        <v>#N/A</v>
      </c>
      <c r="O224" s="174" t="e">
        <f t="shared" ca="1" si="109"/>
        <v>#N/A</v>
      </c>
      <c r="P224" s="154" t="e">
        <f ca="1">IF($A224&lt;$L$2,NA(),IF(AND((INDEX(練りの用心棒!$A$8:$M$260,$A224-$L$2,5)=".."),((INDEX(練りの用心棒!$A$8:$M$260,$A224-$L$2,12)-INDEX(練りの用心棒!$A$8:$M$260,$A224-$L$2,13))-(INDEX(練りの用心棒!$A$8:$M$260,$A224-$L$2+1,12)-INDEX(練りの用心棒!$A$8:$M$260,$A224-$L$2+1,13))&lt;10)),E224*102%,NA()))</f>
        <v>#N/A</v>
      </c>
      <c r="Q224" s="153" t="e">
        <f ca="1">IF($A224&lt;$L$2,NA(),IF(AND((INDEX(練りの用心棒!$A$8:$M$260,$A224-$L$2,5)=".."),((INDEX(練りの用心棒!$A$8:$M$260,$A224-$L$2,12)-INDEX(練りの用心棒!$A$8:$M$260,$A224-$L$2,13))-(INDEX(練りの用心棒!$A$8:$M$260,$A224-$L$2+1,12)-INDEX(練りの用心棒!$A$8:$M$260,$A224-$L$2+1,13))&gt;10)),F224*98%,NA()))</f>
        <v>#N/A</v>
      </c>
      <c r="R224" s="166"/>
      <c r="S224" s="167"/>
      <c r="U224" s="158">
        <f t="shared" ca="1" si="107"/>
        <v>43105</v>
      </c>
      <c r="V224" s="159" t="e">
        <f t="shared" ca="1" si="89"/>
        <v>#N/A</v>
      </c>
      <c r="W224" s="159" t="e">
        <f t="shared" ca="1" si="90"/>
        <v>#N/A</v>
      </c>
      <c r="X224" s="159" t="e">
        <f t="shared" ca="1" si="91"/>
        <v>#N/A</v>
      </c>
      <c r="Y224" s="159" t="e">
        <f t="shared" ca="1" si="92"/>
        <v>#N/A</v>
      </c>
      <c r="Z224" s="159" t="e">
        <f t="shared" ca="1" si="93"/>
        <v>#N/A</v>
      </c>
      <c r="AA224" s="159" t="e">
        <f t="shared" ca="1" si="94"/>
        <v>#N/A</v>
      </c>
      <c r="AB224" s="159" t="e">
        <f t="shared" ca="1" si="111"/>
        <v>#N/A</v>
      </c>
      <c r="AC224" s="159" t="e">
        <f t="shared" ca="1" si="112"/>
        <v>#N/A</v>
      </c>
      <c r="AD224" s="159" t="e">
        <f t="shared" ca="1" si="113"/>
        <v>#N/A</v>
      </c>
      <c r="AE224" s="172" t="e">
        <f t="shared" ca="1" si="97"/>
        <v>#N/A</v>
      </c>
      <c r="AF224" s="173" t="e">
        <f t="shared" ca="1" si="98"/>
        <v>#N/A</v>
      </c>
      <c r="AG224" s="163"/>
      <c r="AH224" s="178" t="e">
        <f t="shared" ca="1" si="99"/>
        <v>#N/A</v>
      </c>
      <c r="AI224" s="154" t="e">
        <f t="shared" ca="1" si="100"/>
        <v>#N/A</v>
      </c>
      <c r="AJ224" s="156"/>
      <c r="AK224" s="157"/>
    </row>
    <row r="225" spans="1:37">
      <c r="A225" s="147">
        <v>221</v>
      </c>
      <c r="B225" s="147">
        <f t="shared" ca="1" si="102"/>
        <v>-8</v>
      </c>
      <c r="C225" s="148">
        <f t="shared" ca="1" si="114"/>
        <v>43105</v>
      </c>
      <c r="D225" s="149" t="e">
        <f t="shared" ca="1" si="103"/>
        <v>#N/A</v>
      </c>
      <c r="E225" s="149" t="e">
        <f t="shared" ca="1" si="104"/>
        <v>#N/A</v>
      </c>
      <c r="F225" s="149" t="e">
        <f t="shared" ca="1" si="105"/>
        <v>#N/A</v>
      </c>
      <c r="G225" s="149" t="e">
        <f t="shared" ca="1" si="106"/>
        <v>#N/A</v>
      </c>
      <c r="H225" s="169" t="e">
        <f t="shared" ca="1" si="108"/>
        <v>#N/A</v>
      </c>
      <c r="I225" s="169" t="e">
        <f t="shared" ca="1" si="115"/>
        <v>#N/A</v>
      </c>
      <c r="J225" s="169" t="e">
        <f t="shared" ca="1" si="88"/>
        <v>#N/A</v>
      </c>
      <c r="K225" s="169" t="e">
        <f t="shared" ca="1" si="85"/>
        <v>#N/A</v>
      </c>
      <c r="L225" s="169" t="e">
        <f t="shared" ca="1" si="110"/>
        <v>#N/A</v>
      </c>
      <c r="M225" s="169" t="e">
        <f t="shared" ca="1" si="83"/>
        <v>#N/A</v>
      </c>
      <c r="N225" s="170" t="e">
        <f t="shared" ca="1" si="84"/>
        <v>#N/A</v>
      </c>
      <c r="O225" s="174" t="e">
        <f t="shared" ca="1" si="109"/>
        <v>#N/A</v>
      </c>
      <c r="P225" s="154" t="e">
        <f ca="1">IF($A225&lt;$L$2,NA(),IF(AND((INDEX(練りの用心棒!$A$8:$M$260,$A225-$L$2,5)=".."),((INDEX(練りの用心棒!$A$8:$M$260,$A225-$L$2,12)-INDEX(練りの用心棒!$A$8:$M$260,$A225-$L$2,13))-(INDEX(練りの用心棒!$A$8:$M$260,$A225-$L$2+1,12)-INDEX(練りの用心棒!$A$8:$M$260,$A225-$L$2+1,13))&lt;10)),E225*102%,NA()))</f>
        <v>#N/A</v>
      </c>
      <c r="Q225" s="153" t="e">
        <f ca="1">IF($A225&lt;$L$2,NA(),IF(AND((INDEX(練りの用心棒!$A$8:$M$260,$A225-$L$2,5)=".."),((INDEX(練りの用心棒!$A$8:$M$260,$A225-$L$2,12)-INDEX(練りの用心棒!$A$8:$M$260,$A225-$L$2,13))-(INDEX(練りの用心棒!$A$8:$M$260,$A225-$L$2+1,12)-INDEX(練りの用心棒!$A$8:$M$260,$A225-$L$2+1,13))&gt;10)),F225*98%,NA()))</f>
        <v>#N/A</v>
      </c>
      <c r="R225" s="166"/>
      <c r="S225" s="167"/>
      <c r="U225" s="158">
        <f t="shared" ca="1" si="107"/>
        <v>43105</v>
      </c>
      <c r="V225" s="159" t="e">
        <f t="shared" ca="1" si="89"/>
        <v>#N/A</v>
      </c>
      <c r="W225" s="159" t="e">
        <f t="shared" ca="1" si="90"/>
        <v>#N/A</v>
      </c>
      <c r="X225" s="159" t="e">
        <f t="shared" ca="1" si="91"/>
        <v>#N/A</v>
      </c>
      <c r="Y225" s="159" t="e">
        <f t="shared" ca="1" si="92"/>
        <v>#N/A</v>
      </c>
      <c r="Z225" s="159" t="e">
        <f t="shared" ca="1" si="93"/>
        <v>#N/A</v>
      </c>
      <c r="AA225" s="159" t="e">
        <f t="shared" ca="1" si="94"/>
        <v>#N/A</v>
      </c>
      <c r="AB225" s="159" t="e">
        <f t="shared" ca="1" si="111"/>
        <v>#N/A</v>
      </c>
      <c r="AC225" s="159" t="e">
        <f t="shared" ca="1" si="112"/>
        <v>#N/A</v>
      </c>
      <c r="AD225" s="159" t="e">
        <f t="shared" ca="1" si="113"/>
        <v>#N/A</v>
      </c>
      <c r="AE225" s="172" t="e">
        <f t="shared" ca="1" si="97"/>
        <v>#N/A</v>
      </c>
      <c r="AF225" s="173" t="e">
        <f t="shared" ca="1" si="98"/>
        <v>#N/A</v>
      </c>
      <c r="AG225" s="163"/>
      <c r="AH225" s="178" t="e">
        <f t="shared" ca="1" si="99"/>
        <v>#N/A</v>
      </c>
      <c r="AI225" s="154" t="e">
        <f t="shared" ca="1" si="100"/>
        <v>#N/A</v>
      </c>
      <c r="AJ225" s="156"/>
      <c r="AK225" s="157"/>
    </row>
    <row r="226" spans="1:37">
      <c r="A226" s="147">
        <v>222</v>
      </c>
      <c r="B226" s="147">
        <f t="shared" ca="1" si="102"/>
        <v>-9</v>
      </c>
      <c r="C226" s="148">
        <f t="shared" ca="1" si="114"/>
        <v>43105</v>
      </c>
      <c r="D226" s="149" t="e">
        <f t="shared" ca="1" si="103"/>
        <v>#N/A</v>
      </c>
      <c r="E226" s="149" t="e">
        <f t="shared" ca="1" si="104"/>
        <v>#N/A</v>
      </c>
      <c r="F226" s="149" t="e">
        <f t="shared" ca="1" si="105"/>
        <v>#N/A</v>
      </c>
      <c r="G226" s="149" t="e">
        <f t="shared" ca="1" si="106"/>
        <v>#N/A</v>
      </c>
      <c r="H226" s="169" t="e">
        <f t="shared" ca="1" si="108"/>
        <v>#N/A</v>
      </c>
      <c r="I226" s="169" t="e">
        <f t="shared" ca="1" si="115"/>
        <v>#N/A</v>
      </c>
      <c r="J226" s="169" t="e">
        <f t="shared" ca="1" si="88"/>
        <v>#N/A</v>
      </c>
      <c r="K226" s="169" t="e">
        <f t="shared" ca="1" si="85"/>
        <v>#N/A</v>
      </c>
      <c r="L226" s="169" t="e">
        <f t="shared" ca="1" si="110"/>
        <v>#N/A</v>
      </c>
      <c r="M226" s="169" t="e">
        <f t="shared" ca="1" si="83"/>
        <v>#N/A</v>
      </c>
      <c r="N226" s="170" t="e">
        <f t="shared" ca="1" si="84"/>
        <v>#N/A</v>
      </c>
      <c r="O226" s="174" t="e">
        <f t="shared" ca="1" si="109"/>
        <v>#N/A</v>
      </c>
      <c r="P226" s="154" t="e">
        <f ca="1">IF($A226&lt;$L$2,NA(),IF(AND((INDEX(練りの用心棒!$A$8:$M$260,$A226-$L$2,5)=".."),((INDEX(練りの用心棒!$A$8:$M$260,$A226-$L$2,12)-INDEX(練りの用心棒!$A$8:$M$260,$A226-$L$2,13))-(INDEX(練りの用心棒!$A$8:$M$260,$A226-$L$2+1,12)-INDEX(練りの用心棒!$A$8:$M$260,$A226-$L$2+1,13))&lt;10)),E226*102%,NA()))</f>
        <v>#N/A</v>
      </c>
      <c r="Q226" s="153" t="e">
        <f ca="1">IF($A226&lt;$L$2,NA(),IF(AND((INDEX(練りの用心棒!$A$8:$M$260,$A226-$L$2,5)=".."),((INDEX(練りの用心棒!$A$8:$M$260,$A226-$L$2,12)-INDEX(練りの用心棒!$A$8:$M$260,$A226-$L$2,13))-(INDEX(練りの用心棒!$A$8:$M$260,$A226-$L$2+1,12)-INDEX(練りの用心棒!$A$8:$M$260,$A226-$L$2+1,13))&gt;10)),F226*98%,NA()))</f>
        <v>#N/A</v>
      </c>
      <c r="R226" s="166"/>
      <c r="S226" s="167"/>
      <c r="U226" s="158">
        <f t="shared" ca="1" si="107"/>
        <v>43105</v>
      </c>
      <c r="V226" s="159" t="e">
        <f t="shared" ca="1" si="89"/>
        <v>#N/A</v>
      </c>
      <c r="W226" s="159" t="e">
        <f t="shared" ca="1" si="90"/>
        <v>#N/A</v>
      </c>
      <c r="X226" s="159" t="e">
        <f t="shared" ca="1" si="91"/>
        <v>#N/A</v>
      </c>
      <c r="Y226" s="159" t="e">
        <f t="shared" ca="1" si="92"/>
        <v>#N/A</v>
      </c>
      <c r="Z226" s="159" t="e">
        <f t="shared" ca="1" si="93"/>
        <v>#N/A</v>
      </c>
      <c r="AA226" s="159" t="e">
        <f t="shared" ca="1" si="94"/>
        <v>#N/A</v>
      </c>
      <c r="AB226" s="159" t="e">
        <f t="shared" ca="1" si="111"/>
        <v>#N/A</v>
      </c>
      <c r="AC226" s="159" t="e">
        <f t="shared" ca="1" si="112"/>
        <v>#N/A</v>
      </c>
      <c r="AD226" s="159" t="e">
        <f t="shared" ca="1" si="113"/>
        <v>#N/A</v>
      </c>
      <c r="AE226" s="172" t="e">
        <f t="shared" ca="1" si="97"/>
        <v>#N/A</v>
      </c>
      <c r="AF226" s="173" t="e">
        <f t="shared" ca="1" si="98"/>
        <v>#N/A</v>
      </c>
      <c r="AG226" s="163"/>
      <c r="AH226" s="178" t="e">
        <f t="shared" ca="1" si="99"/>
        <v>#N/A</v>
      </c>
      <c r="AI226" s="154" t="e">
        <f t="shared" ca="1" si="100"/>
        <v>#N/A</v>
      </c>
      <c r="AJ226" s="156"/>
      <c r="AK226" s="157"/>
    </row>
    <row r="227" spans="1:37">
      <c r="A227" s="147">
        <v>223</v>
      </c>
      <c r="B227" s="147">
        <f t="shared" ca="1" si="102"/>
        <v>-10</v>
      </c>
      <c r="C227" s="148">
        <f t="shared" ca="1" si="114"/>
        <v>43105</v>
      </c>
      <c r="D227" s="149" t="e">
        <f t="shared" ca="1" si="103"/>
        <v>#N/A</v>
      </c>
      <c r="E227" s="149" t="e">
        <f t="shared" ca="1" si="104"/>
        <v>#N/A</v>
      </c>
      <c r="F227" s="149" t="e">
        <f t="shared" ca="1" si="105"/>
        <v>#N/A</v>
      </c>
      <c r="G227" s="149" t="e">
        <f t="shared" ca="1" si="106"/>
        <v>#N/A</v>
      </c>
      <c r="H227" s="169" t="e">
        <f t="shared" ca="1" si="108"/>
        <v>#N/A</v>
      </c>
      <c r="I227" s="169" t="e">
        <f t="shared" ca="1" si="115"/>
        <v>#N/A</v>
      </c>
      <c r="J227" s="169" t="e">
        <f t="shared" ca="1" si="88"/>
        <v>#N/A</v>
      </c>
      <c r="K227" s="169" t="e">
        <f t="shared" ca="1" si="85"/>
        <v>#N/A</v>
      </c>
      <c r="L227" s="169" t="e">
        <f t="shared" ca="1" si="110"/>
        <v>#N/A</v>
      </c>
      <c r="M227" s="169" t="e">
        <f t="shared" ca="1" si="83"/>
        <v>#N/A</v>
      </c>
      <c r="N227" s="170" t="e">
        <f t="shared" ca="1" si="84"/>
        <v>#N/A</v>
      </c>
      <c r="O227" s="174" t="e">
        <f t="shared" ca="1" si="109"/>
        <v>#N/A</v>
      </c>
      <c r="P227" s="154" t="e">
        <f ca="1">IF($A227&lt;$L$2,NA(),IF(AND((INDEX(練りの用心棒!$A$8:$M$260,$A227-$L$2,5)=".."),((INDEX(練りの用心棒!$A$8:$M$260,$A227-$L$2,12)-INDEX(練りの用心棒!$A$8:$M$260,$A227-$L$2,13))-(INDEX(練りの用心棒!$A$8:$M$260,$A227-$L$2+1,12)-INDEX(練りの用心棒!$A$8:$M$260,$A227-$L$2+1,13))&lt;10)),E227*102%,NA()))</f>
        <v>#N/A</v>
      </c>
      <c r="Q227" s="153" t="e">
        <f ca="1">IF($A227&lt;$L$2,NA(),IF(AND((INDEX(練りの用心棒!$A$8:$M$260,$A227-$L$2,5)=".."),((INDEX(練りの用心棒!$A$8:$M$260,$A227-$L$2,12)-INDEX(練りの用心棒!$A$8:$M$260,$A227-$L$2,13))-(INDEX(練りの用心棒!$A$8:$M$260,$A227-$L$2+1,12)-INDEX(練りの用心棒!$A$8:$M$260,$A227-$L$2+1,13))&gt;10)),F227*98%,NA()))</f>
        <v>#N/A</v>
      </c>
      <c r="R227" s="166"/>
      <c r="S227" s="167"/>
      <c r="U227" s="158">
        <f t="shared" ca="1" si="107"/>
        <v>43105</v>
      </c>
      <c r="V227" s="159" t="e">
        <f t="shared" ca="1" si="89"/>
        <v>#N/A</v>
      </c>
      <c r="W227" s="159" t="e">
        <f t="shared" ca="1" si="90"/>
        <v>#N/A</v>
      </c>
      <c r="X227" s="159" t="e">
        <f t="shared" ca="1" si="91"/>
        <v>#N/A</v>
      </c>
      <c r="Y227" s="159" t="e">
        <f t="shared" ca="1" si="92"/>
        <v>#N/A</v>
      </c>
      <c r="Z227" s="159" t="e">
        <f t="shared" ca="1" si="93"/>
        <v>#N/A</v>
      </c>
      <c r="AA227" s="159" t="e">
        <f t="shared" ca="1" si="94"/>
        <v>#N/A</v>
      </c>
      <c r="AB227" s="159" t="e">
        <f t="shared" ca="1" si="111"/>
        <v>#N/A</v>
      </c>
      <c r="AC227" s="159" t="e">
        <f t="shared" ca="1" si="112"/>
        <v>#N/A</v>
      </c>
      <c r="AD227" s="159" t="e">
        <f t="shared" ca="1" si="113"/>
        <v>#N/A</v>
      </c>
      <c r="AE227" s="172" t="e">
        <f t="shared" ca="1" si="97"/>
        <v>#N/A</v>
      </c>
      <c r="AF227" s="173" t="e">
        <f t="shared" ca="1" si="98"/>
        <v>#N/A</v>
      </c>
      <c r="AG227" s="163"/>
      <c r="AH227" s="178" t="e">
        <f t="shared" ca="1" si="99"/>
        <v>#N/A</v>
      </c>
      <c r="AI227" s="154" t="e">
        <f t="shared" ca="1" si="100"/>
        <v>#N/A</v>
      </c>
      <c r="AJ227" s="156"/>
      <c r="AK227" s="157"/>
    </row>
    <row r="228" spans="1:37">
      <c r="A228" s="147">
        <v>224</v>
      </c>
      <c r="B228" s="147">
        <f t="shared" ca="1" si="102"/>
        <v>-11</v>
      </c>
      <c r="C228" s="148">
        <f t="shared" ca="1" si="114"/>
        <v>43105</v>
      </c>
      <c r="D228" s="149" t="e">
        <f t="shared" ca="1" si="103"/>
        <v>#N/A</v>
      </c>
      <c r="E228" s="149" t="e">
        <f t="shared" ca="1" si="104"/>
        <v>#N/A</v>
      </c>
      <c r="F228" s="149" t="e">
        <f t="shared" ca="1" si="105"/>
        <v>#N/A</v>
      </c>
      <c r="G228" s="149" t="e">
        <f t="shared" ca="1" si="106"/>
        <v>#N/A</v>
      </c>
      <c r="H228" s="169" t="e">
        <f t="shared" ca="1" si="108"/>
        <v>#N/A</v>
      </c>
      <c r="I228" s="169" t="e">
        <f t="shared" ca="1" si="115"/>
        <v>#N/A</v>
      </c>
      <c r="J228" s="169" t="e">
        <f t="shared" ca="1" si="88"/>
        <v>#N/A</v>
      </c>
      <c r="K228" s="169" t="e">
        <f t="shared" ca="1" si="85"/>
        <v>#N/A</v>
      </c>
      <c r="L228" s="169" t="e">
        <f t="shared" ca="1" si="110"/>
        <v>#N/A</v>
      </c>
      <c r="M228" s="169" t="e">
        <f t="shared" ca="1" si="83"/>
        <v>#N/A</v>
      </c>
      <c r="N228" s="170" t="e">
        <f t="shared" ca="1" si="84"/>
        <v>#N/A</v>
      </c>
      <c r="O228" s="174" t="e">
        <f t="shared" ca="1" si="109"/>
        <v>#N/A</v>
      </c>
      <c r="P228" s="154" t="e">
        <f ca="1">IF($A228&lt;$L$2,NA(),IF(AND((INDEX(練りの用心棒!$A$8:$M$260,$A228-$L$2,5)=".."),((INDEX(練りの用心棒!$A$8:$M$260,$A228-$L$2,12)-INDEX(練りの用心棒!$A$8:$M$260,$A228-$L$2,13))-(INDEX(練りの用心棒!$A$8:$M$260,$A228-$L$2+1,12)-INDEX(練りの用心棒!$A$8:$M$260,$A228-$L$2+1,13))&lt;10)),E228*102%,NA()))</f>
        <v>#N/A</v>
      </c>
      <c r="Q228" s="153" t="e">
        <f ca="1">IF($A228&lt;$L$2,NA(),IF(AND((INDEX(練りの用心棒!$A$8:$M$260,$A228-$L$2,5)=".."),((INDEX(練りの用心棒!$A$8:$M$260,$A228-$L$2,12)-INDEX(練りの用心棒!$A$8:$M$260,$A228-$L$2,13))-(INDEX(練りの用心棒!$A$8:$M$260,$A228-$L$2+1,12)-INDEX(練りの用心棒!$A$8:$M$260,$A228-$L$2+1,13))&gt;10)),F228*98%,NA()))</f>
        <v>#N/A</v>
      </c>
      <c r="R228" s="166"/>
      <c r="S228" s="167"/>
      <c r="U228" s="158">
        <f t="shared" ca="1" si="107"/>
        <v>43105</v>
      </c>
      <c r="V228" s="159" t="e">
        <f t="shared" ca="1" si="89"/>
        <v>#N/A</v>
      </c>
      <c r="W228" s="159" t="e">
        <f t="shared" ca="1" si="90"/>
        <v>#N/A</v>
      </c>
      <c r="X228" s="159" t="e">
        <f t="shared" ca="1" si="91"/>
        <v>#N/A</v>
      </c>
      <c r="Y228" s="159" t="e">
        <f t="shared" ca="1" si="92"/>
        <v>#N/A</v>
      </c>
      <c r="Z228" s="159" t="e">
        <f t="shared" ca="1" si="93"/>
        <v>#N/A</v>
      </c>
      <c r="AA228" s="159" t="e">
        <f t="shared" ca="1" si="94"/>
        <v>#N/A</v>
      </c>
      <c r="AB228" s="159" t="e">
        <f t="shared" ca="1" si="111"/>
        <v>#N/A</v>
      </c>
      <c r="AC228" s="159" t="e">
        <f t="shared" ca="1" si="112"/>
        <v>#N/A</v>
      </c>
      <c r="AD228" s="159" t="e">
        <f t="shared" ca="1" si="113"/>
        <v>#N/A</v>
      </c>
      <c r="AE228" s="172" t="e">
        <f t="shared" ca="1" si="97"/>
        <v>#N/A</v>
      </c>
      <c r="AF228" s="173" t="e">
        <f t="shared" ca="1" si="98"/>
        <v>#N/A</v>
      </c>
      <c r="AG228" s="163"/>
      <c r="AH228" s="178" t="e">
        <f t="shared" ca="1" si="99"/>
        <v>#N/A</v>
      </c>
      <c r="AI228" s="154" t="e">
        <f t="shared" ca="1" si="100"/>
        <v>#N/A</v>
      </c>
      <c r="AJ228" s="156"/>
      <c r="AK228" s="157"/>
    </row>
    <row r="229" spans="1:37">
      <c r="A229" s="147">
        <v>225</v>
      </c>
      <c r="B229" s="147">
        <f t="shared" ca="1" si="102"/>
        <v>-12</v>
      </c>
      <c r="C229" s="148">
        <f t="shared" ca="1" si="114"/>
        <v>43105</v>
      </c>
      <c r="D229" s="149" t="e">
        <f t="shared" ca="1" si="103"/>
        <v>#N/A</v>
      </c>
      <c r="E229" s="149" t="e">
        <f t="shared" ca="1" si="104"/>
        <v>#N/A</v>
      </c>
      <c r="F229" s="149" t="e">
        <f t="shared" ca="1" si="105"/>
        <v>#N/A</v>
      </c>
      <c r="G229" s="149" t="e">
        <f t="shared" ca="1" si="106"/>
        <v>#N/A</v>
      </c>
      <c r="H229" s="169" t="e">
        <f t="shared" ca="1" si="108"/>
        <v>#N/A</v>
      </c>
      <c r="I229" s="169" t="e">
        <f t="shared" ca="1" si="115"/>
        <v>#N/A</v>
      </c>
      <c r="J229" s="169" t="e">
        <f t="shared" ca="1" si="88"/>
        <v>#N/A</v>
      </c>
      <c r="K229" s="169" t="e">
        <f t="shared" ca="1" si="85"/>
        <v>#N/A</v>
      </c>
      <c r="L229" s="169" t="e">
        <f t="shared" ca="1" si="110"/>
        <v>#N/A</v>
      </c>
      <c r="M229" s="169" t="e">
        <f t="shared" ca="1" si="83"/>
        <v>#N/A</v>
      </c>
      <c r="N229" s="170" t="e">
        <f t="shared" ca="1" si="84"/>
        <v>#N/A</v>
      </c>
      <c r="O229" s="174" t="e">
        <f t="shared" ca="1" si="109"/>
        <v>#N/A</v>
      </c>
      <c r="P229" s="154" t="e">
        <f ca="1">IF($A229&lt;$L$2,NA(),IF(AND((INDEX(練りの用心棒!$A$8:$M$260,$A229-$L$2,5)=".."),((INDEX(練りの用心棒!$A$8:$M$260,$A229-$L$2,12)-INDEX(練りの用心棒!$A$8:$M$260,$A229-$L$2,13))-(INDEX(練りの用心棒!$A$8:$M$260,$A229-$L$2+1,12)-INDEX(練りの用心棒!$A$8:$M$260,$A229-$L$2+1,13))&lt;10)),E229*102%,NA()))</f>
        <v>#N/A</v>
      </c>
      <c r="Q229" s="153" t="e">
        <f ca="1">IF($A229&lt;$L$2,NA(),IF(AND((INDEX(練りの用心棒!$A$8:$M$260,$A229-$L$2,5)=".."),((INDEX(練りの用心棒!$A$8:$M$260,$A229-$L$2,12)-INDEX(練りの用心棒!$A$8:$M$260,$A229-$L$2,13))-(INDEX(練りの用心棒!$A$8:$M$260,$A229-$L$2+1,12)-INDEX(練りの用心棒!$A$8:$M$260,$A229-$L$2+1,13))&gt;10)),F229*98%,NA()))</f>
        <v>#N/A</v>
      </c>
      <c r="R229" s="166"/>
      <c r="S229" s="167"/>
      <c r="U229" s="158">
        <f t="shared" ca="1" si="107"/>
        <v>43105</v>
      </c>
      <c r="V229" s="159" t="e">
        <f t="shared" ca="1" si="89"/>
        <v>#N/A</v>
      </c>
      <c r="W229" s="159" t="e">
        <f t="shared" ca="1" si="90"/>
        <v>#N/A</v>
      </c>
      <c r="X229" s="159" t="e">
        <f t="shared" ca="1" si="91"/>
        <v>#N/A</v>
      </c>
      <c r="Y229" s="159" t="e">
        <f t="shared" ca="1" si="92"/>
        <v>#N/A</v>
      </c>
      <c r="Z229" s="159" t="e">
        <f t="shared" ca="1" si="93"/>
        <v>#N/A</v>
      </c>
      <c r="AA229" s="159" t="e">
        <f t="shared" ca="1" si="94"/>
        <v>#N/A</v>
      </c>
      <c r="AB229" s="159" t="e">
        <f t="shared" ca="1" si="111"/>
        <v>#N/A</v>
      </c>
      <c r="AC229" s="159" t="e">
        <f t="shared" ca="1" si="112"/>
        <v>#N/A</v>
      </c>
      <c r="AD229" s="159" t="e">
        <f t="shared" ca="1" si="113"/>
        <v>#N/A</v>
      </c>
      <c r="AE229" s="172" t="e">
        <f t="shared" ca="1" si="97"/>
        <v>#N/A</v>
      </c>
      <c r="AF229" s="173" t="e">
        <f t="shared" ca="1" si="98"/>
        <v>#N/A</v>
      </c>
      <c r="AG229" s="163"/>
      <c r="AH229" s="178" t="e">
        <f t="shared" ca="1" si="99"/>
        <v>#N/A</v>
      </c>
      <c r="AI229" s="154" t="e">
        <f t="shared" ca="1" si="100"/>
        <v>#N/A</v>
      </c>
      <c r="AJ229" s="156"/>
      <c r="AK229" s="157"/>
    </row>
    <row r="230" spans="1:37">
      <c r="A230" s="147">
        <v>226</v>
      </c>
      <c r="B230" s="147">
        <f t="shared" ca="1" si="102"/>
        <v>-13</v>
      </c>
      <c r="C230" s="148">
        <f t="shared" ca="1" si="114"/>
        <v>43105</v>
      </c>
      <c r="D230" s="149" t="e">
        <f t="shared" ca="1" si="103"/>
        <v>#N/A</v>
      </c>
      <c r="E230" s="149" t="e">
        <f t="shared" ca="1" si="104"/>
        <v>#N/A</v>
      </c>
      <c r="F230" s="149" t="e">
        <f t="shared" ca="1" si="105"/>
        <v>#N/A</v>
      </c>
      <c r="G230" s="149" t="e">
        <f t="shared" ca="1" si="106"/>
        <v>#N/A</v>
      </c>
      <c r="H230" s="169" t="e">
        <f t="shared" ca="1" si="108"/>
        <v>#N/A</v>
      </c>
      <c r="I230" s="169" t="e">
        <f t="shared" ca="1" si="115"/>
        <v>#N/A</v>
      </c>
      <c r="J230" s="169" t="e">
        <f t="shared" ca="1" si="88"/>
        <v>#N/A</v>
      </c>
      <c r="K230" s="169" t="e">
        <f t="shared" ca="1" si="85"/>
        <v>#N/A</v>
      </c>
      <c r="L230" s="169" t="e">
        <f t="shared" ca="1" si="110"/>
        <v>#N/A</v>
      </c>
      <c r="M230" s="169" t="e">
        <f t="shared" ca="1" si="83"/>
        <v>#N/A</v>
      </c>
      <c r="N230" s="170" t="e">
        <f t="shared" ca="1" si="84"/>
        <v>#N/A</v>
      </c>
      <c r="O230" s="174" t="e">
        <f t="shared" ca="1" si="109"/>
        <v>#N/A</v>
      </c>
      <c r="P230" s="154" t="e">
        <f ca="1">IF($A230&lt;$L$2,NA(),IF(AND((INDEX(練りの用心棒!$A$8:$M$260,$A230-$L$2,5)=".."),((INDEX(練りの用心棒!$A$8:$M$260,$A230-$L$2,12)-INDEX(練りの用心棒!$A$8:$M$260,$A230-$L$2,13))-(INDEX(練りの用心棒!$A$8:$M$260,$A230-$L$2+1,12)-INDEX(練りの用心棒!$A$8:$M$260,$A230-$L$2+1,13))&lt;10)),E230*102%,NA()))</f>
        <v>#N/A</v>
      </c>
      <c r="Q230" s="153" t="e">
        <f ca="1">IF($A230&lt;$L$2,NA(),IF(AND((INDEX(練りの用心棒!$A$8:$M$260,$A230-$L$2,5)=".."),((INDEX(練りの用心棒!$A$8:$M$260,$A230-$L$2,12)-INDEX(練りの用心棒!$A$8:$M$260,$A230-$L$2,13))-(INDEX(練りの用心棒!$A$8:$M$260,$A230-$L$2+1,12)-INDEX(練りの用心棒!$A$8:$M$260,$A230-$L$2+1,13))&gt;10)),F230*98%,NA()))</f>
        <v>#N/A</v>
      </c>
      <c r="R230" s="166"/>
      <c r="S230" s="167"/>
      <c r="U230" s="158">
        <f t="shared" ca="1" si="107"/>
        <v>43105</v>
      </c>
      <c r="V230" s="159" t="e">
        <f t="shared" ca="1" si="89"/>
        <v>#N/A</v>
      </c>
      <c r="W230" s="159" t="e">
        <f t="shared" ca="1" si="90"/>
        <v>#N/A</v>
      </c>
      <c r="X230" s="159" t="e">
        <f t="shared" ca="1" si="91"/>
        <v>#N/A</v>
      </c>
      <c r="Y230" s="159" t="e">
        <f t="shared" ca="1" si="92"/>
        <v>#N/A</v>
      </c>
      <c r="Z230" s="159" t="e">
        <f t="shared" ca="1" si="93"/>
        <v>#N/A</v>
      </c>
      <c r="AA230" s="159" t="e">
        <f t="shared" ca="1" si="94"/>
        <v>#N/A</v>
      </c>
      <c r="AB230" s="159" t="e">
        <f t="shared" ca="1" si="111"/>
        <v>#N/A</v>
      </c>
      <c r="AC230" s="159" t="e">
        <f t="shared" ca="1" si="112"/>
        <v>#N/A</v>
      </c>
      <c r="AD230" s="159" t="e">
        <f t="shared" ca="1" si="113"/>
        <v>#N/A</v>
      </c>
      <c r="AE230" s="172" t="e">
        <f t="shared" ca="1" si="97"/>
        <v>#N/A</v>
      </c>
      <c r="AF230" s="173" t="e">
        <f t="shared" ca="1" si="98"/>
        <v>#N/A</v>
      </c>
      <c r="AG230" s="163"/>
      <c r="AH230" s="178" t="e">
        <f t="shared" ca="1" si="99"/>
        <v>#N/A</v>
      </c>
      <c r="AI230" s="154" t="e">
        <f t="shared" ca="1" si="100"/>
        <v>#N/A</v>
      </c>
      <c r="AJ230" s="156"/>
      <c r="AK230" s="157"/>
    </row>
    <row r="231" spans="1:37">
      <c r="A231" s="147">
        <v>227</v>
      </c>
      <c r="B231" s="147">
        <f t="shared" ca="1" si="102"/>
        <v>-14</v>
      </c>
      <c r="C231" s="148">
        <f t="shared" ca="1" si="114"/>
        <v>43105</v>
      </c>
      <c r="D231" s="149" t="e">
        <f t="shared" ca="1" si="103"/>
        <v>#N/A</v>
      </c>
      <c r="E231" s="149" t="e">
        <f t="shared" ca="1" si="104"/>
        <v>#N/A</v>
      </c>
      <c r="F231" s="149" t="e">
        <f t="shared" ca="1" si="105"/>
        <v>#N/A</v>
      </c>
      <c r="G231" s="149" t="e">
        <f t="shared" ca="1" si="106"/>
        <v>#N/A</v>
      </c>
      <c r="H231" s="169" t="e">
        <f t="shared" ca="1" si="108"/>
        <v>#N/A</v>
      </c>
      <c r="I231" s="169" t="e">
        <f t="shared" ca="1" si="115"/>
        <v>#N/A</v>
      </c>
      <c r="J231" s="169" t="e">
        <f t="shared" ca="1" si="88"/>
        <v>#N/A</v>
      </c>
      <c r="K231" s="169" t="e">
        <f t="shared" ca="1" si="85"/>
        <v>#N/A</v>
      </c>
      <c r="L231" s="169" t="e">
        <f t="shared" ca="1" si="110"/>
        <v>#N/A</v>
      </c>
      <c r="M231" s="169" t="e">
        <f t="shared" ca="1" si="83"/>
        <v>#N/A</v>
      </c>
      <c r="N231" s="170" t="e">
        <f t="shared" ca="1" si="84"/>
        <v>#N/A</v>
      </c>
      <c r="O231" s="174" t="e">
        <f t="shared" ca="1" si="109"/>
        <v>#N/A</v>
      </c>
      <c r="P231" s="154" t="e">
        <f ca="1">IF($A231&lt;$L$2,NA(),IF(AND((INDEX(練りの用心棒!$A$8:$M$260,$A231-$L$2,5)=".."),((INDEX(練りの用心棒!$A$8:$M$260,$A231-$L$2,12)-INDEX(練りの用心棒!$A$8:$M$260,$A231-$L$2,13))-(INDEX(練りの用心棒!$A$8:$M$260,$A231-$L$2+1,12)-INDEX(練りの用心棒!$A$8:$M$260,$A231-$L$2+1,13))&lt;10)),E231*102%,NA()))</f>
        <v>#N/A</v>
      </c>
      <c r="Q231" s="153" t="e">
        <f ca="1">IF($A231&lt;$L$2,NA(),IF(AND((INDEX(練りの用心棒!$A$8:$M$260,$A231-$L$2,5)=".."),((INDEX(練りの用心棒!$A$8:$M$260,$A231-$L$2,12)-INDEX(練りの用心棒!$A$8:$M$260,$A231-$L$2,13))-(INDEX(練りの用心棒!$A$8:$M$260,$A231-$L$2+1,12)-INDEX(練りの用心棒!$A$8:$M$260,$A231-$L$2+1,13))&gt;10)),F231*98%,NA()))</f>
        <v>#N/A</v>
      </c>
      <c r="R231" s="166"/>
      <c r="S231" s="167"/>
      <c r="U231" s="158">
        <f t="shared" ca="1" si="107"/>
        <v>43105</v>
      </c>
      <c r="V231" s="159" t="e">
        <f t="shared" ca="1" si="89"/>
        <v>#N/A</v>
      </c>
      <c r="W231" s="159" t="e">
        <f t="shared" ca="1" si="90"/>
        <v>#N/A</v>
      </c>
      <c r="X231" s="159" t="e">
        <f t="shared" ca="1" si="91"/>
        <v>#N/A</v>
      </c>
      <c r="Y231" s="159" t="e">
        <f t="shared" ca="1" si="92"/>
        <v>#N/A</v>
      </c>
      <c r="Z231" s="159" t="e">
        <f t="shared" ca="1" si="93"/>
        <v>#N/A</v>
      </c>
      <c r="AA231" s="159" t="e">
        <f t="shared" ca="1" si="94"/>
        <v>#N/A</v>
      </c>
      <c r="AB231" s="159" t="e">
        <f t="shared" ca="1" si="111"/>
        <v>#N/A</v>
      </c>
      <c r="AC231" s="159" t="e">
        <f t="shared" ca="1" si="112"/>
        <v>#N/A</v>
      </c>
      <c r="AD231" s="159" t="e">
        <f t="shared" ca="1" si="113"/>
        <v>#N/A</v>
      </c>
      <c r="AE231" s="172" t="e">
        <f t="shared" ca="1" si="97"/>
        <v>#N/A</v>
      </c>
      <c r="AF231" s="173" t="e">
        <f t="shared" ca="1" si="98"/>
        <v>#N/A</v>
      </c>
      <c r="AG231" s="163"/>
      <c r="AH231" s="178" t="e">
        <f t="shared" ca="1" si="99"/>
        <v>#N/A</v>
      </c>
      <c r="AI231" s="154" t="e">
        <f t="shared" ca="1" si="100"/>
        <v>#N/A</v>
      </c>
      <c r="AJ231" s="156"/>
      <c r="AK231" s="157"/>
    </row>
    <row r="232" spans="1:37">
      <c r="A232" s="147">
        <v>228</v>
      </c>
      <c r="B232" s="147">
        <f t="shared" ca="1" si="102"/>
        <v>-15</v>
      </c>
      <c r="C232" s="148">
        <f t="shared" ca="1" si="114"/>
        <v>43105</v>
      </c>
      <c r="D232" s="149" t="e">
        <f t="shared" ca="1" si="103"/>
        <v>#N/A</v>
      </c>
      <c r="E232" s="149" t="e">
        <f t="shared" ca="1" si="104"/>
        <v>#N/A</v>
      </c>
      <c r="F232" s="149" t="e">
        <f t="shared" ca="1" si="105"/>
        <v>#N/A</v>
      </c>
      <c r="G232" s="149" t="e">
        <f t="shared" ca="1" si="106"/>
        <v>#N/A</v>
      </c>
      <c r="H232" s="169" t="e">
        <f t="shared" ca="1" si="108"/>
        <v>#N/A</v>
      </c>
      <c r="I232" s="169" t="e">
        <f t="shared" ca="1" si="115"/>
        <v>#N/A</v>
      </c>
      <c r="J232" s="169" t="e">
        <f t="shared" ca="1" si="88"/>
        <v>#N/A</v>
      </c>
      <c r="K232" s="169" t="e">
        <f t="shared" ca="1" si="85"/>
        <v>#N/A</v>
      </c>
      <c r="L232" s="169" t="e">
        <f t="shared" ca="1" si="110"/>
        <v>#N/A</v>
      </c>
      <c r="M232" s="169" t="e">
        <f t="shared" ref="M232:M253" ca="1" si="116">$H232*(1-3%)</f>
        <v>#N/A</v>
      </c>
      <c r="N232" s="170" t="e">
        <f t="shared" ref="N232:N253" ca="1" si="117">$H232*(1+3%)</f>
        <v>#N/A</v>
      </c>
      <c r="O232" s="174" t="e">
        <f t="shared" ca="1" si="109"/>
        <v>#N/A</v>
      </c>
      <c r="P232" s="154" t="e">
        <f ca="1">IF($A232&lt;$L$2,NA(),IF(AND((INDEX(練りの用心棒!$A$8:$M$260,$A232-$L$2,5)=".."),((INDEX(練りの用心棒!$A$8:$M$260,$A232-$L$2,12)-INDEX(練りの用心棒!$A$8:$M$260,$A232-$L$2,13))-(INDEX(練りの用心棒!$A$8:$M$260,$A232-$L$2+1,12)-INDEX(練りの用心棒!$A$8:$M$260,$A232-$L$2+1,13))&lt;10)),E232*102%,NA()))</f>
        <v>#N/A</v>
      </c>
      <c r="Q232" s="153" t="e">
        <f ca="1">IF($A232&lt;$L$2,NA(),IF(AND((INDEX(練りの用心棒!$A$8:$M$260,$A232-$L$2,5)=".."),((INDEX(練りの用心棒!$A$8:$M$260,$A232-$L$2,12)-INDEX(練りの用心棒!$A$8:$M$260,$A232-$L$2,13))-(INDEX(練りの用心棒!$A$8:$M$260,$A232-$L$2+1,12)-INDEX(練りの用心棒!$A$8:$M$260,$A232-$L$2+1,13))&gt;10)),F232*98%,NA()))</f>
        <v>#N/A</v>
      </c>
      <c r="R232" s="166"/>
      <c r="S232" s="167"/>
      <c r="U232" s="158">
        <f t="shared" ca="1" si="107"/>
        <v>43105</v>
      </c>
      <c r="V232" s="159" t="e">
        <f t="shared" ca="1" si="89"/>
        <v>#N/A</v>
      </c>
      <c r="W232" s="159" t="e">
        <f t="shared" ca="1" si="90"/>
        <v>#N/A</v>
      </c>
      <c r="X232" s="159" t="e">
        <f t="shared" ca="1" si="91"/>
        <v>#N/A</v>
      </c>
      <c r="Y232" s="159" t="e">
        <f t="shared" ca="1" si="92"/>
        <v>#N/A</v>
      </c>
      <c r="Z232" s="159" t="e">
        <f t="shared" ca="1" si="93"/>
        <v>#N/A</v>
      </c>
      <c r="AA232" s="159" t="e">
        <f t="shared" ca="1" si="94"/>
        <v>#N/A</v>
      </c>
      <c r="AB232" s="159" t="e">
        <f t="shared" ca="1" si="111"/>
        <v>#N/A</v>
      </c>
      <c r="AC232" s="159" t="e">
        <f t="shared" ca="1" si="112"/>
        <v>#N/A</v>
      </c>
      <c r="AD232" s="159" t="e">
        <f t="shared" ca="1" si="113"/>
        <v>#N/A</v>
      </c>
      <c r="AE232" s="172" t="e">
        <f t="shared" ca="1" si="97"/>
        <v>#N/A</v>
      </c>
      <c r="AF232" s="173" t="e">
        <f t="shared" ca="1" si="98"/>
        <v>#N/A</v>
      </c>
      <c r="AG232" s="163"/>
      <c r="AH232" s="178" t="e">
        <f t="shared" ca="1" si="99"/>
        <v>#N/A</v>
      </c>
      <c r="AI232" s="154" t="e">
        <f t="shared" ca="1" si="100"/>
        <v>#N/A</v>
      </c>
      <c r="AJ232" s="156"/>
      <c r="AK232" s="157"/>
    </row>
    <row r="233" spans="1:37">
      <c r="A233" s="147">
        <v>229</v>
      </c>
      <c r="B233" s="147">
        <f t="shared" ca="1" si="102"/>
        <v>-16</v>
      </c>
      <c r="C233" s="148">
        <f t="shared" ca="1" si="114"/>
        <v>43105</v>
      </c>
      <c r="D233" s="149" t="e">
        <f t="shared" ca="1" si="103"/>
        <v>#N/A</v>
      </c>
      <c r="E233" s="149" t="e">
        <f t="shared" ca="1" si="104"/>
        <v>#N/A</v>
      </c>
      <c r="F233" s="149" t="e">
        <f t="shared" ca="1" si="105"/>
        <v>#N/A</v>
      </c>
      <c r="G233" s="149" t="e">
        <f t="shared" ca="1" si="106"/>
        <v>#N/A</v>
      </c>
      <c r="H233" s="169" t="e">
        <f t="shared" ca="1" si="108"/>
        <v>#N/A</v>
      </c>
      <c r="I233" s="169" t="e">
        <f t="shared" ca="1" si="115"/>
        <v>#N/A</v>
      </c>
      <c r="J233" s="169" t="e">
        <f t="shared" ca="1" si="88"/>
        <v>#N/A</v>
      </c>
      <c r="K233" s="169" t="e">
        <f t="shared" ref="K233:K254" ca="1" si="118">IF($C233&gt;$G$2,NA(),SUM($G134:$G233)/100)</f>
        <v>#N/A</v>
      </c>
      <c r="L233" s="169" t="e">
        <f t="shared" ca="1" si="110"/>
        <v>#N/A</v>
      </c>
      <c r="M233" s="169" t="e">
        <f t="shared" ca="1" si="116"/>
        <v>#N/A</v>
      </c>
      <c r="N233" s="170" t="e">
        <f t="shared" ca="1" si="117"/>
        <v>#N/A</v>
      </c>
      <c r="O233" s="174" t="e">
        <f t="shared" ca="1" si="109"/>
        <v>#N/A</v>
      </c>
      <c r="P233" s="154" t="e">
        <f ca="1">IF($A233&lt;$L$2,NA(),IF(AND((INDEX(練りの用心棒!$A$8:$M$260,$A233-$L$2,5)=".."),((INDEX(練りの用心棒!$A$8:$M$260,$A233-$L$2,12)-INDEX(練りの用心棒!$A$8:$M$260,$A233-$L$2,13))-(INDEX(練りの用心棒!$A$8:$M$260,$A233-$L$2+1,12)-INDEX(練りの用心棒!$A$8:$M$260,$A233-$L$2+1,13))&lt;10)),E233*102%,NA()))</f>
        <v>#N/A</v>
      </c>
      <c r="Q233" s="153" t="e">
        <f ca="1">IF($A233&lt;$L$2,NA(),IF(AND((INDEX(練りの用心棒!$A$8:$M$260,$A233-$L$2,5)=".."),((INDEX(練りの用心棒!$A$8:$M$260,$A233-$L$2,12)-INDEX(練りの用心棒!$A$8:$M$260,$A233-$L$2,13))-(INDEX(練りの用心棒!$A$8:$M$260,$A233-$L$2+1,12)-INDEX(練りの用心棒!$A$8:$M$260,$A233-$L$2+1,13))&gt;10)),F233*98%,NA()))</f>
        <v>#N/A</v>
      </c>
      <c r="R233" s="166"/>
      <c r="S233" s="167"/>
      <c r="U233" s="158">
        <f t="shared" ca="1" si="107"/>
        <v>43105</v>
      </c>
      <c r="V233" s="159" t="e">
        <f t="shared" ca="1" si="89"/>
        <v>#N/A</v>
      </c>
      <c r="W233" s="159" t="e">
        <f t="shared" ca="1" si="90"/>
        <v>#N/A</v>
      </c>
      <c r="X233" s="159" t="e">
        <f t="shared" ca="1" si="91"/>
        <v>#N/A</v>
      </c>
      <c r="Y233" s="159" t="e">
        <f t="shared" ca="1" si="92"/>
        <v>#N/A</v>
      </c>
      <c r="Z233" s="159" t="e">
        <f t="shared" ca="1" si="93"/>
        <v>#N/A</v>
      </c>
      <c r="AA233" s="159" t="e">
        <f t="shared" ca="1" si="94"/>
        <v>#N/A</v>
      </c>
      <c r="AB233" s="159" t="e">
        <f t="shared" ca="1" si="111"/>
        <v>#N/A</v>
      </c>
      <c r="AC233" s="159" t="e">
        <f t="shared" ca="1" si="112"/>
        <v>#N/A</v>
      </c>
      <c r="AD233" s="159" t="e">
        <f t="shared" ca="1" si="113"/>
        <v>#N/A</v>
      </c>
      <c r="AE233" s="172" t="e">
        <f t="shared" ca="1" si="97"/>
        <v>#N/A</v>
      </c>
      <c r="AF233" s="173" t="e">
        <f t="shared" ca="1" si="98"/>
        <v>#N/A</v>
      </c>
      <c r="AG233" s="163"/>
      <c r="AH233" s="178" t="e">
        <f t="shared" ca="1" si="99"/>
        <v>#N/A</v>
      </c>
      <c r="AI233" s="154" t="e">
        <f t="shared" ca="1" si="100"/>
        <v>#N/A</v>
      </c>
      <c r="AJ233" s="156"/>
      <c r="AK233" s="157"/>
    </row>
    <row r="234" spans="1:37">
      <c r="A234" s="147">
        <v>230</v>
      </c>
      <c r="B234" s="147">
        <f t="shared" ca="1" si="102"/>
        <v>-17</v>
      </c>
      <c r="C234" s="148">
        <f t="shared" ca="1" si="114"/>
        <v>43105</v>
      </c>
      <c r="D234" s="149" t="e">
        <f t="shared" ca="1" si="103"/>
        <v>#N/A</v>
      </c>
      <c r="E234" s="149" t="e">
        <f t="shared" ca="1" si="104"/>
        <v>#N/A</v>
      </c>
      <c r="F234" s="149" t="e">
        <f t="shared" ca="1" si="105"/>
        <v>#N/A</v>
      </c>
      <c r="G234" s="149" t="e">
        <f t="shared" ca="1" si="106"/>
        <v>#N/A</v>
      </c>
      <c r="H234" s="169" t="e">
        <f t="shared" ca="1" si="108"/>
        <v>#N/A</v>
      </c>
      <c r="I234" s="169" t="e">
        <f t="shared" ca="1" si="115"/>
        <v>#N/A</v>
      </c>
      <c r="J234" s="169" t="e">
        <f t="shared" ca="1" si="88"/>
        <v>#N/A</v>
      </c>
      <c r="K234" s="169" t="e">
        <f t="shared" ca="1" si="118"/>
        <v>#N/A</v>
      </c>
      <c r="L234" s="169" t="e">
        <f t="shared" ca="1" si="110"/>
        <v>#N/A</v>
      </c>
      <c r="M234" s="169" t="e">
        <f t="shared" ca="1" si="116"/>
        <v>#N/A</v>
      </c>
      <c r="N234" s="170" t="e">
        <f t="shared" ca="1" si="117"/>
        <v>#N/A</v>
      </c>
      <c r="O234" s="174" t="e">
        <f t="shared" ca="1" si="109"/>
        <v>#N/A</v>
      </c>
      <c r="P234" s="154" t="e">
        <f ca="1">IF($A234&lt;$L$2,NA(),IF(AND((INDEX(練りの用心棒!$A$8:$M$260,$A234-$L$2,5)=".."),((INDEX(練りの用心棒!$A$8:$M$260,$A234-$L$2,12)-INDEX(練りの用心棒!$A$8:$M$260,$A234-$L$2,13))-(INDEX(練りの用心棒!$A$8:$M$260,$A234-$L$2+1,12)-INDEX(練りの用心棒!$A$8:$M$260,$A234-$L$2+1,13))&lt;10)),E234*102%,NA()))</f>
        <v>#N/A</v>
      </c>
      <c r="Q234" s="153" t="e">
        <f ca="1">IF($A234&lt;$L$2,NA(),IF(AND((INDEX(練りの用心棒!$A$8:$M$260,$A234-$L$2,5)=".."),((INDEX(練りの用心棒!$A$8:$M$260,$A234-$L$2,12)-INDEX(練りの用心棒!$A$8:$M$260,$A234-$L$2,13))-(INDEX(練りの用心棒!$A$8:$M$260,$A234-$L$2+1,12)-INDEX(練りの用心棒!$A$8:$M$260,$A234-$L$2+1,13))&gt;10)),F234*98%,NA()))</f>
        <v>#N/A</v>
      </c>
      <c r="R234" s="166"/>
      <c r="S234" s="167"/>
      <c r="U234" s="158">
        <f t="shared" ca="1" si="107"/>
        <v>43105</v>
      </c>
      <c r="V234" s="159" t="e">
        <f t="shared" ca="1" si="89"/>
        <v>#N/A</v>
      </c>
      <c r="W234" s="159" t="e">
        <f t="shared" ca="1" si="90"/>
        <v>#N/A</v>
      </c>
      <c r="X234" s="159" t="e">
        <f t="shared" ca="1" si="91"/>
        <v>#N/A</v>
      </c>
      <c r="Y234" s="159" t="e">
        <f t="shared" ca="1" si="92"/>
        <v>#N/A</v>
      </c>
      <c r="Z234" s="159" t="e">
        <f t="shared" ca="1" si="93"/>
        <v>#N/A</v>
      </c>
      <c r="AA234" s="159" t="e">
        <f t="shared" ca="1" si="94"/>
        <v>#N/A</v>
      </c>
      <c r="AB234" s="159" t="e">
        <f t="shared" ca="1" si="111"/>
        <v>#N/A</v>
      </c>
      <c r="AC234" s="159" t="e">
        <f t="shared" ca="1" si="112"/>
        <v>#N/A</v>
      </c>
      <c r="AD234" s="159" t="e">
        <f t="shared" ca="1" si="113"/>
        <v>#N/A</v>
      </c>
      <c r="AE234" s="172" t="e">
        <f t="shared" ca="1" si="97"/>
        <v>#N/A</v>
      </c>
      <c r="AF234" s="173" t="e">
        <f t="shared" ca="1" si="98"/>
        <v>#N/A</v>
      </c>
      <c r="AG234" s="163"/>
      <c r="AH234" s="178" t="e">
        <f t="shared" ca="1" si="99"/>
        <v>#N/A</v>
      </c>
      <c r="AI234" s="154" t="e">
        <f t="shared" ca="1" si="100"/>
        <v>#N/A</v>
      </c>
      <c r="AJ234" s="156"/>
      <c r="AK234" s="157"/>
    </row>
    <row r="235" spans="1:37">
      <c r="A235" s="147">
        <v>231</v>
      </c>
      <c r="B235" s="147">
        <f t="shared" ca="1" si="102"/>
        <v>-18</v>
      </c>
      <c r="C235" s="148">
        <f t="shared" ca="1" si="114"/>
        <v>43105</v>
      </c>
      <c r="D235" s="149" t="e">
        <f t="shared" ca="1" si="103"/>
        <v>#N/A</v>
      </c>
      <c r="E235" s="149" t="e">
        <f t="shared" ca="1" si="104"/>
        <v>#N/A</v>
      </c>
      <c r="F235" s="149" t="e">
        <f t="shared" ca="1" si="105"/>
        <v>#N/A</v>
      </c>
      <c r="G235" s="149" t="e">
        <f t="shared" ca="1" si="106"/>
        <v>#N/A</v>
      </c>
      <c r="H235" s="169" t="e">
        <f t="shared" ca="1" si="108"/>
        <v>#N/A</v>
      </c>
      <c r="I235" s="169" t="e">
        <f t="shared" ca="1" si="115"/>
        <v>#N/A</v>
      </c>
      <c r="J235" s="169" t="e">
        <f t="shared" ca="1" si="88"/>
        <v>#N/A</v>
      </c>
      <c r="K235" s="169" t="e">
        <f t="shared" ca="1" si="118"/>
        <v>#N/A</v>
      </c>
      <c r="L235" s="169" t="e">
        <f t="shared" ca="1" si="110"/>
        <v>#N/A</v>
      </c>
      <c r="M235" s="169" t="e">
        <f t="shared" ca="1" si="116"/>
        <v>#N/A</v>
      </c>
      <c r="N235" s="170" t="e">
        <f t="shared" ca="1" si="117"/>
        <v>#N/A</v>
      </c>
      <c r="O235" s="174" t="e">
        <f t="shared" ca="1" si="109"/>
        <v>#N/A</v>
      </c>
      <c r="P235" s="154" t="e">
        <f ca="1">IF($A235&lt;$L$2,NA(),IF(AND((INDEX(練りの用心棒!$A$8:$M$260,$A235-$L$2,5)=".."),((INDEX(練りの用心棒!$A$8:$M$260,$A235-$L$2,12)-INDEX(練りの用心棒!$A$8:$M$260,$A235-$L$2,13))-(INDEX(練りの用心棒!$A$8:$M$260,$A235-$L$2+1,12)-INDEX(練りの用心棒!$A$8:$M$260,$A235-$L$2+1,13))&lt;10)),E235*102%,NA()))</f>
        <v>#N/A</v>
      </c>
      <c r="Q235" s="153" t="e">
        <f ca="1">IF($A235&lt;$L$2,NA(),IF(AND((INDEX(練りの用心棒!$A$8:$M$260,$A235-$L$2,5)=".."),((INDEX(練りの用心棒!$A$8:$M$260,$A235-$L$2,12)-INDEX(練りの用心棒!$A$8:$M$260,$A235-$L$2,13))-(INDEX(練りの用心棒!$A$8:$M$260,$A235-$L$2+1,12)-INDEX(練りの用心棒!$A$8:$M$260,$A235-$L$2+1,13))&gt;10)),F235*98%,NA()))</f>
        <v>#N/A</v>
      </c>
      <c r="R235" s="166"/>
      <c r="S235" s="167"/>
      <c r="U235" s="158">
        <f t="shared" ca="1" si="107"/>
        <v>43105</v>
      </c>
      <c r="V235" s="159" t="e">
        <f t="shared" ca="1" si="89"/>
        <v>#N/A</v>
      </c>
      <c r="W235" s="159" t="e">
        <f t="shared" ca="1" si="90"/>
        <v>#N/A</v>
      </c>
      <c r="X235" s="159" t="e">
        <f t="shared" ca="1" si="91"/>
        <v>#N/A</v>
      </c>
      <c r="Y235" s="159" t="e">
        <f t="shared" ca="1" si="92"/>
        <v>#N/A</v>
      </c>
      <c r="Z235" s="159" t="e">
        <f t="shared" ca="1" si="93"/>
        <v>#N/A</v>
      </c>
      <c r="AA235" s="159" t="e">
        <f t="shared" ca="1" si="94"/>
        <v>#N/A</v>
      </c>
      <c r="AB235" s="159" t="e">
        <f t="shared" ca="1" si="111"/>
        <v>#N/A</v>
      </c>
      <c r="AC235" s="159" t="e">
        <f t="shared" ca="1" si="112"/>
        <v>#N/A</v>
      </c>
      <c r="AD235" s="159" t="e">
        <f t="shared" ca="1" si="113"/>
        <v>#N/A</v>
      </c>
      <c r="AE235" s="172" t="e">
        <f t="shared" ca="1" si="97"/>
        <v>#N/A</v>
      </c>
      <c r="AF235" s="173" t="e">
        <f t="shared" ca="1" si="98"/>
        <v>#N/A</v>
      </c>
      <c r="AG235" s="163"/>
      <c r="AH235" s="178" t="e">
        <f t="shared" ca="1" si="99"/>
        <v>#N/A</v>
      </c>
      <c r="AI235" s="154" t="e">
        <f t="shared" ca="1" si="100"/>
        <v>#N/A</v>
      </c>
      <c r="AJ235" s="156"/>
      <c r="AK235" s="157"/>
    </row>
    <row r="236" spans="1:37">
      <c r="A236" s="147">
        <v>232</v>
      </c>
      <c r="B236" s="147">
        <f t="shared" ca="1" si="102"/>
        <v>-19</v>
      </c>
      <c r="C236" s="148">
        <f t="shared" ca="1" si="114"/>
        <v>43105</v>
      </c>
      <c r="D236" s="149" t="e">
        <f t="shared" ca="1" si="103"/>
        <v>#N/A</v>
      </c>
      <c r="E236" s="149" t="e">
        <f t="shared" ca="1" si="104"/>
        <v>#N/A</v>
      </c>
      <c r="F236" s="149" t="e">
        <f t="shared" ca="1" si="105"/>
        <v>#N/A</v>
      </c>
      <c r="G236" s="149" t="e">
        <f t="shared" ca="1" si="106"/>
        <v>#N/A</v>
      </c>
      <c r="H236" s="169" t="e">
        <f t="shared" ca="1" si="108"/>
        <v>#N/A</v>
      </c>
      <c r="I236" s="169" t="e">
        <f t="shared" ca="1" si="115"/>
        <v>#N/A</v>
      </c>
      <c r="J236" s="169" t="e">
        <f t="shared" ca="1" si="88"/>
        <v>#N/A</v>
      </c>
      <c r="K236" s="169" t="e">
        <f t="shared" ca="1" si="118"/>
        <v>#N/A</v>
      </c>
      <c r="L236" s="169" t="e">
        <f t="shared" ca="1" si="110"/>
        <v>#N/A</v>
      </c>
      <c r="M236" s="169" t="e">
        <f t="shared" ca="1" si="116"/>
        <v>#N/A</v>
      </c>
      <c r="N236" s="170" t="e">
        <f t="shared" ca="1" si="117"/>
        <v>#N/A</v>
      </c>
      <c r="O236" s="174" t="e">
        <f t="shared" ca="1" si="109"/>
        <v>#N/A</v>
      </c>
      <c r="P236" s="154" t="e">
        <f ca="1">IF($A236&lt;$L$2,NA(),IF(AND((INDEX(練りの用心棒!$A$8:$M$260,$A236-$L$2,5)=".."),((INDEX(練りの用心棒!$A$8:$M$260,$A236-$L$2,12)-INDEX(練りの用心棒!$A$8:$M$260,$A236-$L$2,13))-(INDEX(練りの用心棒!$A$8:$M$260,$A236-$L$2+1,12)-INDEX(練りの用心棒!$A$8:$M$260,$A236-$L$2+1,13))&lt;10)),E236*102%,NA()))</f>
        <v>#N/A</v>
      </c>
      <c r="Q236" s="153" t="e">
        <f ca="1">IF($A236&lt;$L$2,NA(),IF(AND((INDEX(練りの用心棒!$A$8:$M$260,$A236-$L$2,5)=".."),((INDEX(練りの用心棒!$A$8:$M$260,$A236-$L$2,12)-INDEX(練りの用心棒!$A$8:$M$260,$A236-$L$2,13))-(INDEX(練りの用心棒!$A$8:$M$260,$A236-$L$2+1,12)-INDEX(練りの用心棒!$A$8:$M$260,$A236-$L$2+1,13))&gt;10)),F236*98%,NA()))</f>
        <v>#N/A</v>
      </c>
      <c r="R236" s="166"/>
      <c r="S236" s="167"/>
      <c r="U236" s="158">
        <f t="shared" ca="1" si="107"/>
        <v>43105</v>
      </c>
      <c r="V236" s="159" t="e">
        <f t="shared" ca="1" si="89"/>
        <v>#N/A</v>
      </c>
      <c r="W236" s="159" t="e">
        <f t="shared" ca="1" si="90"/>
        <v>#N/A</v>
      </c>
      <c r="X236" s="159" t="e">
        <f t="shared" ca="1" si="91"/>
        <v>#N/A</v>
      </c>
      <c r="Y236" s="159" t="e">
        <f t="shared" ca="1" si="92"/>
        <v>#N/A</v>
      </c>
      <c r="Z236" s="159" t="e">
        <f t="shared" ca="1" si="93"/>
        <v>#N/A</v>
      </c>
      <c r="AA236" s="159" t="e">
        <f t="shared" ca="1" si="94"/>
        <v>#N/A</v>
      </c>
      <c r="AB236" s="159" t="e">
        <f t="shared" ca="1" si="111"/>
        <v>#N/A</v>
      </c>
      <c r="AC236" s="159" t="e">
        <f t="shared" ca="1" si="112"/>
        <v>#N/A</v>
      </c>
      <c r="AD236" s="159" t="e">
        <f t="shared" ca="1" si="113"/>
        <v>#N/A</v>
      </c>
      <c r="AE236" s="172" t="e">
        <f t="shared" ca="1" si="97"/>
        <v>#N/A</v>
      </c>
      <c r="AF236" s="173" t="e">
        <f t="shared" ca="1" si="98"/>
        <v>#N/A</v>
      </c>
      <c r="AG236" s="163"/>
      <c r="AH236" s="178" t="e">
        <f t="shared" ca="1" si="99"/>
        <v>#N/A</v>
      </c>
      <c r="AI236" s="154" t="e">
        <f t="shared" ca="1" si="100"/>
        <v>#N/A</v>
      </c>
      <c r="AJ236" s="156"/>
      <c r="AK236" s="157"/>
    </row>
    <row r="237" spans="1:37">
      <c r="A237" s="147">
        <v>233</v>
      </c>
      <c r="B237" s="147">
        <f t="shared" ca="1" si="102"/>
        <v>-20</v>
      </c>
      <c r="C237" s="148">
        <f t="shared" ca="1" si="114"/>
        <v>43105</v>
      </c>
      <c r="D237" s="149" t="e">
        <f t="shared" ca="1" si="103"/>
        <v>#N/A</v>
      </c>
      <c r="E237" s="149" t="e">
        <f t="shared" ca="1" si="104"/>
        <v>#N/A</v>
      </c>
      <c r="F237" s="149" t="e">
        <f t="shared" ca="1" si="105"/>
        <v>#N/A</v>
      </c>
      <c r="G237" s="149" t="e">
        <f t="shared" ca="1" si="106"/>
        <v>#N/A</v>
      </c>
      <c r="H237" s="169" t="e">
        <f t="shared" ca="1" si="108"/>
        <v>#N/A</v>
      </c>
      <c r="I237" s="169" t="e">
        <f t="shared" ca="1" si="115"/>
        <v>#N/A</v>
      </c>
      <c r="J237" s="169" t="e">
        <f t="shared" ca="1" si="88"/>
        <v>#N/A</v>
      </c>
      <c r="K237" s="169" t="e">
        <f t="shared" ca="1" si="118"/>
        <v>#N/A</v>
      </c>
      <c r="L237" s="169" t="e">
        <f t="shared" ca="1" si="110"/>
        <v>#N/A</v>
      </c>
      <c r="M237" s="169" t="e">
        <f t="shared" ca="1" si="116"/>
        <v>#N/A</v>
      </c>
      <c r="N237" s="170" t="e">
        <f t="shared" ca="1" si="117"/>
        <v>#N/A</v>
      </c>
      <c r="O237" s="174" t="e">
        <f t="shared" ca="1" si="109"/>
        <v>#N/A</v>
      </c>
      <c r="P237" s="154" t="e">
        <f ca="1">IF($A237&lt;$L$2,NA(),IF(AND((INDEX(練りの用心棒!$A$8:$M$260,$A237-$L$2,5)=".."),((INDEX(練りの用心棒!$A$8:$M$260,$A237-$L$2,12)-INDEX(練りの用心棒!$A$8:$M$260,$A237-$L$2,13))-(INDEX(練りの用心棒!$A$8:$M$260,$A237-$L$2+1,12)-INDEX(練りの用心棒!$A$8:$M$260,$A237-$L$2+1,13))&lt;10)),E237*102%,NA()))</f>
        <v>#N/A</v>
      </c>
      <c r="Q237" s="153" t="e">
        <f ca="1">IF($A237&lt;$L$2,NA(),IF(AND((INDEX(練りの用心棒!$A$8:$M$260,$A237-$L$2,5)=".."),((INDEX(練りの用心棒!$A$8:$M$260,$A237-$L$2,12)-INDEX(練りの用心棒!$A$8:$M$260,$A237-$L$2,13))-(INDEX(練りの用心棒!$A$8:$M$260,$A237-$L$2+1,12)-INDEX(練りの用心棒!$A$8:$M$260,$A237-$L$2+1,13))&gt;10)),F237*98%,NA()))</f>
        <v>#N/A</v>
      </c>
      <c r="R237" s="166"/>
      <c r="S237" s="167"/>
      <c r="U237" s="158">
        <f t="shared" ca="1" si="107"/>
        <v>43105</v>
      </c>
      <c r="V237" s="159" t="e">
        <f t="shared" ca="1" si="89"/>
        <v>#N/A</v>
      </c>
      <c r="W237" s="159" t="e">
        <f t="shared" ca="1" si="90"/>
        <v>#N/A</v>
      </c>
      <c r="X237" s="159" t="e">
        <f t="shared" ca="1" si="91"/>
        <v>#N/A</v>
      </c>
      <c r="Y237" s="159" t="e">
        <f t="shared" ca="1" si="92"/>
        <v>#N/A</v>
      </c>
      <c r="Z237" s="159" t="e">
        <f t="shared" ca="1" si="93"/>
        <v>#N/A</v>
      </c>
      <c r="AA237" s="159" t="e">
        <f t="shared" ca="1" si="94"/>
        <v>#N/A</v>
      </c>
      <c r="AB237" s="159" t="e">
        <f t="shared" ca="1" si="111"/>
        <v>#N/A</v>
      </c>
      <c r="AC237" s="159" t="e">
        <f t="shared" ca="1" si="112"/>
        <v>#N/A</v>
      </c>
      <c r="AD237" s="159" t="e">
        <f t="shared" ca="1" si="113"/>
        <v>#N/A</v>
      </c>
      <c r="AE237" s="172" t="e">
        <f t="shared" ca="1" si="97"/>
        <v>#N/A</v>
      </c>
      <c r="AF237" s="173" t="e">
        <f t="shared" ca="1" si="98"/>
        <v>#N/A</v>
      </c>
      <c r="AG237" s="163"/>
      <c r="AH237" s="178" t="e">
        <f t="shared" ca="1" si="99"/>
        <v>#N/A</v>
      </c>
      <c r="AI237" s="154" t="e">
        <f t="shared" ca="1" si="100"/>
        <v>#N/A</v>
      </c>
      <c r="AJ237" s="156"/>
      <c r="AK237" s="157"/>
    </row>
    <row r="238" spans="1:37">
      <c r="A238" s="147">
        <v>234</v>
      </c>
      <c r="B238" s="147">
        <f t="shared" ca="1" si="102"/>
        <v>-21</v>
      </c>
      <c r="C238" s="148">
        <f t="shared" ca="1" si="114"/>
        <v>43105</v>
      </c>
      <c r="D238" s="149" t="e">
        <f t="shared" ca="1" si="103"/>
        <v>#N/A</v>
      </c>
      <c r="E238" s="149" t="e">
        <f t="shared" ca="1" si="104"/>
        <v>#N/A</v>
      </c>
      <c r="F238" s="149" t="e">
        <f t="shared" ca="1" si="105"/>
        <v>#N/A</v>
      </c>
      <c r="G238" s="149" t="e">
        <f t="shared" ca="1" si="106"/>
        <v>#N/A</v>
      </c>
      <c r="H238" s="169" t="e">
        <f t="shared" ca="1" si="108"/>
        <v>#N/A</v>
      </c>
      <c r="I238" s="169" t="e">
        <f t="shared" ca="1" si="115"/>
        <v>#N/A</v>
      </c>
      <c r="J238" s="169" t="e">
        <f t="shared" ca="1" si="88"/>
        <v>#N/A</v>
      </c>
      <c r="K238" s="169" t="e">
        <f t="shared" ca="1" si="118"/>
        <v>#N/A</v>
      </c>
      <c r="L238" s="169" t="e">
        <f t="shared" ca="1" si="110"/>
        <v>#N/A</v>
      </c>
      <c r="M238" s="169" t="e">
        <f t="shared" ca="1" si="116"/>
        <v>#N/A</v>
      </c>
      <c r="N238" s="170" t="e">
        <f t="shared" ca="1" si="117"/>
        <v>#N/A</v>
      </c>
      <c r="O238" s="174" t="e">
        <f t="shared" ca="1" si="109"/>
        <v>#N/A</v>
      </c>
      <c r="P238" s="154" t="e">
        <f ca="1">IF($A238&lt;$L$2,NA(),IF(AND((INDEX(練りの用心棒!$A$8:$M$260,$A238-$L$2,5)=".."),((INDEX(練りの用心棒!$A$8:$M$260,$A238-$L$2,12)-INDEX(練りの用心棒!$A$8:$M$260,$A238-$L$2,13))-(INDEX(練りの用心棒!$A$8:$M$260,$A238-$L$2+1,12)-INDEX(練りの用心棒!$A$8:$M$260,$A238-$L$2+1,13))&lt;10)),E238*102%,NA()))</f>
        <v>#N/A</v>
      </c>
      <c r="Q238" s="153" t="e">
        <f ca="1">IF($A238&lt;$L$2,NA(),IF(AND((INDEX(練りの用心棒!$A$8:$M$260,$A238-$L$2,5)=".."),((INDEX(練りの用心棒!$A$8:$M$260,$A238-$L$2,12)-INDEX(練りの用心棒!$A$8:$M$260,$A238-$L$2,13))-(INDEX(練りの用心棒!$A$8:$M$260,$A238-$L$2+1,12)-INDEX(練りの用心棒!$A$8:$M$260,$A238-$L$2+1,13))&gt;10)),F238*98%,NA()))</f>
        <v>#N/A</v>
      </c>
      <c r="R238" s="166"/>
      <c r="S238" s="167"/>
      <c r="U238" s="158">
        <f t="shared" ca="1" si="107"/>
        <v>43105</v>
      </c>
      <c r="V238" s="159" t="e">
        <f t="shared" ca="1" si="89"/>
        <v>#N/A</v>
      </c>
      <c r="W238" s="159" t="e">
        <f t="shared" ca="1" si="90"/>
        <v>#N/A</v>
      </c>
      <c r="X238" s="159" t="e">
        <f t="shared" ca="1" si="91"/>
        <v>#N/A</v>
      </c>
      <c r="Y238" s="159" t="e">
        <f t="shared" ca="1" si="92"/>
        <v>#N/A</v>
      </c>
      <c r="Z238" s="159" t="e">
        <f t="shared" ca="1" si="93"/>
        <v>#N/A</v>
      </c>
      <c r="AA238" s="159" t="e">
        <f t="shared" ca="1" si="94"/>
        <v>#N/A</v>
      </c>
      <c r="AB238" s="159" t="e">
        <f t="shared" ca="1" si="111"/>
        <v>#N/A</v>
      </c>
      <c r="AC238" s="159" t="e">
        <f t="shared" ca="1" si="112"/>
        <v>#N/A</v>
      </c>
      <c r="AD238" s="159" t="e">
        <f t="shared" ca="1" si="113"/>
        <v>#N/A</v>
      </c>
      <c r="AE238" s="172" t="e">
        <f t="shared" ca="1" si="97"/>
        <v>#N/A</v>
      </c>
      <c r="AF238" s="173" t="e">
        <f t="shared" ca="1" si="98"/>
        <v>#N/A</v>
      </c>
      <c r="AG238" s="163"/>
      <c r="AH238" s="178" t="e">
        <f t="shared" ca="1" si="99"/>
        <v>#N/A</v>
      </c>
      <c r="AI238" s="154" t="e">
        <f t="shared" ca="1" si="100"/>
        <v>#N/A</v>
      </c>
      <c r="AJ238" s="156"/>
      <c r="AK238" s="157"/>
    </row>
    <row r="239" spans="1:37">
      <c r="A239" s="147">
        <v>235</v>
      </c>
      <c r="B239" s="147">
        <f t="shared" ca="1" si="102"/>
        <v>-22</v>
      </c>
      <c r="C239" s="148">
        <f t="shared" ca="1" si="114"/>
        <v>43105</v>
      </c>
      <c r="D239" s="149" t="e">
        <f t="shared" ca="1" si="103"/>
        <v>#N/A</v>
      </c>
      <c r="E239" s="149" t="e">
        <f t="shared" ca="1" si="104"/>
        <v>#N/A</v>
      </c>
      <c r="F239" s="149" t="e">
        <f t="shared" ca="1" si="105"/>
        <v>#N/A</v>
      </c>
      <c r="G239" s="149" t="e">
        <f t="shared" ca="1" si="106"/>
        <v>#N/A</v>
      </c>
      <c r="H239" s="169" t="e">
        <f t="shared" ca="1" si="108"/>
        <v>#N/A</v>
      </c>
      <c r="I239" s="169" t="e">
        <f t="shared" ca="1" si="115"/>
        <v>#N/A</v>
      </c>
      <c r="J239" s="169" t="e">
        <f t="shared" ca="1" si="88"/>
        <v>#N/A</v>
      </c>
      <c r="K239" s="169" t="e">
        <f t="shared" ca="1" si="118"/>
        <v>#N/A</v>
      </c>
      <c r="L239" s="169" t="e">
        <f t="shared" ca="1" si="110"/>
        <v>#N/A</v>
      </c>
      <c r="M239" s="169" t="e">
        <f t="shared" ca="1" si="116"/>
        <v>#N/A</v>
      </c>
      <c r="N239" s="170" t="e">
        <f t="shared" ca="1" si="117"/>
        <v>#N/A</v>
      </c>
      <c r="O239" s="174" t="e">
        <f t="shared" ca="1" si="109"/>
        <v>#N/A</v>
      </c>
      <c r="P239" s="154" t="e">
        <f ca="1">IF($A239&lt;$L$2,NA(),IF(AND((INDEX(練りの用心棒!$A$8:$M$260,$A239-$L$2,5)=".."),((INDEX(練りの用心棒!$A$8:$M$260,$A239-$L$2,12)-INDEX(練りの用心棒!$A$8:$M$260,$A239-$L$2,13))-(INDEX(練りの用心棒!$A$8:$M$260,$A239-$L$2+1,12)-INDEX(練りの用心棒!$A$8:$M$260,$A239-$L$2+1,13))&lt;10)),E239*102%,NA()))</f>
        <v>#N/A</v>
      </c>
      <c r="Q239" s="153" t="e">
        <f ca="1">IF($A239&lt;$L$2,NA(),IF(AND((INDEX(練りの用心棒!$A$8:$M$260,$A239-$L$2,5)=".."),((INDEX(練りの用心棒!$A$8:$M$260,$A239-$L$2,12)-INDEX(練りの用心棒!$A$8:$M$260,$A239-$L$2,13))-(INDEX(練りの用心棒!$A$8:$M$260,$A239-$L$2+1,12)-INDEX(練りの用心棒!$A$8:$M$260,$A239-$L$2+1,13))&gt;10)),F239*98%,NA()))</f>
        <v>#N/A</v>
      </c>
      <c r="R239" s="166"/>
      <c r="S239" s="167"/>
      <c r="U239" s="158">
        <f t="shared" ca="1" si="107"/>
        <v>43105</v>
      </c>
      <c r="V239" s="159" t="e">
        <f t="shared" ca="1" si="89"/>
        <v>#N/A</v>
      </c>
      <c r="W239" s="159" t="e">
        <f t="shared" ca="1" si="90"/>
        <v>#N/A</v>
      </c>
      <c r="X239" s="159" t="e">
        <f t="shared" ca="1" si="91"/>
        <v>#N/A</v>
      </c>
      <c r="Y239" s="159" t="e">
        <f t="shared" ca="1" si="92"/>
        <v>#N/A</v>
      </c>
      <c r="Z239" s="159" t="e">
        <f t="shared" ca="1" si="93"/>
        <v>#N/A</v>
      </c>
      <c r="AA239" s="159" t="e">
        <f t="shared" ca="1" si="94"/>
        <v>#N/A</v>
      </c>
      <c r="AB239" s="159" t="e">
        <f t="shared" ca="1" si="111"/>
        <v>#N/A</v>
      </c>
      <c r="AC239" s="159" t="e">
        <f t="shared" ca="1" si="112"/>
        <v>#N/A</v>
      </c>
      <c r="AD239" s="159" t="e">
        <f t="shared" ca="1" si="113"/>
        <v>#N/A</v>
      </c>
      <c r="AE239" s="172" t="e">
        <f t="shared" ca="1" si="97"/>
        <v>#N/A</v>
      </c>
      <c r="AF239" s="173" t="e">
        <f t="shared" ca="1" si="98"/>
        <v>#N/A</v>
      </c>
      <c r="AG239" s="163"/>
      <c r="AH239" s="178" t="e">
        <f t="shared" ca="1" si="99"/>
        <v>#N/A</v>
      </c>
      <c r="AI239" s="154" t="e">
        <f t="shared" ca="1" si="100"/>
        <v>#N/A</v>
      </c>
      <c r="AJ239" s="156"/>
      <c r="AK239" s="157"/>
    </row>
    <row r="240" spans="1:37">
      <c r="A240" s="147">
        <v>236</v>
      </c>
      <c r="B240" s="147">
        <f t="shared" ca="1" si="102"/>
        <v>-23</v>
      </c>
      <c r="C240" s="148">
        <f t="shared" ca="1" si="114"/>
        <v>43105</v>
      </c>
      <c r="D240" s="149" t="e">
        <f t="shared" ca="1" si="103"/>
        <v>#N/A</v>
      </c>
      <c r="E240" s="149" t="e">
        <f t="shared" ca="1" si="104"/>
        <v>#N/A</v>
      </c>
      <c r="F240" s="149" t="e">
        <f t="shared" ca="1" si="105"/>
        <v>#N/A</v>
      </c>
      <c r="G240" s="149" t="e">
        <f t="shared" ca="1" si="106"/>
        <v>#N/A</v>
      </c>
      <c r="H240" s="169" t="e">
        <f t="shared" ca="1" si="108"/>
        <v>#N/A</v>
      </c>
      <c r="I240" s="169" t="e">
        <f t="shared" ca="1" si="115"/>
        <v>#N/A</v>
      </c>
      <c r="J240" s="169" t="e">
        <f t="shared" ca="1" si="88"/>
        <v>#N/A</v>
      </c>
      <c r="K240" s="169" t="e">
        <f t="shared" ca="1" si="118"/>
        <v>#N/A</v>
      </c>
      <c r="L240" s="169" t="e">
        <f t="shared" ca="1" si="110"/>
        <v>#N/A</v>
      </c>
      <c r="M240" s="169" t="e">
        <f t="shared" ca="1" si="116"/>
        <v>#N/A</v>
      </c>
      <c r="N240" s="170" t="e">
        <f t="shared" ca="1" si="117"/>
        <v>#N/A</v>
      </c>
      <c r="O240" s="174" t="e">
        <f t="shared" ca="1" si="109"/>
        <v>#N/A</v>
      </c>
      <c r="P240" s="154" t="e">
        <f ca="1">IF($A240&lt;$L$2,NA(),IF(AND((INDEX(練りの用心棒!$A$8:$M$260,$A240-$L$2,5)=".."),((INDEX(練りの用心棒!$A$8:$M$260,$A240-$L$2,12)-INDEX(練りの用心棒!$A$8:$M$260,$A240-$L$2,13))-(INDEX(練りの用心棒!$A$8:$M$260,$A240-$L$2+1,12)-INDEX(練りの用心棒!$A$8:$M$260,$A240-$L$2+1,13))&lt;10)),E240*102%,NA()))</f>
        <v>#N/A</v>
      </c>
      <c r="Q240" s="153" t="e">
        <f ca="1">IF($A240&lt;$L$2,NA(),IF(AND((INDEX(練りの用心棒!$A$8:$M$260,$A240-$L$2,5)=".."),((INDEX(練りの用心棒!$A$8:$M$260,$A240-$L$2,12)-INDEX(練りの用心棒!$A$8:$M$260,$A240-$L$2,13))-(INDEX(練りの用心棒!$A$8:$M$260,$A240-$L$2+1,12)-INDEX(練りの用心棒!$A$8:$M$260,$A240-$L$2+1,13))&gt;10)),F240*98%,NA()))</f>
        <v>#N/A</v>
      </c>
      <c r="R240" s="166"/>
      <c r="S240" s="167"/>
      <c r="U240" s="158">
        <f t="shared" ca="1" si="107"/>
        <v>43105</v>
      </c>
      <c r="V240" s="159" t="e">
        <f t="shared" ca="1" si="89"/>
        <v>#N/A</v>
      </c>
      <c r="W240" s="159" t="e">
        <f t="shared" ca="1" si="90"/>
        <v>#N/A</v>
      </c>
      <c r="X240" s="159" t="e">
        <f t="shared" ca="1" si="91"/>
        <v>#N/A</v>
      </c>
      <c r="Y240" s="159" t="e">
        <f t="shared" ca="1" si="92"/>
        <v>#N/A</v>
      </c>
      <c r="Z240" s="159" t="e">
        <f t="shared" ca="1" si="93"/>
        <v>#N/A</v>
      </c>
      <c r="AA240" s="159" t="e">
        <f t="shared" ca="1" si="94"/>
        <v>#N/A</v>
      </c>
      <c r="AB240" s="159" t="e">
        <f t="shared" ca="1" si="111"/>
        <v>#N/A</v>
      </c>
      <c r="AC240" s="159" t="e">
        <f t="shared" ca="1" si="112"/>
        <v>#N/A</v>
      </c>
      <c r="AD240" s="159" t="e">
        <f t="shared" ca="1" si="113"/>
        <v>#N/A</v>
      </c>
      <c r="AE240" s="172" t="e">
        <f t="shared" ca="1" si="97"/>
        <v>#N/A</v>
      </c>
      <c r="AF240" s="173" t="e">
        <f t="shared" ca="1" si="98"/>
        <v>#N/A</v>
      </c>
      <c r="AG240" s="163"/>
      <c r="AH240" s="178" t="e">
        <f t="shared" ca="1" si="99"/>
        <v>#N/A</v>
      </c>
      <c r="AI240" s="154" t="e">
        <f t="shared" ca="1" si="100"/>
        <v>#N/A</v>
      </c>
      <c r="AJ240" s="156"/>
      <c r="AK240" s="157"/>
    </row>
    <row r="241" spans="1:37">
      <c r="A241" s="147">
        <v>237</v>
      </c>
      <c r="B241" s="147">
        <f t="shared" ca="1" si="102"/>
        <v>-24</v>
      </c>
      <c r="C241" s="148">
        <f t="shared" ca="1" si="114"/>
        <v>43105</v>
      </c>
      <c r="D241" s="149" t="e">
        <f t="shared" ca="1" si="103"/>
        <v>#N/A</v>
      </c>
      <c r="E241" s="149" t="e">
        <f t="shared" ca="1" si="104"/>
        <v>#N/A</v>
      </c>
      <c r="F241" s="149" t="e">
        <f t="shared" ca="1" si="105"/>
        <v>#N/A</v>
      </c>
      <c r="G241" s="149" t="e">
        <f t="shared" ca="1" si="106"/>
        <v>#N/A</v>
      </c>
      <c r="H241" s="169" t="e">
        <f t="shared" ca="1" si="108"/>
        <v>#N/A</v>
      </c>
      <c r="I241" s="169" t="e">
        <f t="shared" ca="1" si="115"/>
        <v>#N/A</v>
      </c>
      <c r="J241" s="169" t="e">
        <f t="shared" ca="1" si="88"/>
        <v>#N/A</v>
      </c>
      <c r="K241" s="169" t="e">
        <f t="shared" ca="1" si="118"/>
        <v>#N/A</v>
      </c>
      <c r="L241" s="169" t="e">
        <f t="shared" ca="1" si="110"/>
        <v>#N/A</v>
      </c>
      <c r="M241" s="169" t="e">
        <f t="shared" ca="1" si="116"/>
        <v>#N/A</v>
      </c>
      <c r="N241" s="170" t="e">
        <f t="shared" ca="1" si="117"/>
        <v>#N/A</v>
      </c>
      <c r="O241" s="174" t="e">
        <f t="shared" ca="1" si="109"/>
        <v>#N/A</v>
      </c>
      <c r="P241" s="154" t="e">
        <f ca="1">IF($A241&lt;$L$2,NA(),IF(AND((INDEX(練りの用心棒!$A$8:$M$260,$A241-$L$2,5)=".."),((INDEX(練りの用心棒!$A$8:$M$260,$A241-$L$2,12)-INDEX(練りの用心棒!$A$8:$M$260,$A241-$L$2,13))-(INDEX(練りの用心棒!$A$8:$M$260,$A241-$L$2+1,12)-INDEX(練りの用心棒!$A$8:$M$260,$A241-$L$2+1,13))&lt;10)),E241*102%,NA()))</f>
        <v>#N/A</v>
      </c>
      <c r="Q241" s="153" t="e">
        <f ca="1">IF($A241&lt;$L$2,NA(),IF(AND((INDEX(練りの用心棒!$A$8:$M$260,$A241-$L$2,5)=".."),((INDEX(練りの用心棒!$A$8:$M$260,$A241-$L$2,12)-INDEX(練りの用心棒!$A$8:$M$260,$A241-$L$2,13))-(INDEX(練りの用心棒!$A$8:$M$260,$A241-$L$2+1,12)-INDEX(練りの用心棒!$A$8:$M$260,$A241-$L$2+1,13))&gt;10)),F241*98%,NA()))</f>
        <v>#N/A</v>
      </c>
      <c r="R241" s="166"/>
      <c r="S241" s="167"/>
      <c r="U241" s="158">
        <f t="shared" ca="1" si="107"/>
        <v>43105</v>
      </c>
      <c r="V241" s="159" t="e">
        <f t="shared" ca="1" si="89"/>
        <v>#N/A</v>
      </c>
      <c r="W241" s="159" t="e">
        <f t="shared" ca="1" si="90"/>
        <v>#N/A</v>
      </c>
      <c r="X241" s="159" t="e">
        <f t="shared" ca="1" si="91"/>
        <v>#N/A</v>
      </c>
      <c r="Y241" s="159" t="e">
        <f t="shared" ca="1" si="92"/>
        <v>#N/A</v>
      </c>
      <c r="Z241" s="159" t="e">
        <f t="shared" ca="1" si="93"/>
        <v>#N/A</v>
      </c>
      <c r="AA241" s="159" t="e">
        <f t="shared" ca="1" si="94"/>
        <v>#N/A</v>
      </c>
      <c r="AB241" s="159" t="e">
        <f t="shared" ca="1" si="111"/>
        <v>#N/A</v>
      </c>
      <c r="AC241" s="159" t="e">
        <f t="shared" ca="1" si="112"/>
        <v>#N/A</v>
      </c>
      <c r="AD241" s="159" t="e">
        <f t="shared" ca="1" si="113"/>
        <v>#N/A</v>
      </c>
      <c r="AE241" s="172" t="e">
        <f t="shared" ca="1" si="97"/>
        <v>#N/A</v>
      </c>
      <c r="AF241" s="173" t="e">
        <f t="shared" ca="1" si="98"/>
        <v>#N/A</v>
      </c>
      <c r="AG241" s="163"/>
      <c r="AH241" s="178" t="e">
        <f t="shared" ca="1" si="99"/>
        <v>#N/A</v>
      </c>
      <c r="AI241" s="154" t="e">
        <f t="shared" ca="1" si="100"/>
        <v>#N/A</v>
      </c>
      <c r="AJ241" s="156"/>
      <c r="AK241" s="157"/>
    </row>
    <row r="242" spans="1:37">
      <c r="A242" s="147">
        <v>238</v>
      </c>
      <c r="B242" s="147">
        <f t="shared" ca="1" si="102"/>
        <v>-25</v>
      </c>
      <c r="C242" s="148">
        <f t="shared" ca="1" si="114"/>
        <v>43105</v>
      </c>
      <c r="D242" s="149" t="e">
        <f t="shared" ca="1" si="103"/>
        <v>#N/A</v>
      </c>
      <c r="E242" s="149" t="e">
        <f t="shared" ca="1" si="104"/>
        <v>#N/A</v>
      </c>
      <c r="F242" s="149" t="e">
        <f t="shared" ca="1" si="105"/>
        <v>#N/A</v>
      </c>
      <c r="G242" s="149" t="e">
        <f t="shared" ca="1" si="106"/>
        <v>#N/A</v>
      </c>
      <c r="H242" s="169" t="e">
        <f t="shared" ca="1" si="108"/>
        <v>#N/A</v>
      </c>
      <c r="I242" s="169" t="e">
        <f t="shared" ca="1" si="115"/>
        <v>#N/A</v>
      </c>
      <c r="J242" s="169" t="e">
        <f t="shared" ca="1" si="88"/>
        <v>#N/A</v>
      </c>
      <c r="K242" s="169" t="e">
        <f t="shared" ca="1" si="118"/>
        <v>#N/A</v>
      </c>
      <c r="L242" s="169" t="e">
        <f t="shared" ca="1" si="110"/>
        <v>#N/A</v>
      </c>
      <c r="M242" s="169" t="e">
        <f t="shared" ca="1" si="116"/>
        <v>#N/A</v>
      </c>
      <c r="N242" s="170" t="e">
        <f t="shared" ca="1" si="117"/>
        <v>#N/A</v>
      </c>
      <c r="O242" s="174" t="e">
        <f t="shared" ca="1" si="109"/>
        <v>#N/A</v>
      </c>
      <c r="P242" s="154" t="e">
        <f ca="1">IF($A242&lt;$L$2,NA(),IF(AND((INDEX(練りの用心棒!$A$8:$M$260,$A242-$L$2,5)=".."),((INDEX(練りの用心棒!$A$8:$M$260,$A242-$L$2,12)-INDEX(練りの用心棒!$A$8:$M$260,$A242-$L$2,13))-(INDEX(練りの用心棒!$A$8:$M$260,$A242-$L$2+1,12)-INDEX(練りの用心棒!$A$8:$M$260,$A242-$L$2+1,13))&lt;10)),E242*102%,NA()))</f>
        <v>#N/A</v>
      </c>
      <c r="Q242" s="153" t="e">
        <f ca="1">IF($A242&lt;$L$2,NA(),IF(AND((INDEX(練りの用心棒!$A$8:$M$260,$A242-$L$2,5)=".."),((INDEX(練りの用心棒!$A$8:$M$260,$A242-$L$2,12)-INDEX(練りの用心棒!$A$8:$M$260,$A242-$L$2,13))-(INDEX(練りの用心棒!$A$8:$M$260,$A242-$L$2+1,12)-INDEX(練りの用心棒!$A$8:$M$260,$A242-$L$2+1,13))&gt;10)),F242*98%,NA()))</f>
        <v>#N/A</v>
      </c>
      <c r="R242" s="166"/>
      <c r="S242" s="167"/>
      <c r="U242" s="158">
        <f t="shared" ca="1" si="107"/>
        <v>43105</v>
      </c>
      <c r="V242" s="159" t="e">
        <f t="shared" ca="1" si="89"/>
        <v>#N/A</v>
      </c>
      <c r="W242" s="159" t="e">
        <f t="shared" ca="1" si="90"/>
        <v>#N/A</v>
      </c>
      <c r="X242" s="159" t="e">
        <f t="shared" ca="1" si="91"/>
        <v>#N/A</v>
      </c>
      <c r="Y242" s="159" t="e">
        <f t="shared" ca="1" si="92"/>
        <v>#N/A</v>
      </c>
      <c r="Z242" s="159" t="e">
        <f t="shared" ca="1" si="93"/>
        <v>#N/A</v>
      </c>
      <c r="AA242" s="159" t="e">
        <f t="shared" ca="1" si="94"/>
        <v>#N/A</v>
      </c>
      <c r="AB242" s="159" t="e">
        <f t="shared" ca="1" si="111"/>
        <v>#N/A</v>
      </c>
      <c r="AC242" s="159" t="e">
        <f t="shared" ca="1" si="112"/>
        <v>#N/A</v>
      </c>
      <c r="AD242" s="159" t="e">
        <f t="shared" ca="1" si="113"/>
        <v>#N/A</v>
      </c>
      <c r="AE242" s="172" t="e">
        <f t="shared" ca="1" si="97"/>
        <v>#N/A</v>
      </c>
      <c r="AF242" s="173" t="e">
        <f t="shared" ca="1" si="98"/>
        <v>#N/A</v>
      </c>
      <c r="AG242" s="163"/>
      <c r="AH242" s="178" t="e">
        <f t="shared" ca="1" si="99"/>
        <v>#N/A</v>
      </c>
      <c r="AI242" s="154" t="e">
        <f t="shared" ca="1" si="100"/>
        <v>#N/A</v>
      </c>
      <c r="AJ242" s="156"/>
      <c r="AK242" s="157"/>
    </row>
    <row r="243" spans="1:37">
      <c r="A243" s="147">
        <v>239</v>
      </c>
      <c r="B243" s="147">
        <f t="shared" ca="1" si="102"/>
        <v>-26</v>
      </c>
      <c r="C243" s="148">
        <f t="shared" ca="1" si="114"/>
        <v>43105</v>
      </c>
      <c r="D243" s="149" t="e">
        <f t="shared" ca="1" si="103"/>
        <v>#N/A</v>
      </c>
      <c r="E243" s="149" t="e">
        <f t="shared" ca="1" si="104"/>
        <v>#N/A</v>
      </c>
      <c r="F243" s="149" t="e">
        <f t="shared" ca="1" si="105"/>
        <v>#N/A</v>
      </c>
      <c r="G243" s="149" t="e">
        <f t="shared" ca="1" si="106"/>
        <v>#N/A</v>
      </c>
      <c r="H243" s="169" t="e">
        <f t="shared" ca="1" si="108"/>
        <v>#N/A</v>
      </c>
      <c r="I243" s="169" t="e">
        <f t="shared" ca="1" si="115"/>
        <v>#N/A</v>
      </c>
      <c r="J243" s="169" t="e">
        <f t="shared" ca="1" si="88"/>
        <v>#N/A</v>
      </c>
      <c r="K243" s="169" t="e">
        <f t="shared" ca="1" si="118"/>
        <v>#N/A</v>
      </c>
      <c r="L243" s="169" t="e">
        <f t="shared" ca="1" si="110"/>
        <v>#N/A</v>
      </c>
      <c r="M243" s="169" t="e">
        <f t="shared" ca="1" si="116"/>
        <v>#N/A</v>
      </c>
      <c r="N243" s="170" t="e">
        <f t="shared" ca="1" si="117"/>
        <v>#N/A</v>
      </c>
      <c r="O243" s="174" t="e">
        <f t="shared" ca="1" si="109"/>
        <v>#N/A</v>
      </c>
      <c r="P243" s="154" t="e">
        <f ca="1">IF($A243&lt;$L$2,NA(),IF(AND((INDEX(練りの用心棒!$A$8:$M$260,$A243-$L$2,5)=".."),((INDEX(練りの用心棒!$A$8:$M$260,$A243-$L$2,12)-INDEX(練りの用心棒!$A$8:$M$260,$A243-$L$2,13))-(INDEX(練りの用心棒!$A$8:$M$260,$A243-$L$2+1,12)-INDEX(練りの用心棒!$A$8:$M$260,$A243-$L$2+1,13))&lt;10)),E243*102%,NA()))</f>
        <v>#N/A</v>
      </c>
      <c r="Q243" s="153" t="e">
        <f ca="1">IF($A243&lt;$L$2,NA(),IF(AND((INDEX(練りの用心棒!$A$8:$M$260,$A243-$L$2,5)=".."),((INDEX(練りの用心棒!$A$8:$M$260,$A243-$L$2,12)-INDEX(練りの用心棒!$A$8:$M$260,$A243-$L$2,13))-(INDEX(練りの用心棒!$A$8:$M$260,$A243-$L$2+1,12)-INDEX(練りの用心棒!$A$8:$M$260,$A243-$L$2+1,13))&gt;10)),F243*98%,NA()))</f>
        <v>#N/A</v>
      </c>
      <c r="R243" s="166"/>
      <c r="S243" s="167"/>
      <c r="U243" s="158">
        <f t="shared" ca="1" si="107"/>
        <v>43105</v>
      </c>
      <c r="V243" s="159" t="e">
        <f t="shared" ca="1" si="89"/>
        <v>#N/A</v>
      </c>
      <c r="W243" s="159" t="e">
        <f t="shared" ca="1" si="90"/>
        <v>#N/A</v>
      </c>
      <c r="X243" s="159" t="e">
        <f t="shared" ca="1" si="91"/>
        <v>#N/A</v>
      </c>
      <c r="Y243" s="159" t="e">
        <f t="shared" ca="1" si="92"/>
        <v>#N/A</v>
      </c>
      <c r="Z243" s="159" t="e">
        <f t="shared" ca="1" si="93"/>
        <v>#N/A</v>
      </c>
      <c r="AA243" s="159" t="e">
        <f t="shared" ca="1" si="94"/>
        <v>#N/A</v>
      </c>
      <c r="AB243" s="159" t="e">
        <f t="shared" ca="1" si="111"/>
        <v>#N/A</v>
      </c>
      <c r="AC243" s="159" t="e">
        <f t="shared" ca="1" si="112"/>
        <v>#N/A</v>
      </c>
      <c r="AD243" s="159" t="e">
        <f t="shared" ca="1" si="113"/>
        <v>#N/A</v>
      </c>
      <c r="AE243" s="172" t="e">
        <f t="shared" ca="1" si="97"/>
        <v>#N/A</v>
      </c>
      <c r="AF243" s="173" t="e">
        <f t="shared" ca="1" si="98"/>
        <v>#N/A</v>
      </c>
      <c r="AG243" s="163"/>
      <c r="AH243" s="178" t="e">
        <f t="shared" ca="1" si="99"/>
        <v>#N/A</v>
      </c>
      <c r="AI243" s="154" t="e">
        <f t="shared" ca="1" si="100"/>
        <v>#N/A</v>
      </c>
      <c r="AJ243" s="156"/>
      <c r="AK243" s="157"/>
    </row>
    <row r="244" spans="1:37">
      <c r="A244" s="147">
        <v>240</v>
      </c>
      <c r="B244" s="147">
        <f t="shared" ca="1" si="102"/>
        <v>-27</v>
      </c>
      <c r="C244" s="148">
        <f t="shared" ca="1" si="114"/>
        <v>43105</v>
      </c>
      <c r="D244" s="149" t="e">
        <f t="shared" ca="1" si="103"/>
        <v>#N/A</v>
      </c>
      <c r="E244" s="149" t="e">
        <f t="shared" ca="1" si="104"/>
        <v>#N/A</v>
      </c>
      <c r="F244" s="149" t="e">
        <f t="shared" ca="1" si="105"/>
        <v>#N/A</v>
      </c>
      <c r="G244" s="149" t="e">
        <f t="shared" ca="1" si="106"/>
        <v>#N/A</v>
      </c>
      <c r="H244" s="169" t="e">
        <f t="shared" ca="1" si="108"/>
        <v>#N/A</v>
      </c>
      <c r="I244" s="169" t="e">
        <f t="shared" ca="1" si="115"/>
        <v>#N/A</v>
      </c>
      <c r="J244" s="169" t="e">
        <f t="shared" ca="1" si="88"/>
        <v>#N/A</v>
      </c>
      <c r="K244" s="169" t="e">
        <f t="shared" ca="1" si="118"/>
        <v>#N/A</v>
      </c>
      <c r="L244" s="169" t="e">
        <f t="shared" ca="1" si="110"/>
        <v>#N/A</v>
      </c>
      <c r="M244" s="169" t="e">
        <f t="shared" ca="1" si="116"/>
        <v>#N/A</v>
      </c>
      <c r="N244" s="170" t="e">
        <f t="shared" ca="1" si="117"/>
        <v>#N/A</v>
      </c>
      <c r="O244" s="174" t="e">
        <f t="shared" ca="1" si="109"/>
        <v>#N/A</v>
      </c>
      <c r="P244" s="154" t="e">
        <f ca="1">IF($A244&lt;$L$2,NA(),IF(AND((INDEX(練りの用心棒!$A$8:$M$260,$A244-$L$2,5)=".."),((INDEX(練りの用心棒!$A$8:$M$260,$A244-$L$2,12)-INDEX(練りの用心棒!$A$8:$M$260,$A244-$L$2,13))-(INDEX(練りの用心棒!$A$8:$M$260,$A244-$L$2+1,12)-INDEX(練りの用心棒!$A$8:$M$260,$A244-$L$2+1,13))&lt;10)),E244*102%,NA()))</f>
        <v>#N/A</v>
      </c>
      <c r="Q244" s="153" t="e">
        <f ca="1">IF($A244&lt;$L$2,NA(),IF(AND((INDEX(練りの用心棒!$A$8:$M$260,$A244-$L$2,5)=".."),((INDEX(練りの用心棒!$A$8:$M$260,$A244-$L$2,12)-INDEX(練りの用心棒!$A$8:$M$260,$A244-$L$2,13))-(INDEX(練りの用心棒!$A$8:$M$260,$A244-$L$2+1,12)-INDEX(練りの用心棒!$A$8:$M$260,$A244-$L$2+1,13))&gt;10)),F244*98%,NA()))</f>
        <v>#N/A</v>
      </c>
      <c r="R244" s="166"/>
      <c r="S244" s="167"/>
      <c r="U244" s="158">
        <f t="shared" ca="1" si="107"/>
        <v>43105</v>
      </c>
      <c r="V244" s="159" t="e">
        <f t="shared" ca="1" si="89"/>
        <v>#N/A</v>
      </c>
      <c r="W244" s="159" t="e">
        <f t="shared" ca="1" si="90"/>
        <v>#N/A</v>
      </c>
      <c r="X244" s="159" t="e">
        <f t="shared" ca="1" si="91"/>
        <v>#N/A</v>
      </c>
      <c r="Y244" s="159" t="e">
        <f t="shared" ca="1" si="92"/>
        <v>#N/A</v>
      </c>
      <c r="Z244" s="159" t="e">
        <f t="shared" ca="1" si="93"/>
        <v>#N/A</v>
      </c>
      <c r="AA244" s="159" t="e">
        <f t="shared" ca="1" si="94"/>
        <v>#N/A</v>
      </c>
      <c r="AB244" s="159" t="e">
        <f t="shared" ca="1" si="111"/>
        <v>#N/A</v>
      </c>
      <c r="AC244" s="159" t="e">
        <f t="shared" ca="1" si="112"/>
        <v>#N/A</v>
      </c>
      <c r="AD244" s="159" t="e">
        <f t="shared" ca="1" si="113"/>
        <v>#N/A</v>
      </c>
      <c r="AE244" s="172" t="e">
        <f t="shared" ca="1" si="97"/>
        <v>#N/A</v>
      </c>
      <c r="AF244" s="173" t="e">
        <f t="shared" ca="1" si="98"/>
        <v>#N/A</v>
      </c>
      <c r="AG244" s="163"/>
      <c r="AH244" s="178" t="e">
        <f t="shared" ca="1" si="99"/>
        <v>#N/A</v>
      </c>
      <c r="AI244" s="154" t="e">
        <f t="shared" ca="1" si="100"/>
        <v>#N/A</v>
      </c>
      <c r="AJ244" s="156"/>
      <c r="AK244" s="157"/>
    </row>
    <row r="245" spans="1:37">
      <c r="A245" s="147">
        <v>241</v>
      </c>
      <c r="B245" s="147">
        <f t="shared" ca="1" si="102"/>
        <v>-28</v>
      </c>
      <c r="C245" s="148">
        <f t="shared" ca="1" si="114"/>
        <v>43105</v>
      </c>
      <c r="D245" s="149" t="e">
        <f t="shared" ca="1" si="103"/>
        <v>#N/A</v>
      </c>
      <c r="E245" s="149" t="e">
        <f t="shared" ca="1" si="104"/>
        <v>#N/A</v>
      </c>
      <c r="F245" s="149" t="e">
        <f t="shared" ca="1" si="105"/>
        <v>#N/A</v>
      </c>
      <c r="G245" s="149" t="e">
        <f t="shared" ca="1" si="106"/>
        <v>#N/A</v>
      </c>
      <c r="H245" s="169" t="e">
        <f t="shared" ca="1" si="108"/>
        <v>#N/A</v>
      </c>
      <c r="I245" s="169" t="e">
        <f t="shared" ca="1" si="115"/>
        <v>#N/A</v>
      </c>
      <c r="J245" s="169" t="e">
        <f t="shared" ca="1" si="88"/>
        <v>#N/A</v>
      </c>
      <c r="K245" s="169" t="e">
        <f t="shared" ca="1" si="118"/>
        <v>#N/A</v>
      </c>
      <c r="L245" s="169" t="e">
        <f t="shared" ca="1" si="110"/>
        <v>#N/A</v>
      </c>
      <c r="M245" s="169" t="e">
        <f t="shared" ca="1" si="116"/>
        <v>#N/A</v>
      </c>
      <c r="N245" s="170" t="e">
        <f t="shared" ca="1" si="117"/>
        <v>#N/A</v>
      </c>
      <c r="O245" s="174" t="e">
        <f t="shared" ca="1" si="109"/>
        <v>#N/A</v>
      </c>
      <c r="P245" s="154" t="e">
        <f ca="1">IF($A245&lt;$L$2,NA(),IF(AND((INDEX(練りの用心棒!$A$8:$M$260,$A245-$L$2,5)=".."),((INDEX(練りの用心棒!$A$8:$M$260,$A245-$L$2,12)-INDEX(練りの用心棒!$A$8:$M$260,$A245-$L$2,13))-(INDEX(練りの用心棒!$A$8:$M$260,$A245-$L$2+1,12)-INDEX(練りの用心棒!$A$8:$M$260,$A245-$L$2+1,13))&lt;10)),E245*102%,NA()))</f>
        <v>#N/A</v>
      </c>
      <c r="Q245" s="153" t="e">
        <f ca="1">IF($A245&lt;$L$2,NA(),IF(AND((INDEX(練りの用心棒!$A$8:$M$260,$A245-$L$2,5)=".."),((INDEX(練りの用心棒!$A$8:$M$260,$A245-$L$2,12)-INDEX(練りの用心棒!$A$8:$M$260,$A245-$L$2,13))-(INDEX(練りの用心棒!$A$8:$M$260,$A245-$L$2+1,12)-INDEX(練りの用心棒!$A$8:$M$260,$A245-$L$2+1,13))&gt;10)),F245*98%,NA()))</f>
        <v>#N/A</v>
      </c>
      <c r="R245" s="166"/>
      <c r="S245" s="167"/>
      <c r="U245" s="158">
        <f t="shared" ca="1" si="107"/>
        <v>43105</v>
      </c>
      <c r="V245" s="159" t="e">
        <f t="shared" ca="1" si="89"/>
        <v>#N/A</v>
      </c>
      <c r="W245" s="159" t="e">
        <f t="shared" ca="1" si="90"/>
        <v>#N/A</v>
      </c>
      <c r="X245" s="159" t="e">
        <f t="shared" ca="1" si="91"/>
        <v>#N/A</v>
      </c>
      <c r="Y245" s="159" t="e">
        <f t="shared" ca="1" si="92"/>
        <v>#N/A</v>
      </c>
      <c r="Z245" s="159" t="e">
        <f t="shared" ca="1" si="93"/>
        <v>#N/A</v>
      </c>
      <c r="AA245" s="159" t="e">
        <f t="shared" ca="1" si="94"/>
        <v>#N/A</v>
      </c>
      <c r="AB245" s="159" t="e">
        <f t="shared" ca="1" si="111"/>
        <v>#N/A</v>
      </c>
      <c r="AC245" s="159" t="e">
        <f t="shared" ca="1" si="112"/>
        <v>#N/A</v>
      </c>
      <c r="AD245" s="159" t="e">
        <f t="shared" ca="1" si="113"/>
        <v>#N/A</v>
      </c>
      <c r="AE245" s="172" t="e">
        <f t="shared" ca="1" si="97"/>
        <v>#N/A</v>
      </c>
      <c r="AF245" s="173" t="e">
        <f t="shared" ca="1" si="98"/>
        <v>#N/A</v>
      </c>
      <c r="AG245" s="163"/>
      <c r="AH245" s="178" t="e">
        <f t="shared" ca="1" si="99"/>
        <v>#N/A</v>
      </c>
      <c r="AI245" s="154" t="e">
        <f t="shared" ca="1" si="100"/>
        <v>#N/A</v>
      </c>
      <c r="AJ245" s="156"/>
      <c r="AK245" s="157"/>
    </row>
    <row r="246" spans="1:37">
      <c r="A246" s="147">
        <v>242</v>
      </c>
      <c r="B246" s="147">
        <f t="shared" ca="1" si="102"/>
        <v>-29</v>
      </c>
      <c r="C246" s="148">
        <f t="shared" ca="1" si="114"/>
        <v>43105</v>
      </c>
      <c r="D246" s="149" t="e">
        <f t="shared" ca="1" si="103"/>
        <v>#N/A</v>
      </c>
      <c r="E246" s="149" t="e">
        <f t="shared" ca="1" si="104"/>
        <v>#N/A</v>
      </c>
      <c r="F246" s="149" t="e">
        <f t="shared" ca="1" si="105"/>
        <v>#N/A</v>
      </c>
      <c r="G246" s="149" t="e">
        <f t="shared" ca="1" si="106"/>
        <v>#N/A</v>
      </c>
      <c r="H246" s="169" t="e">
        <f t="shared" ca="1" si="108"/>
        <v>#N/A</v>
      </c>
      <c r="I246" s="169" t="e">
        <f t="shared" ca="1" si="115"/>
        <v>#N/A</v>
      </c>
      <c r="J246" s="169" t="e">
        <f t="shared" ca="1" si="88"/>
        <v>#N/A</v>
      </c>
      <c r="K246" s="169" t="e">
        <f t="shared" ca="1" si="118"/>
        <v>#N/A</v>
      </c>
      <c r="L246" s="169" t="e">
        <f t="shared" ca="1" si="110"/>
        <v>#N/A</v>
      </c>
      <c r="M246" s="169" t="e">
        <f t="shared" ca="1" si="116"/>
        <v>#N/A</v>
      </c>
      <c r="N246" s="170" t="e">
        <f t="shared" ca="1" si="117"/>
        <v>#N/A</v>
      </c>
      <c r="O246" s="174" t="e">
        <f t="shared" ca="1" si="109"/>
        <v>#N/A</v>
      </c>
      <c r="P246" s="154" t="e">
        <f ca="1">IF($A246&lt;$L$2,NA(),IF(AND((INDEX(練りの用心棒!$A$8:$M$260,$A246-$L$2,5)=".."),((INDEX(練りの用心棒!$A$8:$M$260,$A246-$L$2,12)-INDEX(練りの用心棒!$A$8:$M$260,$A246-$L$2,13))-(INDEX(練りの用心棒!$A$8:$M$260,$A246-$L$2+1,12)-INDEX(練りの用心棒!$A$8:$M$260,$A246-$L$2+1,13))&lt;10)),E246*102%,NA()))</f>
        <v>#N/A</v>
      </c>
      <c r="Q246" s="153" t="e">
        <f ca="1">IF($A246&lt;$L$2,NA(),IF(AND((INDEX(練りの用心棒!$A$8:$M$260,$A246-$L$2,5)=".."),((INDEX(練りの用心棒!$A$8:$M$260,$A246-$L$2,12)-INDEX(練りの用心棒!$A$8:$M$260,$A246-$L$2,13))-(INDEX(練りの用心棒!$A$8:$M$260,$A246-$L$2+1,12)-INDEX(練りの用心棒!$A$8:$M$260,$A246-$L$2+1,13))&gt;10)),F246*98%,NA()))</f>
        <v>#N/A</v>
      </c>
      <c r="R246" s="166"/>
      <c r="S246" s="167"/>
      <c r="U246" s="158">
        <f t="shared" ca="1" si="107"/>
        <v>43105</v>
      </c>
      <c r="V246" s="159" t="e">
        <f t="shared" ca="1" si="89"/>
        <v>#N/A</v>
      </c>
      <c r="W246" s="159" t="e">
        <f t="shared" ca="1" si="90"/>
        <v>#N/A</v>
      </c>
      <c r="X246" s="159" t="e">
        <f t="shared" ca="1" si="91"/>
        <v>#N/A</v>
      </c>
      <c r="Y246" s="159" t="e">
        <f t="shared" ca="1" si="92"/>
        <v>#N/A</v>
      </c>
      <c r="Z246" s="159" t="e">
        <f t="shared" ca="1" si="93"/>
        <v>#N/A</v>
      </c>
      <c r="AA246" s="159" t="e">
        <f t="shared" ca="1" si="94"/>
        <v>#N/A</v>
      </c>
      <c r="AB246" s="159" t="e">
        <f t="shared" ca="1" si="111"/>
        <v>#N/A</v>
      </c>
      <c r="AC246" s="159" t="e">
        <f t="shared" ca="1" si="112"/>
        <v>#N/A</v>
      </c>
      <c r="AD246" s="159" t="e">
        <f t="shared" ca="1" si="113"/>
        <v>#N/A</v>
      </c>
      <c r="AE246" s="172" t="e">
        <f t="shared" ca="1" si="97"/>
        <v>#N/A</v>
      </c>
      <c r="AF246" s="173" t="e">
        <f t="shared" ca="1" si="98"/>
        <v>#N/A</v>
      </c>
      <c r="AG246" s="163"/>
      <c r="AH246" s="178" t="e">
        <f t="shared" ca="1" si="99"/>
        <v>#N/A</v>
      </c>
      <c r="AI246" s="154" t="e">
        <f t="shared" ca="1" si="100"/>
        <v>#N/A</v>
      </c>
      <c r="AJ246" s="156"/>
      <c r="AK246" s="157"/>
    </row>
    <row r="247" spans="1:37">
      <c r="A247" s="147">
        <v>243</v>
      </c>
      <c r="B247" s="147">
        <f t="shared" ca="1" si="102"/>
        <v>-30</v>
      </c>
      <c r="C247" s="148">
        <f t="shared" ca="1" si="114"/>
        <v>43105</v>
      </c>
      <c r="D247" s="149" t="e">
        <f t="shared" ca="1" si="103"/>
        <v>#N/A</v>
      </c>
      <c r="E247" s="149" t="e">
        <f t="shared" ca="1" si="104"/>
        <v>#N/A</v>
      </c>
      <c r="F247" s="149" t="e">
        <f t="shared" ca="1" si="105"/>
        <v>#N/A</v>
      </c>
      <c r="G247" s="149" t="e">
        <f t="shared" ca="1" si="106"/>
        <v>#N/A</v>
      </c>
      <c r="H247" s="169" t="e">
        <f t="shared" ca="1" si="108"/>
        <v>#N/A</v>
      </c>
      <c r="I247" s="169" t="e">
        <f t="shared" ca="1" si="115"/>
        <v>#N/A</v>
      </c>
      <c r="J247" s="169" t="e">
        <f t="shared" ca="1" si="88"/>
        <v>#N/A</v>
      </c>
      <c r="K247" s="169" t="e">
        <f t="shared" ca="1" si="118"/>
        <v>#N/A</v>
      </c>
      <c r="L247" s="169" t="e">
        <f t="shared" ca="1" si="110"/>
        <v>#N/A</v>
      </c>
      <c r="M247" s="169" t="e">
        <f t="shared" ca="1" si="116"/>
        <v>#N/A</v>
      </c>
      <c r="N247" s="170" t="e">
        <f t="shared" ca="1" si="117"/>
        <v>#N/A</v>
      </c>
      <c r="O247" s="174" t="e">
        <f t="shared" ca="1" si="109"/>
        <v>#N/A</v>
      </c>
      <c r="P247" s="154" t="e">
        <f ca="1">IF($A247&lt;$L$2,NA(),IF(AND((INDEX(練りの用心棒!$A$8:$M$260,$A247-$L$2,5)=".."),((INDEX(練りの用心棒!$A$8:$M$260,$A247-$L$2,12)-INDEX(練りの用心棒!$A$8:$M$260,$A247-$L$2,13))-(INDEX(練りの用心棒!$A$8:$M$260,$A247-$L$2+1,12)-INDEX(練りの用心棒!$A$8:$M$260,$A247-$L$2+1,13))&lt;10)),E247*102%,NA()))</f>
        <v>#N/A</v>
      </c>
      <c r="Q247" s="153" t="e">
        <f ca="1">IF($A247&lt;$L$2,NA(),IF(AND((INDEX(練りの用心棒!$A$8:$M$260,$A247-$L$2,5)=".."),((INDEX(練りの用心棒!$A$8:$M$260,$A247-$L$2,12)-INDEX(練りの用心棒!$A$8:$M$260,$A247-$L$2,13))-(INDEX(練りの用心棒!$A$8:$M$260,$A247-$L$2+1,12)-INDEX(練りの用心棒!$A$8:$M$260,$A247-$L$2+1,13))&gt;10)),F247*98%,NA()))</f>
        <v>#N/A</v>
      </c>
      <c r="R247" s="166"/>
      <c r="S247" s="167"/>
      <c r="U247" s="158">
        <f t="shared" ca="1" si="107"/>
        <v>43105</v>
      </c>
      <c r="V247" s="159" t="e">
        <f t="shared" ca="1" si="89"/>
        <v>#N/A</v>
      </c>
      <c r="W247" s="159" t="e">
        <f t="shared" ca="1" si="90"/>
        <v>#N/A</v>
      </c>
      <c r="X247" s="159" t="e">
        <f t="shared" ca="1" si="91"/>
        <v>#N/A</v>
      </c>
      <c r="Y247" s="159" t="e">
        <f t="shared" ca="1" si="92"/>
        <v>#N/A</v>
      </c>
      <c r="Z247" s="159" t="e">
        <f t="shared" ca="1" si="93"/>
        <v>#N/A</v>
      </c>
      <c r="AA247" s="159" t="e">
        <f t="shared" ca="1" si="94"/>
        <v>#N/A</v>
      </c>
      <c r="AB247" s="159" t="e">
        <f t="shared" ca="1" si="111"/>
        <v>#N/A</v>
      </c>
      <c r="AC247" s="159" t="e">
        <f t="shared" ca="1" si="112"/>
        <v>#N/A</v>
      </c>
      <c r="AD247" s="159" t="e">
        <f t="shared" ca="1" si="113"/>
        <v>#N/A</v>
      </c>
      <c r="AE247" s="172" t="e">
        <f t="shared" ca="1" si="97"/>
        <v>#N/A</v>
      </c>
      <c r="AF247" s="173" t="e">
        <f t="shared" ca="1" si="98"/>
        <v>#N/A</v>
      </c>
      <c r="AG247" s="163"/>
      <c r="AH247" s="178" t="e">
        <f t="shared" ca="1" si="99"/>
        <v>#N/A</v>
      </c>
      <c r="AI247" s="154" t="e">
        <f t="shared" ca="1" si="100"/>
        <v>#N/A</v>
      </c>
      <c r="AJ247" s="156"/>
      <c r="AK247" s="157"/>
    </row>
    <row r="248" spans="1:37">
      <c r="A248" s="147">
        <v>244</v>
      </c>
      <c r="B248" s="147">
        <f t="shared" ca="1" si="102"/>
        <v>-31</v>
      </c>
      <c r="C248" s="148">
        <f t="shared" ca="1" si="114"/>
        <v>43105</v>
      </c>
      <c r="D248" s="149" t="e">
        <f t="shared" ca="1" si="103"/>
        <v>#N/A</v>
      </c>
      <c r="E248" s="149" t="e">
        <f t="shared" ca="1" si="104"/>
        <v>#N/A</v>
      </c>
      <c r="F248" s="149" t="e">
        <f t="shared" ca="1" si="105"/>
        <v>#N/A</v>
      </c>
      <c r="G248" s="149" t="e">
        <f t="shared" ca="1" si="106"/>
        <v>#N/A</v>
      </c>
      <c r="H248" s="169" t="e">
        <f t="shared" ca="1" si="108"/>
        <v>#N/A</v>
      </c>
      <c r="I248" s="169" t="e">
        <f t="shared" ca="1" si="115"/>
        <v>#N/A</v>
      </c>
      <c r="J248" s="169" t="e">
        <f t="shared" ca="1" si="88"/>
        <v>#N/A</v>
      </c>
      <c r="K248" s="169" t="e">
        <f t="shared" ca="1" si="118"/>
        <v>#N/A</v>
      </c>
      <c r="L248" s="169" t="e">
        <f t="shared" ca="1" si="110"/>
        <v>#N/A</v>
      </c>
      <c r="M248" s="169" t="e">
        <f t="shared" ca="1" si="116"/>
        <v>#N/A</v>
      </c>
      <c r="N248" s="170" t="e">
        <f t="shared" ca="1" si="117"/>
        <v>#N/A</v>
      </c>
      <c r="O248" s="174" t="e">
        <f t="shared" ca="1" si="109"/>
        <v>#N/A</v>
      </c>
      <c r="P248" s="154" t="e">
        <f ca="1">IF($A248&lt;$L$2,NA(),IF(AND((INDEX(練りの用心棒!$A$8:$M$260,$A248-$L$2,5)=".."),((INDEX(練りの用心棒!$A$8:$M$260,$A248-$L$2,12)-INDEX(練りの用心棒!$A$8:$M$260,$A248-$L$2,13))-(INDEX(練りの用心棒!$A$8:$M$260,$A248-$L$2+1,12)-INDEX(練りの用心棒!$A$8:$M$260,$A248-$L$2+1,13))&lt;10)),E248*102%,NA()))</f>
        <v>#N/A</v>
      </c>
      <c r="Q248" s="153" t="e">
        <f ca="1">IF($A248&lt;$L$2,NA(),IF(AND((INDEX(練りの用心棒!$A$8:$M$260,$A248-$L$2,5)=".."),((INDEX(練りの用心棒!$A$8:$M$260,$A248-$L$2,12)-INDEX(練りの用心棒!$A$8:$M$260,$A248-$L$2,13))-(INDEX(練りの用心棒!$A$8:$M$260,$A248-$L$2+1,12)-INDEX(練りの用心棒!$A$8:$M$260,$A248-$L$2+1,13))&gt;10)),F248*98%,NA()))</f>
        <v>#N/A</v>
      </c>
      <c r="R248" s="166"/>
      <c r="S248" s="167"/>
      <c r="U248" s="158">
        <f t="shared" ca="1" si="107"/>
        <v>43105</v>
      </c>
      <c r="V248" s="159" t="e">
        <f t="shared" ca="1" si="89"/>
        <v>#N/A</v>
      </c>
      <c r="W248" s="159" t="e">
        <f t="shared" ca="1" si="90"/>
        <v>#N/A</v>
      </c>
      <c r="X248" s="159" t="e">
        <f t="shared" ca="1" si="91"/>
        <v>#N/A</v>
      </c>
      <c r="Y248" s="159" t="e">
        <f t="shared" ca="1" si="92"/>
        <v>#N/A</v>
      </c>
      <c r="Z248" s="159" t="e">
        <f t="shared" ca="1" si="93"/>
        <v>#N/A</v>
      </c>
      <c r="AA248" s="159" t="e">
        <f t="shared" ca="1" si="94"/>
        <v>#N/A</v>
      </c>
      <c r="AB248" s="159" t="e">
        <f t="shared" ca="1" si="111"/>
        <v>#N/A</v>
      </c>
      <c r="AC248" s="159" t="e">
        <f t="shared" ca="1" si="112"/>
        <v>#N/A</v>
      </c>
      <c r="AD248" s="159" t="e">
        <f t="shared" ca="1" si="113"/>
        <v>#N/A</v>
      </c>
      <c r="AE248" s="172" t="e">
        <f t="shared" ca="1" si="97"/>
        <v>#N/A</v>
      </c>
      <c r="AF248" s="173" t="e">
        <f t="shared" ca="1" si="98"/>
        <v>#N/A</v>
      </c>
      <c r="AG248" s="163"/>
      <c r="AH248" s="178" t="e">
        <f t="shared" ca="1" si="99"/>
        <v>#N/A</v>
      </c>
      <c r="AI248" s="154" t="e">
        <f t="shared" ca="1" si="100"/>
        <v>#N/A</v>
      </c>
      <c r="AJ248" s="156"/>
      <c r="AK248" s="157"/>
    </row>
    <row r="249" spans="1:37">
      <c r="A249" s="147">
        <v>245</v>
      </c>
      <c r="B249" s="147">
        <f t="shared" ca="1" si="102"/>
        <v>-32</v>
      </c>
      <c r="C249" s="148">
        <f t="shared" ca="1" si="114"/>
        <v>43105</v>
      </c>
      <c r="D249" s="149" t="e">
        <f t="shared" ca="1" si="103"/>
        <v>#N/A</v>
      </c>
      <c r="E249" s="149" t="e">
        <f t="shared" ca="1" si="104"/>
        <v>#N/A</v>
      </c>
      <c r="F249" s="149" t="e">
        <f t="shared" ca="1" si="105"/>
        <v>#N/A</v>
      </c>
      <c r="G249" s="149" t="e">
        <f t="shared" ca="1" si="106"/>
        <v>#N/A</v>
      </c>
      <c r="H249" s="169" t="e">
        <f t="shared" ca="1" si="108"/>
        <v>#N/A</v>
      </c>
      <c r="I249" s="169" t="e">
        <f t="shared" ca="1" si="115"/>
        <v>#N/A</v>
      </c>
      <c r="J249" s="169" t="e">
        <f t="shared" ca="1" si="88"/>
        <v>#N/A</v>
      </c>
      <c r="K249" s="169" t="e">
        <f t="shared" ca="1" si="118"/>
        <v>#N/A</v>
      </c>
      <c r="L249" s="169" t="e">
        <f t="shared" ca="1" si="110"/>
        <v>#N/A</v>
      </c>
      <c r="M249" s="169" t="e">
        <f t="shared" ca="1" si="116"/>
        <v>#N/A</v>
      </c>
      <c r="N249" s="170" t="e">
        <f t="shared" ca="1" si="117"/>
        <v>#N/A</v>
      </c>
      <c r="O249" s="174" t="e">
        <f t="shared" ca="1" si="109"/>
        <v>#N/A</v>
      </c>
      <c r="P249" s="154" t="e">
        <f ca="1">IF($A249&lt;$L$2,NA(),IF(AND((INDEX(練りの用心棒!$A$8:$M$260,$A249-$L$2,5)=".."),((INDEX(練りの用心棒!$A$8:$M$260,$A249-$L$2,12)-INDEX(練りの用心棒!$A$8:$M$260,$A249-$L$2,13))-(INDEX(練りの用心棒!$A$8:$M$260,$A249-$L$2+1,12)-INDEX(練りの用心棒!$A$8:$M$260,$A249-$L$2+1,13))&lt;10)),E249*102%,NA()))</f>
        <v>#N/A</v>
      </c>
      <c r="Q249" s="153" t="e">
        <f ca="1">IF($A249&lt;$L$2,NA(),IF(AND((INDEX(練りの用心棒!$A$8:$M$260,$A249-$L$2,5)=".."),((INDEX(練りの用心棒!$A$8:$M$260,$A249-$L$2,12)-INDEX(練りの用心棒!$A$8:$M$260,$A249-$L$2,13))-(INDEX(練りの用心棒!$A$8:$M$260,$A249-$L$2+1,12)-INDEX(練りの用心棒!$A$8:$M$260,$A249-$L$2+1,13))&gt;10)),F249*98%,NA()))</f>
        <v>#N/A</v>
      </c>
      <c r="R249" s="166"/>
      <c r="S249" s="167"/>
      <c r="U249" s="158">
        <f t="shared" ca="1" si="107"/>
        <v>43105</v>
      </c>
      <c r="V249" s="159" t="e">
        <f t="shared" ca="1" si="89"/>
        <v>#N/A</v>
      </c>
      <c r="W249" s="159" t="e">
        <f t="shared" ca="1" si="90"/>
        <v>#N/A</v>
      </c>
      <c r="X249" s="159" t="e">
        <f t="shared" ca="1" si="91"/>
        <v>#N/A</v>
      </c>
      <c r="Y249" s="159" t="e">
        <f t="shared" ca="1" si="92"/>
        <v>#N/A</v>
      </c>
      <c r="Z249" s="159" t="e">
        <f t="shared" ca="1" si="93"/>
        <v>#N/A</v>
      </c>
      <c r="AA249" s="159" t="e">
        <f t="shared" ca="1" si="94"/>
        <v>#N/A</v>
      </c>
      <c r="AB249" s="159" t="e">
        <f t="shared" ca="1" si="111"/>
        <v>#N/A</v>
      </c>
      <c r="AC249" s="159" t="e">
        <f t="shared" ca="1" si="112"/>
        <v>#N/A</v>
      </c>
      <c r="AD249" s="159" t="e">
        <f t="shared" ca="1" si="113"/>
        <v>#N/A</v>
      </c>
      <c r="AE249" s="172" t="e">
        <f t="shared" ca="1" si="97"/>
        <v>#N/A</v>
      </c>
      <c r="AF249" s="173" t="e">
        <f t="shared" ca="1" si="98"/>
        <v>#N/A</v>
      </c>
      <c r="AG249" s="163"/>
      <c r="AH249" s="178" t="e">
        <f t="shared" ca="1" si="99"/>
        <v>#N/A</v>
      </c>
      <c r="AI249" s="154" t="e">
        <f t="shared" ca="1" si="100"/>
        <v>#N/A</v>
      </c>
      <c r="AJ249" s="156"/>
      <c r="AK249" s="157"/>
    </row>
    <row r="250" spans="1:37">
      <c r="A250" s="147">
        <v>246</v>
      </c>
      <c r="B250" s="147">
        <f t="shared" ca="1" si="102"/>
        <v>-33</v>
      </c>
      <c r="C250" s="148">
        <f t="shared" ca="1" si="114"/>
        <v>43105</v>
      </c>
      <c r="D250" s="149" t="e">
        <f t="shared" ca="1" si="103"/>
        <v>#N/A</v>
      </c>
      <c r="E250" s="149" t="e">
        <f t="shared" ca="1" si="104"/>
        <v>#N/A</v>
      </c>
      <c r="F250" s="149" t="e">
        <f t="shared" ca="1" si="105"/>
        <v>#N/A</v>
      </c>
      <c r="G250" s="149" t="e">
        <f t="shared" ca="1" si="106"/>
        <v>#N/A</v>
      </c>
      <c r="H250" s="169" t="e">
        <f t="shared" ca="1" si="108"/>
        <v>#N/A</v>
      </c>
      <c r="I250" s="169" t="e">
        <f t="shared" ca="1" si="115"/>
        <v>#N/A</v>
      </c>
      <c r="J250" s="169" t="e">
        <f t="shared" ca="1" si="88"/>
        <v>#N/A</v>
      </c>
      <c r="K250" s="169" t="e">
        <f t="shared" ca="1" si="118"/>
        <v>#N/A</v>
      </c>
      <c r="L250" s="169" t="e">
        <f t="shared" ca="1" si="110"/>
        <v>#N/A</v>
      </c>
      <c r="M250" s="169" t="e">
        <f t="shared" ca="1" si="116"/>
        <v>#N/A</v>
      </c>
      <c r="N250" s="170" t="e">
        <f t="shared" ca="1" si="117"/>
        <v>#N/A</v>
      </c>
      <c r="O250" s="174" t="e">
        <f t="shared" ca="1" si="109"/>
        <v>#N/A</v>
      </c>
      <c r="P250" s="154" t="e">
        <f ca="1">IF($A250&lt;$L$2,NA(),IF(AND((INDEX(練りの用心棒!$A$8:$M$260,$A250-$L$2,5)=".."),((INDEX(練りの用心棒!$A$8:$M$260,$A250-$L$2,12)-INDEX(練りの用心棒!$A$8:$M$260,$A250-$L$2,13))-(INDEX(練りの用心棒!$A$8:$M$260,$A250-$L$2+1,12)-INDEX(練りの用心棒!$A$8:$M$260,$A250-$L$2+1,13))&lt;10)),E250*102%,NA()))</f>
        <v>#N/A</v>
      </c>
      <c r="Q250" s="153" t="e">
        <f ca="1">IF($A250&lt;$L$2,NA(),IF(AND((INDEX(練りの用心棒!$A$8:$M$260,$A250-$L$2,5)=".."),((INDEX(練りの用心棒!$A$8:$M$260,$A250-$L$2,12)-INDEX(練りの用心棒!$A$8:$M$260,$A250-$L$2,13))-(INDEX(練りの用心棒!$A$8:$M$260,$A250-$L$2+1,12)-INDEX(練りの用心棒!$A$8:$M$260,$A250-$L$2+1,13))&gt;10)),F250*98%,NA()))</f>
        <v>#N/A</v>
      </c>
      <c r="R250" s="166"/>
      <c r="S250" s="167"/>
      <c r="U250" s="158">
        <f t="shared" ca="1" si="107"/>
        <v>43105</v>
      </c>
      <c r="V250" s="159" t="e">
        <f t="shared" ca="1" si="89"/>
        <v>#N/A</v>
      </c>
      <c r="W250" s="159" t="e">
        <f t="shared" ca="1" si="90"/>
        <v>#N/A</v>
      </c>
      <c r="X250" s="159" t="e">
        <f t="shared" ca="1" si="91"/>
        <v>#N/A</v>
      </c>
      <c r="Y250" s="159" t="e">
        <f t="shared" ca="1" si="92"/>
        <v>#N/A</v>
      </c>
      <c r="Z250" s="159" t="e">
        <f t="shared" ca="1" si="93"/>
        <v>#N/A</v>
      </c>
      <c r="AA250" s="159" t="e">
        <f t="shared" ca="1" si="94"/>
        <v>#N/A</v>
      </c>
      <c r="AB250" s="159" t="e">
        <f t="shared" ca="1" si="111"/>
        <v>#N/A</v>
      </c>
      <c r="AC250" s="159" t="e">
        <f t="shared" ca="1" si="112"/>
        <v>#N/A</v>
      </c>
      <c r="AD250" s="159" t="e">
        <f t="shared" ca="1" si="113"/>
        <v>#N/A</v>
      </c>
      <c r="AE250" s="172" t="e">
        <f t="shared" ca="1" si="97"/>
        <v>#N/A</v>
      </c>
      <c r="AF250" s="173" t="e">
        <f t="shared" ca="1" si="98"/>
        <v>#N/A</v>
      </c>
      <c r="AG250" s="163"/>
      <c r="AH250" s="178" t="e">
        <f t="shared" ca="1" si="99"/>
        <v>#N/A</v>
      </c>
      <c r="AI250" s="154" t="e">
        <f t="shared" ca="1" si="100"/>
        <v>#N/A</v>
      </c>
      <c r="AJ250" s="156"/>
      <c r="AK250" s="157"/>
    </row>
    <row r="251" spans="1:37">
      <c r="A251" s="147">
        <v>247</v>
      </c>
      <c r="B251" s="147">
        <f t="shared" ca="1" si="102"/>
        <v>-34</v>
      </c>
      <c r="C251" s="148">
        <f t="shared" ca="1" si="114"/>
        <v>43105</v>
      </c>
      <c r="D251" s="149" t="e">
        <f t="shared" ca="1" si="103"/>
        <v>#N/A</v>
      </c>
      <c r="E251" s="149" t="e">
        <f t="shared" ca="1" si="104"/>
        <v>#N/A</v>
      </c>
      <c r="F251" s="149" t="e">
        <f t="shared" ca="1" si="105"/>
        <v>#N/A</v>
      </c>
      <c r="G251" s="149" t="e">
        <f t="shared" ca="1" si="106"/>
        <v>#N/A</v>
      </c>
      <c r="H251" s="169" t="e">
        <f t="shared" ca="1" si="108"/>
        <v>#N/A</v>
      </c>
      <c r="I251" s="169" t="e">
        <f t="shared" ca="1" si="115"/>
        <v>#N/A</v>
      </c>
      <c r="J251" s="169" t="e">
        <f t="shared" ca="1" si="88"/>
        <v>#N/A</v>
      </c>
      <c r="K251" s="169" t="e">
        <f t="shared" ca="1" si="118"/>
        <v>#N/A</v>
      </c>
      <c r="L251" s="169" t="e">
        <f t="shared" ca="1" si="110"/>
        <v>#N/A</v>
      </c>
      <c r="M251" s="169" t="e">
        <f t="shared" ca="1" si="116"/>
        <v>#N/A</v>
      </c>
      <c r="N251" s="170" t="e">
        <f t="shared" ca="1" si="117"/>
        <v>#N/A</v>
      </c>
      <c r="O251" s="174" t="e">
        <f t="shared" ca="1" si="109"/>
        <v>#N/A</v>
      </c>
      <c r="P251" s="154" t="e">
        <f ca="1">IF($A251&lt;$L$2,NA(),IF(AND((INDEX(練りの用心棒!$A$8:$M$260,$A251-$L$2,5)=".."),((INDEX(練りの用心棒!$A$8:$M$260,$A251-$L$2,12)-INDEX(練りの用心棒!$A$8:$M$260,$A251-$L$2,13))-(INDEX(練りの用心棒!$A$8:$M$260,$A251-$L$2+1,12)-INDEX(練りの用心棒!$A$8:$M$260,$A251-$L$2+1,13))&lt;10)),E251*102%,NA()))</f>
        <v>#N/A</v>
      </c>
      <c r="Q251" s="153" t="e">
        <f ca="1">IF($A251&lt;$L$2,NA(),IF(AND((INDEX(練りの用心棒!$A$8:$M$260,$A251-$L$2,5)=".."),((INDEX(練りの用心棒!$A$8:$M$260,$A251-$L$2,12)-INDEX(練りの用心棒!$A$8:$M$260,$A251-$L$2,13))-(INDEX(練りの用心棒!$A$8:$M$260,$A251-$L$2+1,12)-INDEX(練りの用心棒!$A$8:$M$260,$A251-$L$2+1,13))&gt;10)),F251*98%,NA()))</f>
        <v>#N/A</v>
      </c>
      <c r="R251" s="166"/>
      <c r="S251" s="167"/>
      <c r="U251" s="158">
        <f t="shared" ca="1" si="107"/>
        <v>43105</v>
      </c>
      <c r="V251" s="159" t="e">
        <f t="shared" ca="1" si="89"/>
        <v>#N/A</v>
      </c>
      <c r="W251" s="159" t="e">
        <f t="shared" ca="1" si="90"/>
        <v>#N/A</v>
      </c>
      <c r="X251" s="159" t="e">
        <f t="shared" ca="1" si="91"/>
        <v>#N/A</v>
      </c>
      <c r="Y251" s="159" t="e">
        <f t="shared" ca="1" si="92"/>
        <v>#N/A</v>
      </c>
      <c r="Z251" s="159" t="e">
        <f t="shared" ca="1" si="93"/>
        <v>#N/A</v>
      </c>
      <c r="AA251" s="159" t="e">
        <f t="shared" ca="1" si="94"/>
        <v>#N/A</v>
      </c>
      <c r="AB251" s="159" t="e">
        <f t="shared" ca="1" si="111"/>
        <v>#N/A</v>
      </c>
      <c r="AC251" s="159" t="e">
        <f t="shared" ca="1" si="112"/>
        <v>#N/A</v>
      </c>
      <c r="AD251" s="159" t="e">
        <f t="shared" ca="1" si="113"/>
        <v>#N/A</v>
      </c>
      <c r="AE251" s="172" t="e">
        <f t="shared" ca="1" si="97"/>
        <v>#N/A</v>
      </c>
      <c r="AF251" s="173" t="e">
        <f t="shared" ca="1" si="98"/>
        <v>#N/A</v>
      </c>
      <c r="AG251" s="163"/>
      <c r="AH251" s="178" t="e">
        <f t="shared" ca="1" si="99"/>
        <v>#N/A</v>
      </c>
      <c r="AI251" s="154" t="e">
        <f t="shared" ca="1" si="100"/>
        <v>#N/A</v>
      </c>
      <c r="AJ251" s="156"/>
      <c r="AK251" s="157"/>
    </row>
    <row r="252" spans="1:37">
      <c r="A252" s="147">
        <v>248</v>
      </c>
      <c r="B252" s="147">
        <f t="shared" ca="1" si="102"/>
        <v>-35</v>
      </c>
      <c r="C252" s="148">
        <f t="shared" ca="1" si="114"/>
        <v>43105</v>
      </c>
      <c r="D252" s="149" t="e">
        <f t="shared" ca="1" si="103"/>
        <v>#N/A</v>
      </c>
      <c r="E252" s="149" t="e">
        <f t="shared" ca="1" si="104"/>
        <v>#N/A</v>
      </c>
      <c r="F252" s="149" t="e">
        <f t="shared" ca="1" si="105"/>
        <v>#N/A</v>
      </c>
      <c r="G252" s="149" t="e">
        <f t="shared" ca="1" si="106"/>
        <v>#N/A</v>
      </c>
      <c r="H252" s="169" t="e">
        <f t="shared" ca="1" si="108"/>
        <v>#N/A</v>
      </c>
      <c r="I252" s="169" t="e">
        <f t="shared" ca="1" si="115"/>
        <v>#N/A</v>
      </c>
      <c r="J252" s="169" t="e">
        <f t="shared" ca="1" si="88"/>
        <v>#N/A</v>
      </c>
      <c r="K252" s="169" t="e">
        <f t="shared" ca="1" si="118"/>
        <v>#N/A</v>
      </c>
      <c r="L252" s="169" t="e">
        <f t="shared" ca="1" si="110"/>
        <v>#N/A</v>
      </c>
      <c r="M252" s="169" t="e">
        <f t="shared" ca="1" si="116"/>
        <v>#N/A</v>
      </c>
      <c r="N252" s="170" t="e">
        <f t="shared" ca="1" si="117"/>
        <v>#N/A</v>
      </c>
      <c r="O252" s="174" t="e">
        <f t="shared" ca="1" si="109"/>
        <v>#N/A</v>
      </c>
      <c r="P252" s="154" t="e">
        <f ca="1">IF($A252&lt;$L$2,NA(),IF(AND((INDEX(練りの用心棒!$A$8:$M$260,$A252-$L$2,5)=".."),((INDEX(練りの用心棒!$A$8:$M$260,$A252-$L$2,12)-INDEX(練りの用心棒!$A$8:$M$260,$A252-$L$2,13))-(INDEX(練りの用心棒!$A$8:$M$260,$A252-$L$2+1,12)-INDEX(練りの用心棒!$A$8:$M$260,$A252-$L$2+1,13))&lt;10)),E252*102%,NA()))</f>
        <v>#N/A</v>
      </c>
      <c r="Q252" s="153" t="e">
        <f ca="1">IF($A252&lt;$L$2,NA(),IF(AND((INDEX(練りの用心棒!$A$8:$M$260,$A252-$L$2,5)=".."),((INDEX(練りの用心棒!$A$8:$M$260,$A252-$L$2,12)-INDEX(練りの用心棒!$A$8:$M$260,$A252-$L$2,13))-(INDEX(練りの用心棒!$A$8:$M$260,$A252-$L$2+1,12)-INDEX(練りの用心棒!$A$8:$M$260,$A252-$L$2+1,13))&gt;10)),F252*98%,NA()))</f>
        <v>#N/A</v>
      </c>
      <c r="R252" s="166"/>
      <c r="S252" s="167"/>
      <c r="U252" s="158">
        <f t="shared" ca="1" si="107"/>
        <v>43105</v>
      </c>
      <c r="V252" s="159" t="e">
        <f t="shared" ca="1" si="89"/>
        <v>#N/A</v>
      </c>
      <c r="W252" s="159" t="e">
        <f t="shared" ca="1" si="90"/>
        <v>#N/A</v>
      </c>
      <c r="X252" s="159" t="e">
        <f t="shared" ca="1" si="91"/>
        <v>#N/A</v>
      </c>
      <c r="Y252" s="159" t="e">
        <f t="shared" ca="1" si="92"/>
        <v>#N/A</v>
      </c>
      <c r="Z252" s="159" t="e">
        <f t="shared" ca="1" si="93"/>
        <v>#N/A</v>
      </c>
      <c r="AA252" s="159" t="e">
        <f t="shared" ca="1" si="94"/>
        <v>#N/A</v>
      </c>
      <c r="AB252" s="159" t="e">
        <f t="shared" ca="1" si="111"/>
        <v>#N/A</v>
      </c>
      <c r="AC252" s="159" t="e">
        <f t="shared" ca="1" si="112"/>
        <v>#N/A</v>
      </c>
      <c r="AD252" s="159" t="e">
        <f t="shared" ca="1" si="113"/>
        <v>#N/A</v>
      </c>
      <c r="AE252" s="172" t="e">
        <f t="shared" ca="1" si="97"/>
        <v>#N/A</v>
      </c>
      <c r="AF252" s="173" t="e">
        <f t="shared" ca="1" si="98"/>
        <v>#N/A</v>
      </c>
      <c r="AG252" s="163"/>
      <c r="AH252" s="178" t="e">
        <f t="shared" ca="1" si="99"/>
        <v>#N/A</v>
      </c>
      <c r="AI252" s="154" t="e">
        <f t="shared" ca="1" si="100"/>
        <v>#N/A</v>
      </c>
      <c r="AJ252" s="156"/>
      <c r="AK252" s="157"/>
    </row>
    <row r="253" spans="1:37">
      <c r="A253" s="147">
        <v>249</v>
      </c>
      <c r="B253" s="147">
        <f t="shared" ca="1" si="102"/>
        <v>-36</v>
      </c>
      <c r="C253" s="148">
        <f t="shared" ca="1" si="114"/>
        <v>43105</v>
      </c>
      <c r="D253" s="149" t="e">
        <f t="shared" ca="1" si="103"/>
        <v>#N/A</v>
      </c>
      <c r="E253" s="149" t="e">
        <f t="shared" ca="1" si="104"/>
        <v>#N/A</v>
      </c>
      <c r="F253" s="149" t="e">
        <f t="shared" ca="1" si="105"/>
        <v>#N/A</v>
      </c>
      <c r="G253" s="149" t="e">
        <f t="shared" ca="1" si="106"/>
        <v>#N/A</v>
      </c>
      <c r="H253" s="169" t="e">
        <f t="shared" ca="1" si="108"/>
        <v>#N/A</v>
      </c>
      <c r="I253" s="169" t="e">
        <f t="shared" ca="1" si="115"/>
        <v>#N/A</v>
      </c>
      <c r="J253" s="169" t="e">
        <f t="shared" ca="1" si="88"/>
        <v>#N/A</v>
      </c>
      <c r="K253" s="169" t="e">
        <f t="shared" ca="1" si="118"/>
        <v>#N/A</v>
      </c>
      <c r="L253" s="169" t="e">
        <f t="shared" ca="1" si="110"/>
        <v>#N/A</v>
      </c>
      <c r="M253" s="169" t="e">
        <f t="shared" ca="1" si="116"/>
        <v>#N/A</v>
      </c>
      <c r="N253" s="170" t="e">
        <f t="shared" ca="1" si="117"/>
        <v>#N/A</v>
      </c>
      <c r="O253" s="174" t="e">
        <f t="shared" ca="1" si="109"/>
        <v>#N/A</v>
      </c>
      <c r="P253" s="154" t="e">
        <f ca="1">IF($A253&lt;$L$2,NA(),IF(AND((INDEX(練りの用心棒!$A$8:$M$260,$A253-$L$2,5)=".."),((INDEX(練りの用心棒!$A$8:$M$260,$A253-$L$2,12)-INDEX(練りの用心棒!$A$8:$M$260,$A253-$L$2,13))-(INDEX(練りの用心棒!$A$8:$M$260,$A253-$L$2+1,12)-INDEX(練りの用心棒!$A$8:$M$260,$A253-$L$2+1,13))&lt;10)),E253*102%,NA()))</f>
        <v>#N/A</v>
      </c>
      <c r="Q253" s="153" t="e">
        <f ca="1">IF($A253&lt;$L$2,NA(),IF(AND((INDEX(練りの用心棒!$A$8:$M$260,$A253-$L$2,5)=".."),((INDEX(練りの用心棒!$A$8:$M$260,$A253-$L$2,12)-INDEX(練りの用心棒!$A$8:$M$260,$A253-$L$2,13))-(INDEX(練りの用心棒!$A$8:$M$260,$A253-$L$2+1,12)-INDEX(練りの用心棒!$A$8:$M$260,$A253-$L$2+1,13))&gt;10)),F253*98%,NA()))</f>
        <v>#N/A</v>
      </c>
      <c r="R253" s="166"/>
      <c r="S253" s="167"/>
      <c r="U253" s="158">
        <f t="shared" ca="1" si="107"/>
        <v>43105</v>
      </c>
      <c r="V253" s="159" t="e">
        <f t="shared" ca="1" si="89"/>
        <v>#N/A</v>
      </c>
      <c r="W253" s="159" t="e">
        <f t="shared" ca="1" si="90"/>
        <v>#N/A</v>
      </c>
      <c r="X253" s="159" t="e">
        <f t="shared" ca="1" si="91"/>
        <v>#N/A</v>
      </c>
      <c r="Y253" s="159" t="e">
        <f t="shared" ca="1" si="92"/>
        <v>#N/A</v>
      </c>
      <c r="Z253" s="159" t="e">
        <f t="shared" ca="1" si="93"/>
        <v>#N/A</v>
      </c>
      <c r="AA253" s="159" t="e">
        <f t="shared" ca="1" si="94"/>
        <v>#N/A</v>
      </c>
      <c r="AB253" s="159" t="e">
        <f t="shared" ca="1" si="111"/>
        <v>#N/A</v>
      </c>
      <c r="AC253" s="159" t="e">
        <f t="shared" ca="1" si="112"/>
        <v>#N/A</v>
      </c>
      <c r="AD253" s="159" t="e">
        <f t="shared" ca="1" si="113"/>
        <v>#N/A</v>
      </c>
      <c r="AE253" s="172" t="e">
        <f t="shared" ca="1" si="97"/>
        <v>#N/A</v>
      </c>
      <c r="AF253" s="173" t="e">
        <f t="shared" ca="1" si="98"/>
        <v>#N/A</v>
      </c>
      <c r="AG253" s="163"/>
      <c r="AH253" s="178" t="e">
        <f t="shared" ca="1" si="99"/>
        <v>#N/A</v>
      </c>
      <c r="AI253" s="154" t="e">
        <f t="shared" ca="1" si="100"/>
        <v>#N/A</v>
      </c>
      <c r="AJ253" s="156"/>
      <c r="AK253" s="157"/>
    </row>
    <row r="254" spans="1:37">
      <c r="A254" s="147">
        <v>250</v>
      </c>
      <c r="B254" s="147">
        <f t="shared" ca="1" si="102"/>
        <v>-37</v>
      </c>
      <c r="C254" s="148">
        <f t="shared" ca="1" si="114"/>
        <v>43105</v>
      </c>
      <c r="D254" s="149" t="e">
        <f t="shared" ca="1" si="103"/>
        <v>#N/A</v>
      </c>
      <c r="E254" s="149" t="e">
        <f t="shared" ca="1" si="104"/>
        <v>#N/A</v>
      </c>
      <c r="F254" s="149" t="e">
        <f t="shared" ca="1" si="105"/>
        <v>#N/A</v>
      </c>
      <c r="G254" s="149" t="e">
        <f t="shared" ca="1" si="106"/>
        <v>#N/A</v>
      </c>
      <c r="H254" s="169" t="e">
        <f t="shared" ca="1" si="108"/>
        <v>#N/A</v>
      </c>
      <c r="I254" s="169" t="e">
        <f t="shared" ca="1" si="115"/>
        <v>#N/A</v>
      </c>
      <c r="J254" s="169" t="e">
        <f t="shared" ca="1" si="88"/>
        <v>#N/A</v>
      </c>
      <c r="K254" s="169" t="e">
        <f t="shared" ca="1" si="118"/>
        <v>#N/A</v>
      </c>
      <c r="L254" s="169" t="e">
        <f t="shared" ca="1" si="110"/>
        <v>#N/A</v>
      </c>
      <c r="M254" s="169" t="e">
        <f ca="1">$H254*(1-3%)</f>
        <v>#N/A</v>
      </c>
      <c r="N254" s="170" t="e">
        <f ca="1">$H254*(1+3%)</f>
        <v>#N/A</v>
      </c>
      <c r="O254" s="174" t="e">
        <f t="shared" ca="1" si="109"/>
        <v>#N/A</v>
      </c>
      <c r="P254" s="154" t="e">
        <f ca="1">IF($A254&lt;$L$2,NA(),IF(AND((INDEX(練りの用心棒!$A$8:$M$260,$A254-$L$2,5)=".."),((INDEX(練りの用心棒!$A$8:$M$260,$A254-$L$2,12)-INDEX(練りの用心棒!$A$8:$M$260,$A254-$L$2,13))-(INDEX(練りの用心棒!$A$8:$M$260,$A254-$L$2+1,12)-INDEX(練りの用心棒!$A$8:$M$260,$A254-$L$2+1,13))&lt;10)),E254*102%,NA()))</f>
        <v>#N/A</v>
      </c>
      <c r="Q254" s="153" t="e">
        <f ca="1">IF($A254&lt;$L$2,NA(),IF(AND((INDEX(練りの用心棒!$A$8:$M$260,$A254-$L$2,5)=".."),((INDEX(練りの用心棒!$A$8:$M$260,$A254-$L$2,12)-INDEX(練りの用心棒!$A$8:$M$260,$A254-$L$2,13))-(INDEX(練りの用心棒!$A$8:$M$260,$A254-$L$2+1,12)-INDEX(練りの用心棒!$A$8:$M$260,$A254-$L$2+1,13))&gt;10)),F254*98%,NA()))</f>
        <v>#N/A</v>
      </c>
      <c r="R254" s="166"/>
      <c r="S254" s="167"/>
      <c r="U254" s="158">
        <f t="shared" ca="1" si="107"/>
        <v>43105</v>
      </c>
      <c r="V254" s="159" t="e">
        <f t="shared" ca="1" si="89"/>
        <v>#N/A</v>
      </c>
      <c r="W254" s="159" t="e">
        <f t="shared" ca="1" si="90"/>
        <v>#N/A</v>
      </c>
      <c r="X254" s="159" t="e">
        <f t="shared" ca="1" si="91"/>
        <v>#N/A</v>
      </c>
      <c r="Y254" s="159" t="e">
        <f t="shared" ca="1" si="92"/>
        <v>#N/A</v>
      </c>
      <c r="Z254" s="159" t="e">
        <f t="shared" ca="1" si="93"/>
        <v>#N/A</v>
      </c>
      <c r="AA254" s="159" t="e">
        <f t="shared" ca="1" si="94"/>
        <v>#N/A</v>
      </c>
      <c r="AB254" s="159" t="e">
        <f t="shared" ca="1" si="111"/>
        <v>#N/A</v>
      </c>
      <c r="AC254" s="159" t="e">
        <f t="shared" ca="1" si="112"/>
        <v>#N/A</v>
      </c>
      <c r="AD254" s="159" t="e">
        <f t="shared" ca="1" si="113"/>
        <v>#N/A</v>
      </c>
      <c r="AE254" s="172" t="e">
        <f t="shared" ca="1" si="97"/>
        <v>#N/A</v>
      </c>
      <c r="AF254" s="173" t="e">
        <f t="shared" ca="1" si="98"/>
        <v>#N/A</v>
      </c>
      <c r="AG254" s="163"/>
      <c r="AH254" s="178" t="e">
        <f t="shared" ca="1" si="99"/>
        <v>#N/A</v>
      </c>
      <c r="AI254" s="154" t="e">
        <f t="shared" ca="1" si="100"/>
        <v>#N/A</v>
      </c>
      <c r="AJ254" s="156"/>
      <c r="AK254" s="157"/>
    </row>
  </sheetData>
  <sheetProtection password="9EF4" sheet="1" objects="1" scenarios="1" selectLockedCells="1" selectUnlockedCells="1"/>
  <phoneticPr fontId="23"/>
  <pageMargins left="0.7" right="0.7" top="0.75" bottom="0.75" header="0.3" footer="0.3"/>
  <pageSetup paperSize="9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8">
    <tabColor rgb="FF002060"/>
    <outlinePr summaryRight="0"/>
  </sheetPr>
  <dimension ref="A2:I30"/>
  <sheetViews>
    <sheetView workbookViewId="0">
      <pane xSplit="6" ySplit="31" topLeftCell="J32" activePane="bottomRight" state="frozen"/>
      <selection pane="topRight" activeCell="G1" sqref="G1"/>
      <selection pane="bottomLeft" activeCell="A32" sqref="A32"/>
      <selection pane="bottomRight" activeCell="C17" sqref="C17"/>
    </sheetView>
    <sheetView workbookViewId="1">
      <selection activeCell="G13" sqref="G13"/>
    </sheetView>
  </sheetViews>
  <sheetFormatPr defaultRowHeight="13.5" outlineLevelCol="1"/>
  <cols>
    <col min="1" max="1" width="4.625" style="43" customWidth="1"/>
    <col min="2" max="2" width="22" style="43" customWidth="1"/>
    <col min="3" max="3" width="44.625" style="43" customWidth="1"/>
    <col min="4" max="4" width="8.5" style="43" customWidth="1"/>
    <col min="5" max="5" width="44.25" style="43" customWidth="1"/>
    <col min="6" max="6" width="3.125" style="43" customWidth="1"/>
    <col min="7" max="7" width="30.375" style="43" customWidth="1"/>
    <col min="8" max="8" width="13.875" style="43" bestFit="1" customWidth="1" collapsed="1"/>
    <col min="9" max="9" width="6.5" style="44" hidden="1" customWidth="1" outlineLevel="1"/>
    <col min="10" max="16384" width="9" style="43"/>
  </cols>
  <sheetData>
    <row r="2" spans="2:5" ht="42">
      <c r="B2" s="91" t="s">
        <v>1851</v>
      </c>
      <c r="C2" s="92"/>
      <c r="D2" s="92"/>
      <c r="E2" s="92"/>
    </row>
    <row r="4" spans="2:5">
      <c r="B4" s="41" t="s">
        <v>202</v>
      </c>
    </row>
    <row r="6" spans="2:5">
      <c r="B6" s="53" t="s">
        <v>1866</v>
      </c>
      <c r="C6" s="53" t="s">
        <v>1867</v>
      </c>
      <c r="D6" s="53" t="s">
        <v>203</v>
      </c>
      <c r="E6" s="53" t="s">
        <v>204</v>
      </c>
    </row>
    <row r="7" spans="2:5" ht="14.25">
      <c r="B7" s="51" t="s">
        <v>1868</v>
      </c>
      <c r="C7" s="42" t="s">
        <v>1857</v>
      </c>
      <c r="D7" s="42"/>
      <c r="E7" s="42"/>
    </row>
    <row r="8" spans="2:5" ht="11.25" customHeight="1">
      <c r="B8" s="42"/>
      <c r="C8" s="42"/>
      <c r="D8" s="42"/>
      <c r="E8" s="42"/>
    </row>
    <row r="9" spans="2:5" ht="15" customHeight="1">
      <c r="B9" s="42" t="s">
        <v>217</v>
      </c>
      <c r="C9" s="42" t="str">
        <f ca="1">INFO("directory")</f>
        <v>E:\_Data\family\Documents\</v>
      </c>
      <c r="D9" s="42"/>
      <c r="E9" s="42"/>
    </row>
    <row r="10" spans="2:5" ht="11.25" customHeight="1">
      <c r="B10" s="42"/>
      <c r="C10" s="42"/>
      <c r="D10" s="42"/>
      <c r="E10" s="42"/>
    </row>
    <row r="11" spans="2:5" ht="11.25" customHeight="1">
      <c r="B11" s="42"/>
      <c r="C11" s="42"/>
      <c r="D11" s="42"/>
      <c r="E11" s="42"/>
    </row>
    <row r="12" spans="2:5" ht="11.25" customHeight="1">
      <c r="B12" s="42"/>
      <c r="C12" s="42"/>
      <c r="D12" s="42"/>
      <c r="E12" s="42"/>
    </row>
    <row r="13" spans="2:5" ht="11.25" customHeight="1">
      <c r="B13" s="42"/>
      <c r="C13" s="42"/>
      <c r="D13" s="42"/>
      <c r="E13" s="42"/>
    </row>
    <row r="14" spans="2:5" ht="24">
      <c r="B14" s="99" t="s">
        <v>2162</v>
      </c>
      <c r="C14" s="100" t="str">
        <f ca="1">IF(OR(C21="",C22="",C23="",C24&lt;&gt;"13C88AD4A",C9&lt;&gt;C29),"NG","OK")</f>
        <v>NG</v>
      </c>
      <c r="D14" s="95" t="str">
        <f ca="1">IF(AND(C14="OK",TODAY()&gt;C16),"超過","")</f>
        <v/>
      </c>
      <c r="E14" s="42" t="s">
        <v>212</v>
      </c>
    </row>
    <row r="15" spans="2:5">
      <c r="B15" s="42" t="s">
        <v>205</v>
      </c>
      <c r="C15" s="42" t="str">
        <f ca="1">IF(C14="OK",CONCATENATE("※練りの用心棒は、",C21,"さんにライセンスされています。"),"※練りの用心棒のライセンスがありません！年初１か月分のみの操作に制限されます。")</f>
        <v>※練りの用心棒のライセンスがありません！年初１か月分のみの操作に制限されます。</v>
      </c>
      <c r="D15" s="42"/>
      <c r="E15" s="42"/>
    </row>
    <row r="16" spans="2:5" ht="15" customHeight="1">
      <c r="B16" s="42" t="s">
        <v>1854</v>
      </c>
      <c r="C16" s="52">
        <v>43555</v>
      </c>
      <c r="D16" s="42"/>
      <c r="E16" s="42" t="str">
        <f ca="1">IF(AND(C14="OK",TODAY()&lt;=C16),CONCATENATE("★",C21,"さんにライセンスされています。",CHAR(10),YEAR(C16),"年",MONTH(C16),"月",DAY(C16),"日までご利用できます。"),IF(TODAY()&gt;C16,CONCATENATE("※有効期限が超過しましたので、",CHAR(10),"チャート連動機能が解除されました"),CONCATENATE("★お試し中は、年初の",CHAR(10),"１か月分のみの操作に制限されています。")))</f>
        <v>★お試し中は、年初の
１か月分のみの操作に制限されています。</v>
      </c>
    </row>
    <row r="17" spans="1:9" ht="11.25" customHeight="1"/>
    <row r="18" spans="1:9" ht="11.25" customHeight="1"/>
    <row r="19" spans="1:9" ht="11.25" customHeight="1"/>
    <row r="20" spans="1:9" ht="22.5" customHeight="1">
      <c r="A20" s="45" t="s">
        <v>179</v>
      </c>
      <c r="B20" s="45" t="s">
        <v>206</v>
      </c>
      <c r="C20" s="45" t="s">
        <v>207</v>
      </c>
      <c r="D20" s="45" t="s">
        <v>203</v>
      </c>
      <c r="E20" s="45" t="s">
        <v>204</v>
      </c>
    </row>
    <row r="21" spans="1:9" ht="22.5" customHeight="1">
      <c r="A21" s="46">
        <v>1</v>
      </c>
      <c r="B21" s="47" t="s">
        <v>208</v>
      </c>
      <c r="C21" s="50" t="str">
        <f>IF(I21="","",I21)</f>
        <v/>
      </c>
      <c r="D21" s="48"/>
      <c r="E21" s="49" t="s">
        <v>218</v>
      </c>
      <c r="I21" s="93"/>
    </row>
    <row r="22" spans="1:9" ht="22.5" customHeight="1">
      <c r="A22" s="46">
        <v>2</v>
      </c>
      <c r="B22" s="47" t="s">
        <v>209</v>
      </c>
      <c r="C22" s="50" t="str">
        <f t="shared" ref="C22:C30" si="0">IF(I22="","",I22)</f>
        <v/>
      </c>
      <c r="D22" s="48"/>
      <c r="E22" s="49" t="s">
        <v>210</v>
      </c>
      <c r="I22" s="93"/>
    </row>
    <row r="23" spans="1:9" ht="22.5" customHeight="1">
      <c r="A23" s="46">
        <v>3</v>
      </c>
      <c r="B23" s="47" t="s">
        <v>224</v>
      </c>
      <c r="C23" s="50" t="str">
        <f t="shared" si="0"/>
        <v/>
      </c>
      <c r="D23" s="48"/>
      <c r="E23" s="49" t="s">
        <v>223</v>
      </c>
      <c r="I23" s="93"/>
    </row>
    <row r="24" spans="1:9" ht="22.5" customHeight="1">
      <c r="A24" s="46">
        <v>4</v>
      </c>
      <c r="B24" s="47" t="s">
        <v>211</v>
      </c>
      <c r="C24" s="50" t="str">
        <f t="shared" si="0"/>
        <v/>
      </c>
      <c r="D24" s="48"/>
      <c r="E24" s="49" t="s">
        <v>219</v>
      </c>
      <c r="I24" s="93"/>
    </row>
    <row r="25" spans="1:9" ht="22.5" customHeight="1">
      <c r="A25" s="46">
        <v>5</v>
      </c>
      <c r="B25" s="47"/>
      <c r="C25" s="50" t="str">
        <f t="shared" si="0"/>
        <v/>
      </c>
      <c r="D25" s="48"/>
      <c r="E25" s="49" t="s">
        <v>216</v>
      </c>
      <c r="I25" s="94"/>
    </row>
    <row r="26" spans="1:9" ht="22.5" customHeight="1">
      <c r="A26" s="46">
        <v>6</v>
      </c>
      <c r="B26" s="47" t="s">
        <v>213</v>
      </c>
      <c r="C26" s="50" t="str">
        <f t="shared" si="0"/>
        <v/>
      </c>
      <c r="D26" s="48"/>
      <c r="E26" s="49"/>
      <c r="I26" s="94"/>
    </row>
    <row r="27" spans="1:9" ht="22.5" customHeight="1">
      <c r="A27" s="46">
        <v>7</v>
      </c>
      <c r="B27" s="47" t="s">
        <v>214</v>
      </c>
      <c r="C27" s="50" t="str">
        <f t="shared" si="0"/>
        <v/>
      </c>
      <c r="D27" s="48"/>
      <c r="E27" s="49" t="s">
        <v>220</v>
      </c>
      <c r="I27" s="94"/>
    </row>
    <row r="28" spans="1:9" ht="22.5" customHeight="1">
      <c r="A28" s="46">
        <v>8</v>
      </c>
      <c r="B28" s="47" t="s">
        <v>215</v>
      </c>
      <c r="C28" s="50" t="str">
        <f t="shared" si="0"/>
        <v/>
      </c>
      <c r="D28" s="48"/>
      <c r="E28" s="49" t="s">
        <v>221</v>
      </c>
      <c r="I28" s="94"/>
    </row>
    <row r="29" spans="1:9" ht="22.5" customHeight="1">
      <c r="A29" s="46">
        <v>9</v>
      </c>
      <c r="B29" s="47" t="s">
        <v>217</v>
      </c>
      <c r="C29" s="50" t="str">
        <f t="shared" si="0"/>
        <v/>
      </c>
      <c r="D29" s="48"/>
      <c r="E29" s="49" t="s">
        <v>222</v>
      </c>
      <c r="I29" s="94"/>
    </row>
    <row r="30" spans="1:9" ht="22.5" customHeight="1">
      <c r="A30" s="46">
        <v>10</v>
      </c>
      <c r="B30" s="47"/>
      <c r="C30" s="50" t="str">
        <f t="shared" si="0"/>
        <v/>
      </c>
      <c r="D30" s="48"/>
      <c r="E30" s="49"/>
      <c r="I30" s="94"/>
    </row>
  </sheetData>
  <sheetProtection password="9EF4" sheet="1" objects="1" scenarios="1" selectLockedCells="1" selectUnlockedCells="1"/>
  <phoneticPr fontId="23"/>
  <conditionalFormatting sqref="C24">
    <cfRule type="expression" dxfId="0" priority="1">
      <formula>$C$14="OK"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49"/>
  <sheetViews>
    <sheetView topLeftCell="A220" workbookViewId="0">
      <selection activeCell="F259" sqref="F259"/>
    </sheetView>
    <sheetView workbookViewId="1">
      <selection activeCell="A2" sqref="A2"/>
    </sheetView>
  </sheetViews>
  <sheetFormatPr defaultRowHeight="11.25"/>
  <cols>
    <col min="1" max="16384" width="9" style="89"/>
  </cols>
  <sheetData>
    <row r="1" spans="1:5">
      <c r="A1" s="89" t="s">
        <v>1840</v>
      </c>
      <c r="B1" s="89" t="s">
        <v>1841</v>
      </c>
      <c r="C1" s="89" t="s">
        <v>1842</v>
      </c>
      <c r="D1" s="89" t="s">
        <v>1843</v>
      </c>
      <c r="E1" s="89" t="s">
        <v>1844</v>
      </c>
    </row>
    <row r="2" spans="1:5">
      <c r="A2" s="90">
        <v>43151</v>
      </c>
      <c r="B2" s="89">
        <v>1751.96</v>
      </c>
      <c r="C2" s="89">
        <v>1751.96</v>
      </c>
      <c r="D2" s="89">
        <v>1607.45</v>
      </c>
      <c r="E2" s="89">
        <v>1646.05</v>
      </c>
    </row>
    <row r="3" spans="1:5">
      <c r="A3" s="90">
        <v>43150</v>
      </c>
      <c r="B3" s="89">
        <v>1800.46</v>
      </c>
      <c r="C3" s="89">
        <v>1810.36</v>
      </c>
      <c r="D3" s="89">
        <v>1686.63</v>
      </c>
      <c r="E3" s="89">
        <v>1707.42</v>
      </c>
    </row>
    <row r="4" spans="1:5">
      <c r="A4" s="90">
        <v>43147</v>
      </c>
      <c r="B4" s="89">
        <v>1773.73</v>
      </c>
      <c r="C4" s="89">
        <v>1874.69</v>
      </c>
      <c r="D4" s="89">
        <v>1763.83</v>
      </c>
      <c r="E4" s="89">
        <v>1860.84</v>
      </c>
    </row>
    <row r="5" spans="1:5">
      <c r="A5" s="90">
        <v>43146</v>
      </c>
      <c r="B5" s="89">
        <v>1674.75</v>
      </c>
      <c r="C5" s="89">
        <v>1711.38</v>
      </c>
      <c r="D5" s="89">
        <v>1664.85</v>
      </c>
      <c r="E5" s="89">
        <v>1694.55</v>
      </c>
    </row>
    <row r="6" spans="1:5">
      <c r="A6" s="90">
        <v>43145</v>
      </c>
      <c r="B6" s="89">
        <v>1678.71</v>
      </c>
      <c r="C6" s="89">
        <v>1692.57</v>
      </c>
      <c r="D6" s="89">
        <v>1648.03</v>
      </c>
      <c r="E6" s="89">
        <v>1677.72</v>
      </c>
    </row>
    <row r="7" spans="1:5">
      <c r="A7" s="90">
        <v>43144</v>
      </c>
      <c r="B7" s="89">
        <v>1707.42</v>
      </c>
      <c r="C7" s="89">
        <v>1729.19</v>
      </c>
      <c r="D7" s="89">
        <v>1683.66</v>
      </c>
      <c r="E7" s="89">
        <v>1696.53</v>
      </c>
    </row>
    <row r="8" spans="1:5">
      <c r="A8" s="90">
        <v>43140</v>
      </c>
      <c r="B8" s="89">
        <v>1750.97</v>
      </c>
      <c r="C8" s="89">
        <v>1769.77</v>
      </c>
      <c r="D8" s="89">
        <v>1734.14</v>
      </c>
      <c r="E8" s="89">
        <v>1740.08</v>
      </c>
    </row>
    <row r="9" spans="1:5">
      <c r="A9" s="90">
        <v>43139</v>
      </c>
      <c r="B9" s="89">
        <v>1732.16</v>
      </c>
      <c r="C9" s="89">
        <v>1761.86</v>
      </c>
      <c r="D9" s="89">
        <v>1713.35</v>
      </c>
      <c r="E9" s="89">
        <v>1759.88</v>
      </c>
    </row>
    <row r="10" spans="1:5">
      <c r="A10" s="90">
        <v>43138</v>
      </c>
      <c r="B10" s="89">
        <v>1607.45</v>
      </c>
      <c r="C10" s="89">
        <v>1714.34</v>
      </c>
      <c r="D10" s="89">
        <v>1590.62</v>
      </c>
      <c r="E10" s="89">
        <v>1705.44</v>
      </c>
    </row>
    <row r="11" spans="1:5">
      <c r="A11" s="90">
        <v>43137</v>
      </c>
      <c r="B11" s="89">
        <v>1634.17</v>
      </c>
      <c r="C11" s="89">
        <v>1651.99</v>
      </c>
      <c r="D11" s="89">
        <v>1602.5</v>
      </c>
      <c r="E11" s="89">
        <v>1605.47</v>
      </c>
    </row>
    <row r="12" spans="1:5">
      <c r="A12" s="90">
        <v>43136</v>
      </c>
      <c r="B12" s="89">
        <v>1611.4</v>
      </c>
      <c r="C12" s="89">
        <v>1670.79</v>
      </c>
      <c r="D12" s="89">
        <v>1605.47</v>
      </c>
      <c r="E12" s="89">
        <v>1660.9</v>
      </c>
    </row>
    <row r="13" spans="1:5">
      <c r="A13" s="90">
        <v>43133</v>
      </c>
      <c r="B13" s="89">
        <v>1613.38</v>
      </c>
      <c r="C13" s="89">
        <v>1617.34</v>
      </c>
      <c r="D13" s="89">
        <v>1569.83</v>
      </c>
      <c r="E13" s="89">
        <v>1571.81</v>
      </c>
    </row>
    <row r="14" spans="1:5">
      <c r="A14" s="90">
        <v>43132</v>
      </c>
      <c r="B14" s="89">
        <v>1664.85</v>
      </c>
      <c r="C14" s="89">
        <v>1664.85</v>
      </c>
      <c r="D14" s="89">
        <v>1616.35</v>
      </c>
      <c r="E14" s="89">
        <v>1639.12</v>
      </c>
    </row>
    <row r="15" spans="1:5">
      <c r="A15" s="90">
        <v>43131</v>
      </c>
      <c r="B15" s="89">
        <v>1651.99</v>
      </c>
      <c r="C15" s="89">
        <v>1663.86</v>
      </c>
      <c r="D15" s="89">
        <v>1608.44</v>
      </c>
      <c r="E15" s="89">
        <v>1644.07</v>
      </c>
    </row>
    <row r="16" spans="1:5">
      <c r="A16" s="90">
        <v>43130</v>
      </c>
      <c r="B16" s="89">
        <v>1600.52</v>
      </c>
      <c r="C16" s="89">
        <v>1680.69</v>
      </c>
      <c r="D16" s="89">
        <v>1594.58</v>
      </c>
      <c r="E16" s="89">
        <v>1596.56</v>
      </c>
    </row>
    <row r="17" spans="1:5">
      <c r="A17" s="90">
        <v>43129</v>
      </c>
      <c r="B17" s="89">
        <v>1653.97</v>
      </c>
      <c r="C17" s="89">
        <v>1669.8</v>
      </c>
      <c r="D17" s="89">
        <v>1583.69</v>
      </c>
      <c r="E17" s="89">
        <v>1584.68</v>
      </c>
    </row>
    <row r="18" spans="1:5">
      <c r="A18" s="90">
        <v>43126</v>
      </c>
      <c r="B18" s="89">
        <v>1566.86</v>
      </c>
      <c r="C18" s="89">
        <v>1642.09</v>
      </c>
      <c r="D18" s="89">
        <v>1557.96</v>
      </c>
      <c r="E18" s="89">
        <v>1624.27</v>
      </c>
    </row>
    <row r="19" spans="1:5">
      <c r="A19" s="90">
        <v>43125</v>
      </c>
      <c r="B19" s="89">
        <v>1563.89</v>
      </c>
      <c r="C19" s="89">
        <v>1587.65</v>
      </c>
      <c r="D19" s="89">
        <v>1537.17</v>
      </c>
      <c r="E19" s="89">
        <v>1573.79</v>
      </c>
    </row>
    <row r="20" spans="1:5">
      <c r="A20" s="90">
        <v>43124</v>
      </c>
      <c r="B20" s="89">
        <v>1644.07</v>
      </c>
      <c r="C20" s="89">
        <v>1675.74</v>
      </c>
      <c r="D20" s="89">
        <v>1591.61</v>
      </c>
      <c r="E20" s="89">
        <v>1604.48</v>
      </c>
    </row>
    <row r="21" spans="1:5">
      <c r="A21" s="90">
        <v>43123</v>
      </c>
      <c r="B21" s="89">
        <v>1627.24</v>
      </c>
      <c r="C21" s="89">
        <v>1644.07</v>
      </c>
      <c r="D21" s="89">
        <v>1596.56</v>
      </c>
      <c r="E21" s="89">
        <v>1634.17</v>
      </c>
    </row>
    <row r="22" spans="1:5">
      <c r="A22" s="90">
        <v>43122</v>
      </c>
      <c r="B22" s="89">
        <v>1641.1</v>
      </c>
      <c r="C22" s="89">
        <v>1694.55</v>
      </c>
      <c r="D22" s="89">
        <v>1635.16</v>
      </c>
      <c r="E22" s="89">
        <v>1685.64</v>
      </c>
    </row>
    <row r="23" spans="1:5">
      <c r="A23" s="90">
        <v>43119</v>
      </c>
      <c r="B23" s="89">
        <v>1620.31</v>
      </c>
      <c r="C23" s="89">
        <v>1627.24</v>
      </c>
      <c r="D23" s="89">
        <v>1584.68</v>
      </c>
      <c r="E23" s="89">
        <v>1589.63</v>
      </c>
    </row>
    <row r="24" spans="1:5">
      <c r="A24" s="90">
        <v>43118</v>
      </c>
      <c r="B24" s="89">
        <v>1704.45</v>
      </c>
      <c r="C24" s="89">
        <v>1732.16</v>
      </c>
      <c r="D24" s="89">
        <v>1653.97</v>
      </c>
      <c r="E24" s="89">
        <v>1658.92</v>
      </c>
    </row>
    <row r="25" spans="1:5">
      <c r="A25" s="90">
        <v>43117</v>
      </c>
      <c r="B25" s="89">
        <v>1801.45</v>
      </c>
      <c r="C25" s="89">
        <v>1806.4</v>
      </c>
      <c r="D25" s="89">
        <v>1748</v>
      </c>
      <c r="E25" s="89">
        <v>1749.98</v>
      </c>
    </row>
    <row r="26" spans="1:5">
      <c r="A26" s="90">
        <v>43116</v>
      </c>
      <c r="B26" s="89">
        <v>1839.06</v>
      </c>
      <c r="C26" s="89">
        <v>1849.95</v>
      </c>
      <c r="D26" s="89">
        <v>1798.48</v>
      </c>
      <c r="E26" s="89">
        <v>1805.41</v>
      </c>
    </row>
    <row r="27" spans="1:5">
      <c r="A27" s="90">
        <v>43115</v>
      </c>
      <c r="B27" s="89">
        <v>1828.17</v>
      </c>
      <c r="C27" s="89">
        <v>1878.65</v>
      </c>
      <c r="D27" s="89">
        <v>1821.24</v>
      </c>
      <c r="E27" s="89">
        <v>1837.08</v>
      </c>
    </row>
    <row r="28" spans="1:5">
      <c r="A28" s="90">
        <v>43112</v>
      </c>
      <c r="B28" s="89">
        <v>1891.52</v>
      </c>
      <c r="C28" s="89">
        <v>1905.38</v>
      </c>
      <c r="D28" s="89">
        <v>1836.09</v>
      </c>
      <c r="E28" s="89">
        <v>1847.97</v>
      </c>
    </row>
    <row r="29" spans="1:5">
      <c r="A29" s="90">
        <v>43111</v>
      </c>
      <c r="B29" s="89">
        <v>1878.65</v>
      </c>
      <c r="C29" s="89">
        <v>1898.45</v>
      </c>
      <c r="D29" s="89">
        <v>1875.68</v>
      </c>
      <c r="E29" s="89">
        <v>1879.64</v>
      </c>
    </row>
    <row r="30" spans="1:5">
      <c r="A30" s="90">
        <v>43110</v>
      </c>
      <c r="B30" s="89">
        <v>1843.02</v>
      </c>
      <c r="C30" s="89">
        <v>1871.72</v>
      </c>
      <c r="D30" s="89">
        <v>1834.11</v>
      </c>
      <c r="E30" s="89">
        <v>1870.73</v>
      </c>
    </row>
    <row r="31" spans="1:5">
      <c r="A31" s="90">
        <v>43109</v>
      </c>
      <c r="B31" s="89">
        <v>1822.23</v>
      </c>
      <c r="C31" s="89">
        <v>1846.98</v>
      </c>
      <c r="D31" s="89">
        <v>1812.34</v>
      </c>
      <c r="E31" s="89">
        <v>1839.06</v>
      </c>
    </row>
    <row r="32" spans="1:5">
      <c r="A32" s="90">
        <v>43105</v>
      </c>
      <c r="B32" s="89">
        <v>1782.64</v>
      </c>
      <c r="C32" s="89">
        <v>1821.24</v>
      </c>
      <c r="D32" s="89">
        <v>1772.74</v>
      </c>
      <c r="E32" s="89">
        <v>1806.4</v>
      </c>
    </row>
    <row r="33" spans="1:5">
      <c r="A33" s="90">
        <v>43104</v>
      </c>
      <c r="B33" s="89">
        <v>1837.08</v>
      </c>
      <c r="C33" s="89">
        <v>1845.99</v>
      </c>
      <c r="D33" s="89">
        <v>1794.52</v>
      </c>
      <c r="E33" s="89">
        <v>1797.49</v>
      </c>
    </row>
    <row r="34" spans="1:5">
      <c r="A34" s="90">
        <v>43103</v>
      </c>
      <c r="B34" s="89">
        <v>1831.14</v>
      </c>
      <c r="C34" s="89">
        <v>1869.74</v>
      </c>
      <c r="D34" s="89">
        <v>1826.19</v>
      </c>
      <c r="E34" s="89">
        <v>1839.06</v>
      </c>
    </row>
    <row r="35" spans="1:5">
      <c r="A35" s="90">
        <v>43102</v>
      </c>
      <c r="B35" s="89">
        <v>1873.7</v>
      </c>
      <c r="C35" s="89">
        <v>1885.58</v>
      </c>
      <c r="D35" s="89">
        <v>1813.33</v>
      </c>
      <c r="E35" s="89">
        <v>1842.03</v>
      </c>
    </row>
    <row r="36" spans="1:5">
      <c r="A36" s="90">
        <v>43101</v>
      </c>
      <c r="B36" s="89">
        <v>1913.3</v>
      </c>
      <c r="C36" s="89">
        <v>1945.96</v>
      </c>
      <c r="D36" s="89">
        <v>1887.56</v>
      </c>
      <c r="E36" s="89">
        <v>1891.52</v>
      </c>
    </row>
    <row r="37" spans="1:5">
      <c r="A37" s="90">
        <v>43100</v>
      </c>
      <c r="B37" s="89">
        <v>1935.07</v>
      </c>
      <c r="C37" s="89">
        <v>1948.93</v>
      </c>
      <c r="D37" s="89">
        <v>1917.25</v>
      </c>
      <c r="E37" s="89">
        <v>1928.14</v>
      </c>
    </row>
    <row r="38" spans="1:5">
      <c r="A38" s="90">
        <v>43099</v>
      </c>
      <c r="B38" s="89">
        <v>1920.22</v>
      </c>
      <c r="C38" s="89">
        <v>1927.15</v>
      </c>
      <c r="D38" s="89">
        <v>1884.59</v>
      </c>
      <c r="E38" s="89">
        <v>1911.32</v>
      </c>
    </row>
    <row r="39" spans="1:5">
      <c r="A39" s="90">
        <v>43098</v>
      </c>
      <c r="B39" s="89">
        <v>1931.11</v>
      </c>
      <c r="C39" s="89">
        <v>1950.91</v>
      </c>
      <c r="D39" s="89">
        <v>1888.55</v>
      </c>
      <c r="E39" s="89">
        <v>1892.51</v>
      </c>
    </row>
    <row r="40" spans="1:5">
      <c r="A40" s="90">
        <v>43097</v>
      </c>
      <c r="B40" s="89">
        <v>1912.31</v>
      </c>
      <c r="C40" s="89">
        <v>1935.07</v>
      </c>
      <c r="D40" s="89">
        <v>1891.52</v>
      </c>
      <c r="E40" s="89">
        <v>1918.24</v>
      </c>
    </row>
    <row r="41" spans="1:5">
      <c r="A41" s="90">
        <v>43096</v>
      </c>
      <c r="B41" s="89">
        <v>1925.17</v>
      </c>
      <c r="C41" s="89">
        <v>1979.61</v>
      </c>
      <c r="D41" s="89">
        <v>1923.19</v>
      </c>
      <c r="E41" s="89">
        <v>1954.87</v>
      </c>
    </row>
    <row r="42" spans="1:5">
      <c r="A42" s="90">
        <v>43095</v>
      </c>
      <c r="B42" s="89">
        <v>1977.63</v>
      </c>
      <c r="C42" s="89">
        <v>1979.61</v>
      </c>
      <c r="D42" s="89">
        <v>1931.11</v>
      </c>
      <c r="E42" s="89">
        <v>1936.06</v>
      </c>
    </row>
    <row r="43" spans="1:5">
      <c r="A43" s="90">
        <v>43094</v>
      </c>
      <c r="B43" s="89">
        <v>2010.3</v>
      </c>
      <c r="C43" s="89">
        <v>2022.17</v>
      </c>
      <c r="D43" s="89">
        <v>1989.51</v>
      </c>
      <c r="E43" s="89">
        <v>1997.43</v>
      </c>
    </row>
    <row r="44" spans="1:5">
      <c r="A44" s="90">
        <v>43093</v>
      </c>
      <c r="B44" s="89">
        <v>2012.28</v>
      </c>
      <c r="C44" s="89">
        <v>2026.13</v>
      </c>
      <c r="D44" s="89">
        <v>1977.63</v>
      </c>
      <c r="E44" s="89">
        <v>2005.35</v>
      </c>
    </row>
    <row r="45" spans="1:5">
      <c r="A45" s="90">
        <v>43092</v>
      </c>
      <c r="B45" s="89">
        <v>1964.77</v>
      </c>
      <c r="C45" s="89">
        <v>2034.05</v>
      </c>
      <c r="D45" s="89">
        <v>1961.8</v>
      </c>
      <c r="E45" s="89">
        <v>2012.28</v>
      </c>
    </row>
    <row r="46" spans="1:5">
      <c r="A46" s="90">
        <v>43091</v>
      </c>
      <c r="B46" s="89">
        <v>1942.99</v>
      </c>
      <c r="C46" s="89">
        <v>1969.71</v>
      </c>
      <c r="D46" s="89">
        <v>1941.01</v>
      </c>
      <c r="E46" s="89">
        <v>1952.89</v>
      </c>
    </row>
    <row r="47" spans="1:5">
      <c r="A47" s="90">
        <v>43090</v>
      </c>
      <c r="B47" s="89">
        <v>1952.89</v>
      </c>
      <c r="C47" s="89">
        <v>1974.66</v>
      </c>
      <c r="D47" s="89">
        <v>1949.92</v>
      </c>
      <c r="E47" s="89">
        <v>1969.71</v>
      </c>
    </row>
    <row r="48" spans="1:5">
      <c r="A48" s="90">
        <v>43089</v>
      </c>
      <c r="B48" s="89">
        <v>1932.1</v>
      </c>
      <c r="C48" s="89">
        <v>1975.65</v>
      </c>
      <c r="D48" s="89">
        <v>1932.1</v>
      </c>
      <c r="E48" s="89">
        <v>1962.79</v>
      </c>
    </row>
    <row r="49" spans="1:5">
      <c r="A49" s="90">
        <v>43088</v>
      </c>
      <c r="B49" s="89">
        <v>1917.25</v>
      </c>
      <c r="C49" s="89">
        <v>1947.94</v>
      </c>
      <c r="D49" s="89">
        <v>1917.25</v>
      </c>
      <c r="E49" s="89">
        <v>1946.95</v>
      </c>
    </row>
    <row r="50" spans="1:5">
      <c r="A50" s="90">
        <v>43087</v>
      </c>
      <c r="B50" s="89">
        <v>1935.07</v>
      </c>
      <c r="C50" s="89">
        <v>1959.82</v>
      </c>
      <c r="D50" s="89">
        <v>1905.38</v>
      </c>
      <c r="E50" s="89">
        <v>1918.24</v>
      </c>
    </row>
    <row r="51" spans="1:5">
      <c r="A51" s="90">
        <v>43086</v>
      </c>
      <c r="B51" s="89">
        <v>1959.82</v>
      </c>
      <c r="C51" s="89">
        <v>1973.67</v>
      </c>
      <c r="D51" s="89">
        <v>1937.05</v>
      </c>
      <c r="E51" s="89">
        <v>1942</v>
      </c>
    </row>
    <row r="52" spans="1:5">
      <c r="A52" s="90">
        <v>43085</v>
      </c>
      <c r="B52" s="89">
        <v>1954.87</v>
      </c>
      <c r="C52" s="89">
        <v>1984.56</v>
      </c>
      <c r="D52" s="89">
        <v>1949.92</v>
      </c>
      <c r="E52" s="89">
        <v>1969.71</v>
      </c>
    </row>
    <row r="53" spans="1:5">
      <c r="A53" s="90">
        <v>43084</v>
      </c>
      <c r="B53" s="89">
        <v>1952.89</v>
      </c>
      <c r="C53" s="89">
        <v>1970.7</v>
      </c>
      <c r="D53" s="89">
        <v>1932.1</v>
      </c>
      <c r="E53" s="89">
        <v>1941.01</v>
      </c>
    </row>
    <row r="54" spans="1:5">
      <c r="A54" s="90">
        <v>43083</v>
      </c>
      <c r="B54" s="89">
        <v>1900.43</v>
      </c>
      <c r="C54" s="89">
        <v>1958.83</v>
      </c>
      <c r="D54" s="89">
        <v>1893.5</v>
      </c>
      <c r="E54" s="89">
        <v>1946.95</v>
      </c>
    </row>
    <row r="55" spans="1:5">
      <c r="A55" s="90">
        <v>43082</v>
      </c>
      <c r="B55" s="89">
        <v>1890.53</v>
      </c>
      <c r="C55" s="89">
        <v>1924.18</v>
      </c>
      <c r="D55" s="89">
        <v>1881.62</v>
      </c>
      <c r="E55" s="89">
        <v>1907.36</v>
      </c>
    </row>
    <row r="56" spans="1:5">
      <c r="A56" s="90">
        <v>43081</v>
      </c>
      <c r="B56" s="89">
        <v>1860.84</v>
      </c>
      <c r="C56" s="89">
        <v>1889.54</v>
      </c>
      <c r="D56" s="89">
        <v>1854.9</v>
      </c>
      <c r="E56" s="89">
        <v>1886.57</v>
      </c>
    </row>
    <row r="57" spans="1:5">
      <c r="A57" s="90">
        <v>43080</v>
      </c>
      <c r="B57" s="89">
        <v>1831.14</v>
      </c>
      <c r="C57" s="89">
        <v>1863.81</v>
      </c>
      <c r="D57" s="89">
        <v>1828.17</v>
      </c>
      <c r="E57" s="89">
        <v>1846.98</v>
      </c>
    </row>
    <row r="58" spans="1:5">
      <c r="A58" s="90">
        <v>43079</v>
      </c>
      <c r="B58" s="89">
        <v>1806.4</v>
      </c>
      <c r="C58" s="89">
        <v>1846.98</v>
      </c>
      <c r="D58" s="89">
        <v>1794.52</v>
      </c>
      <c r="E58" s="89">
        <v>1839.06</v>
      </c>
    </row>
    <row r="59" spans="1:5">
      <c r="A59" s="90">
        <v>43078</v>
      </c>
      <c r="B59" s="89">
        <v>1880.63</v>
      </c>
      <c r="C59" s="89">
        <v>1884.59</v>
      </c>
      <c r="D59" s="89">
        <v>1785.61</v>
      </c>
      <c r="E59" s="89">
        <v>1785.61</v>
      </c>
    </row>
    <row r="60" spans="1:5">
      <c r="A60" s="90">
        <v>43077</v>
      </c>
      <c r="B60" s="89">
        <v>1880.63</v>
      </c>
      <c r="C60" s="89">
        <v>1962.79</v>
      </c>
      <c r="D60" s="89">
        <v>1880.63</v>
      </c>
      <c r="E60" s="89">
        <v>1947.94</v>
      </c>
    </row>
    <row r="61" spans="1:5">
      <c r="A61" s="90">
        <v>43076</v>
      </c>
      <c r="B61" s="89">
        <v>1940.02</v>
      </c>
      <c r="C61" s="89">
        <v>1945.96</v>
      </c>
      <c r="D61" s="89">
        <v>1890.53</v>
      </c>
      <c r="E61" s="89">
        <v>1902.41</v>
      </c>
    </row>
    <row r="62" spans="1:5">
      <c r="A62" s="90">
        <v>43075</v>
      </c>
      <c r="B62" s="89">
        <v>1936.06</v>
      </c>
      <c r="C62" s="89">
        <v>1954.87</v>
      </c>
      <c r="D62" s="89">
        <v>1923.19</v>
      </c>
      <c r="E62" s="89">
        <v>1944.97</v>
      </c>
    </row>
    <row r="63" spans="1:5">
      <c r="A63" s="90">
        <v>43074</v>
      </c>
      <c r="B63" s="89">
        <v>1892.51</v>
      </c>
      <c r="C63" s="89">
        <v>1932.1</v>
      </c>
      <c r="D63" s="89">
        <v>1888.55</v>
      </c>
      <c r="E63" s="89">
        <v>1926.16</v>
      </c>
    </row>
    <row r="64" spans="1:5">
      <c r="A64" s="90">
        <v>43073</v>
      </c>
      <c r="B64" s="89">
        <v>1895.48</v>
      </c>
      <c r="C64" s="89">
        <v>1912.31</v>
      </c>
      <c r="D64" s="89">
        <v>1881.62</v>
      </c>
      <c r="E64" s="89">
        <v>1896.47</v>
      </c>
    </row>
    <row r="65" spans="1:5">
      <c r="A65" s="90">
        <v>43072</v>
      </c>
      <c r="B65" s="89">
        <v>1926.16</v>
      </c>
      <c r="C65" s="89">
        <v>1928.14</v>
      </c>
      <c r="D65" s="89">
        <v>1884.59</v>
      </c>
      <c r="E65" s="89">
        <v>1891.52</v>
      </c>
    </row>
    <row r="66" spans="1:5">
      <c r="A66" s="90">
        <v>43071</v>
      </c>
      <c r="B66" s="89">
        <v>1900.43</v>
      </c>
      <c r="C66" s="89">
        <v>1942.99</v>
      </c>
      <c r="D66" s="89">
        <v>1862.82</v>
      </c>
      <c r="E66" s="89">
        <v>1922.2</v>
      </c>
    </row>
    <row r="67" spans="1:5">
      <c r="A67" s="90">
        <v>43070</v>
      </c>
      <c r="B67" s="89">
        <v>1915.28</v>
      </c>
      <c r="C67" s="89">
        <v>1935.07</v>
      </c>
      <c r="D67" s="89">
        <v>1882.61</v>
      </c>
      <c r="E67" s="89">
        <v>1892.51</v>
      </c>
    </row>
    <row r="68" spans="1:5">
      <c r="A68" s="90">
        <v>43069</v>
      </c>
      <c r="B68" s="89">
        <v>1957.84</v>
      </c>
      <c r="C68" s="89">
        <v>1973.67</v>
      </c>
      <c r="D68" s="89">
        <v>1876.67</v>
      </c>
      <c r="E68" s="89">
        <v>1898.45</v>
      </c>
    </row>
    <row r="69" spans="1:5">
      <c r="A69" s="90">
        <v>43068</v>
      </c>
      <c r="B69" s="89">
        <v>2027.12</v>
      </c>
      <c r="C69" s="89">
        <v>2027.12</v>
      </c>
      <c r="D69" s="89">
        <v>1927.15</v>
      </c>
      <c r="E69" s="89">
        <v>1932.1</v>
      </c>
    </row>
    <row r="70" spans="1:5">
      <c r="A70" s="90">
        <v>43067</v>
      </c>
      <c r="B70" s="89">
        <v>2469.5700000000002</v>
      </c>
      <c r="C70" s="89">
        <v>2496.29</v>
      </c>
      <c r="D70" s="89">
        <v>1925.17</v>
      </c>
      <c r="E70" s="89">
        <v>2058.8000000000002</v>
      </c>
    </row>
    <row r="71" spans="1:5">
      <c r="A71" s="90">
        <v>43066</v>
      </c>
      <c r="B71" s="89">
        <v>2380.48</v>
      </c>
      <c r="C71" s="89">
        <v>2427.0100000000002</v>
      </c>
      <c r="D71" s="89">
        <v>2360.69</v>
      </c>
      <c r="E71" s="89">
        <v>2420.08</v>
      </c>
    </row>
    <row r="72" spans="1:5">
      <c r="A72" s="90">
        <v>43065</v>
      </c>
      <c r="B72" s="89">
        <v>2393.35</v>
      </c>
      <c r="C72" s="89">
        <v>2418.1</v>
      </c>
      <c r="D72" s="89">
        <v>2375.54</v>
      </c>
      <c r="E72" s="89">
        <v>2385.4299999999998</v>
      </c>
    </row>
    <row r="73" spans="1:5">
      <c r="A73" s="90">
        <v>43064</v>
      </c>
      <c r="B73" s="89">
        <v>2416.12</v>
      </c>
      <c r="C73" s="89">
        <v>2428.98</v>
      </c>
      <c r="D73" s="89">
        <v>2393.35</v>
      </c>
      <c r="E73" s="89">
        <v>2400.2800000000002</v>
      </c>
    </row>
    <row r="74" spans="1:5">
      <c r="A74" s="90">
        <v>43063</v>
      </c>
      <c r="B74" s="89">
        <v>2386.42</v>
      </c>
      <c r="C74" s="89">
        <v>2401.27</v>
      </c>
      <c r="D74" s="89">
        <v>2364.65</v>
      </c>
      <c r="E74" s="89">
        <v>2379.4899999999998</v>
      </c>
    </row>
    <row r="75" spans="1:5">
      <c r="A75" s="90">
        <v>43062</v>
      </c>
      <c r="B75" s="89">
        <v>2330.9899999999998</v>
      </c>
      <c r="C75" s="89">
        <v>2371.58</v>
      </c>
      <c r="D75" s="89">
        <v>2328.02</v>
      </c>
      <c r="E75" s="89">
        <v>2354.75</v>
      </c>
    </row>
    <row r="76" spans="1:5">
      <c r="A76" s="90">
        <v>43061</v>
      </c>
      <c r="B76" s="89">
        <v>2351.7800000000002</v>
      </c>
      <c r="C76" s="89">
        <v>2385.4299999999998</v>
      </c>
      <c r="D76" s="89">
        <v>2311.1999999999998</v>
      </c>
      <c r="E76" s="89">
        <v>2353.7600000000002</v>
      </c>
    </row>
    <row r="77" spans="1:5">
      <c r="A77" s="90">
        <v>43060</v>
      </c>
      <c r="B77" s="89">
        <v>2319.12</v>
      </c>
      <c r="C77" s="89">
        <v>2350.79</v>
      </c>
      <c r="D77" s="89">
        <v>2294.37</v>
      </c>
      <c r="E77" s="89">
        <v>2327.0300000000002</v>
      </c>
    </row>
    <row r="78" spans="1:5">
      <c r="A78" s="90">
        <v>43059</v>
      </c>
      <c r="B78" s="89">
        <v>2300.31</v>
      </c>
      <c r="C78" s="89">
        <v>2367.62</v>
      </c>
      <c r="D78" s="89">
        <v>2270.62</v>
      </c>
      <c r="E78" s="89">
        <v>2312.19</v>
      </c>
    </row>
    <row r="79" spans="1:5">
      <c r="A79" s="90">
        <v>43058</v>
      </c>
      <c r="B79" s="89">
        <v>2238.94</v>
      </c>
      <c r="C79" s="89">
        <v>2287.44</v>
      </c>
      <c r="D79" s="89">
        <v>2221.13</v>
      </c>
      <c r="E79" s="89">
        <v>2276.5500000000002</v>
      </c>
    </row>
    <row r="80" spans="1:5">
      <c r="A80" s="90">
        <v>43057</v>
      </c>
      <c r="B80" s="89">
        <v>2221.13</v>
      </c>
      <c r="C80" s="89">
        <v>2246.86</v>
      </c>
      <c r="D80" s="89">
        <v>2186.48</v>
      </c>
      <c r="E80" s="89">
        <v>2233</v>
      </c>
    </row>
    <row r="81" spans="1:5">
      <c r="A81" s="90">
        <v>43056</v>
      </c>
      <c r="B81" s="89">
        <v>2278.5300000000002</v>
      </c>
      <c r="C81" s="89">
        <v>2302.29</v>
      </c>
      <c r="D81" s="89">
        <v>2229.04</v>
      </c>
      <c r="E81" s="89">
        <v>2235.9699999999998</v>
      </c>
    </row>
    <row r="82" spans="1:5">
      <c r="A82" s="90">
        <v>43055</v>
      </c>
      <c r="B82" s="89">
        <v>2223.1</v>
      </c>
      <c r="C82" s="89">
        <v>2321.1</v>
      </c>
      <c r="D82" s="89">
        <v>2221.13</v>
      </c>
      <c r="E82" s="89">
        <v>2296.35</v>
      </c>
    </row>
    <row r="83" spans="1:5">
      <c r="A83" s="90">
        <v>43054</v>
      </c>
      <c r="B83" s="89">
        <v>2228.0500000000002</v>
      </c>
      <c r="C83" s="89">
        <v>2240.92</v>
      </c>
      <c r="D83" s="89">
        <v>2176.58</v>
      </c>
      <c r="E83" s="89">
        <v>2224.09</v>
      </c>
    </row>
    <row r="84" spans="1:5">
      <c r="A84" s="90">
        <v>43053</v>
      </c>
      <c r="B84" s="89">
        <v>2209.25</v>
      </c>
      <c r="C84" s="89">
        <v>2231.02</v>
      </c>
      <c r="D84" s="89">
        <v>2188.46</v>
      </c>
      <c r="E84" s="89">
        <v>2194.4</v>
      </c>
    </row>
    <row r="85" spans="1:5">
      <c r="A85" s="90">
        <v>43052</v>
      </c>
      <c r="B85" s="89">
        <v>2183.5100000000002</v>
      </c>
      <c r="C85" s="89">
        <v>2225.08</v>
      </c>
      <c r="D85" s="89">
        <v>2170.65</v>
      </c>
      <c r="E85" s="89">
        <v>2212.2199999999998</v>
      </c>
    </row>
    <row r="86" spans="1:5">
      <c r="A86" s="90">
        <v>43051</v>
      </c>
      <c r="B86" s="89">
        <v>2245.87</v>
      </c>
      <c r="C86" s="89">
        <v>2254.7800000000002</v>
      </c>
      <c r="D86" s="89">
        <v>2187.4699999999998</v>
      </c>
      <c r="E86" s="89">
        <v>2194.4</v>
      </c>
    </row>
    <row r="87" spans="1:5">
      <c r="A87" s="90">
        <v>43050</v>
      </c>
      <c r="B87" s="89">
        <v>2167.6799999999998</v>
      </c>
      <c r="C87" s="89">
        <v>2232.0100000000002</v>
      </c>
      <c r="D87" s="89">
        <v>2157.7800000000002</v>
      </c>
      <c r="E87" s="89">
        <v>2216.1799999999998</v>
      </c>
    </row>
    <row r="88" spans="1:5">
      <c r="A88" s="90">
        <v>43049</v>
      </c>
      <c r="B88" s="89">
        <v>2149.86</v>
      </c>
      <c r="C88" s="89">
        <v>2187.4699999999998</v>
      </c>
      <c r="D88" s="89">
        <v>2138.9699999999998</v>
      </c>
      <c r="E88" s="89">
        <v>2165.6999999999998</v>
      </c>
    </row>
    <row r="89" spans="1:5">
      <c r="A89" s="90">
        <v>43048</v>
      </c>
      <c r="B89" s="89">
        <v>2194.4</v>
      </c>
      <c r="C89" s="89">
        <v>2254.7800000000002</v>
      </c>
      <c r="D89" s="89">
        <v>2144.91</v>
      </c>
      <c r="E89" s="89">
        <v>2155.8000000000002</v>
      </c>
    </row>
    <row r="90" spans="1:5">
      <c r="A90" s="90">
        <v>43047</v>
      </c>
      <c r="B90" s="89">
        <v>2264.6799999999998</v>
      </c>
      <c r="C90" s="89">
        <v>2266.66</v>
      </c>
      <c r="D90" s="89">
        <v>2125.11</v>
      </c>
      <c r="E90" s="89">
        <v>2196.38</v>
      </c>
    </row>
    <row r="91" spans="1:5">
      <c r="A91" s="90">
        <v>43046</v>
      </c>
      <c r="B91" s="89">
        <v>2229.04</v>
      </c>
      <c r="C91" s="89">
        <v>2250.8200000000002</v>
      </c>
      <c r="D91" s="89">
        <v>2189.4499999999998</v>
      </c>
      <c r="E91" s="89">
        <v>2215.19</v>
      </c>
    </row>
    <row r="92" spans="1:5">
      <c r="A92" s="90">
        <v>43045</v>
      </c>
      <c r="B92" s="89">
        <v>2260.7199999999998</v>
      </c>
      <c r="C92" s="89">
        <v>2274.5700000000002</v>
      </c>
      <c r="D92" s="89">
        <v>2218.16</v>
      </c>
      <c r="E92" s="89">
        <v>2252.8000000000002</v>
      </c>
    </row>
    <row r="93" spans="1:5">
      <c r="A93" s="90">
        <v>43044</v>
      </c>
      <c r="B93" s="89">
        <v>2236.96</v>
      </c>
      <c r="C93" s="89">
        <v>2266.66</v>
      </c>
      <c r="D93" s="89">
        <v>2198.36</v>
      </c>
      <c r="E93" s="89">
        <v>2247.85</v>
      </c>
    </row>
    <row r="94" spans="1:5">
      <c r="A94" s="90">
        <v>43043</v>
      </c>
      <c r="B94" s="89">
        <v>2236.96</v>
      </c>
      <c r="C94" s="89">
        <v>2272.6</v>
      </c>
      <c r="D94" s="89">
        <v>2221.13</v>
      </c>
      <c r="E94" s="89">
        <v>2239.9299999999998</v>
      </c>
    </row>
    <row r="95" spans="1:5">
      <c r="A95" s="90">
        <v>43042</v>
      </c>
      <c r="B95" s="89">
        <v>2292.39</v>
      </c>
      <c r="C95" s="89">
        <v>2295.36</v>
      </c>
      <c r="D95" s="89">
        <v>2259.73</v>
      </c>
      <c r="E95" s="89">
        <v>2281.5</v>
      </c>
    </row>
    <row r="96" spans="1:5">
      <c r="A96" s="90">
        <v>43041</v>
      </c>
      <c r="B96" s="89">
        <v>2307.2399999999998</v>
      </c>
      <c r="C96" s="89">
        <v>2316.15</v>
      </c>
      <c r="D96" s="89">
        <v>2261.71</v>
      </c>
      <c r="E96" s="89">
        <v>2289.42</v>
      </c>
    </row>
    <row r="97" spans="1:5">
      <c r="A97" s="90">
        <v>43040</v>
      </c>
      <c r="B97" s="89">
        <v>2350.79</v>
      </c>
      <c r="C97" s="89">
        <v>2360.69</v>
      </c>
      <c r="D97" s="89">
        <v>2242.9</v>
      </c>
      <c r="E97" s="89">
        <v>2280.5100000000002</v>
      </c>
    </row>
    <row r="98" spans="1:5">
      <c r="A98" s="90">
        <v>43039</v>
      </c>
      <c r="B98" s="89">
        <v>2326.04</v>
      </c>
      <c r="C98" s="89">
        <v>2379.4899999999998</v>
      </c>
      <c r="D98" s="89">
        <v>2298.33</v>
      </c>
      <c r="E98" s="89">
        <v>2343.86</v>
      </c>
    </row>
    <row r="99" spans="1:5">
      <c r="A99" s="90">
        <v>43038</v>
      </c>
      <c r="B99" s="89">
        <v>2334.9499999999998</v>
      </c>
      <c r="C99" s="89">
        <v>2389.39</v>
      </c>
      <c r="D99" s="89">
        <v>2296.35</v>
      </c>
      <c r="E99" s="89">
        <v>2331.98</v>
      </c>
    </row>
    <row r="100" spans="1:5">
      <c r="A100" s="90">
        <v>43037</v>
      </c>
      <c r="B100" s="89">
        <v>2256.7600000000002</v>
      </c>
      <c r="C100" s="89">
        <v>2371.58</v>
      </c>
      <c r="D100" s="89">
        <v>2239.9299999999998</v>
      </c>
      <c r="E100" s="89">
        <v>2336.9299999999998</v>
      </c>
    </row>
    <row r="101" spans="1:5">
      <c r="A101" s="90">
        <v>43036</v>
      </c>
      <c r="B101" s="89">
        <v>2226.0700000000002</v>
      </c>
      <c r="C101" s="89">
        <v>2288.4299999999998</v>
      </c>
      <c r="D101" s="89">
        <v>2194.4</v>
      </c>
      <c r="E101" s="89">
        <v>2269.63</v>
      </c>
    </row>
    <row r="102" spans="1:5">
      <c r="A102" s="90">
        <v>43035</v>
      </c>
      <c r="B102" s="89">
        <v>2169.66</v>
      </c>
      <c r="C102" s="89">
        <v>2273.59</v>
      </c>
      <c r="D102" s="89">
        <v>2130.06</v>
      </c>
      <c r="E102" s="89">
        <v>2260.7199999999998</v>
      </c>
    </row>
    <row r="103" spans="1:5">
      <c r="A103" s="90">
        <v>43034</v>
      </c>
      <c r="B103" s="89">
        <v>2158.77</v>
      </c>
      <c r="C103" s="89">
        <v>2207.27</v>
      </c>
      <c r="D103" s="89">
        <v>2064.7399999999998</v>
      </c>
      <c r="E103" s="89">
        <v>2101.36</v>
      </c>
    </row>
    <row r="104" spans="1:5">
      <c r="A104" s="90">
        <v>43033</v>
      </c>
      <c r="B104" s="89">
        <v>2089.48</v>
      </c>
      <c r="C104" s="89">
        <v>2196.38</v>
      </c>
      <c r="D104" s="89">
        <v>2039.99</v>
      </c>
      <c r="E104" s="89">
        <v>2163.7199999999998</v>
      </c>
    </row>
    <row r="105" spans="1:5">
      <c r="A105" s="90">
        <v>43032</v>
      </c>
      <c r="B105" s="89">
        <v>2090.4699999999998</v>
      </c>
      <c r="C105" s="89">
        <v>2090.4699999999998</v>
      </c>
      <c r="D105" s="89">
        <v>1968.72</v>
      </c>
      <c r="E105" s="89">
        <v>1990.5</v>
      </c>
    </row>
    <row r="106" spans="1:5">
      <c r="A106" s="90">
        <v>43031</v>
      </c>
      <c r="B106" s="89">
        <v>2092.4499999999998</v>
      </c>
      <c r="C106" s="89">
        <v>2109.2800000000002</v>
      </c>
      <c r="D106" s="89">
        <v>2045.93</v>
      </c>
      <c r="E106" s="89">
        <v>2060.7800000000002</v>
      </c>
    </row>
    <row r="107" spans="1:5">
      <c r="A107" s="90">
        <v>43030</v>
      </c>
      <c r="B107" s="89">
        <v>2080.5700000000002</v>
      </c>
      <c r="C107" s="89">
        <v>2145.9</v>
      </c>
      <c r="D107" s="89">
        <v>2073.64</v>
      </c>
      <c r="E107" s="89">
        <v>2091.46</v>
      </c>
    </row>
    <row r="108" spans="1:5">
      <c r="A108" s="90">
        <v>43029</v>
      </c>
      <c r="B108" s="89">
        <v>2178.56</v>
      </c>
      <c r="C108" s="89">
        <v>2188.46</v>
      </c>
      <c r="D108" s="89">
        <v>2097.4</v>
      </c>
      <c r="E108" s="89">
        <v>2098.39</v>
      </c>
    </row>
    <row r="109" spans="1:5">
      <c r="A109" s="90">
        <v>43028</v>
      </c>
      <c r="B109" s="89">
        <v>2149.86</v>
      </c>
      <c r="C109" s="89">
        <v>2207.27</v>
      </c>
      <c r="D109" s="89">
        <v>2137.98</v>
      </c>
      <c r="E109" s="89">
        <v>2193.41</v>
      </c>
    </row>
    <row r="110" spans="1:5">
      <c r="A110" s="90">
        <v>43027</v>
      </c>
      <c r="B110" s="89">
        <v>2151.84</v>
      </c>
      <c r="C110" s="89">
        <v>2252.8000000000002</v>
      </c>
      <c r="D110" s="89">
        <v>2113.2399999999998</v>
      </c>
      <c r="E110" s="89">
        <v>2199.35</v>
      </c>
    </row>
    <row r="111" spans="1:5">
      <c r="A111" s="90">
        <v>43026</v>
      </c>
      <c r="B111" s="89">
        <v>2133.0300000000002</v>
      </c>
      <c r="C111" s="89">
        <v>2155.8000000000002</v>
      </c>
      <c r="D111" s="89">
        <v>2087.5</v>
      </c>
      <c r="E111" s="89">
        <v>2102.35</v>
      </c>
    </row>
    <row r="112" spans="1:5">
      <c r="A112" s="90">
        <v>43025</v>
      </c>
      <c r="B112" s="89">
        <v>2071.66</v>
      </c>
      <c r="C112" s="89">
        <v>2111.2600000000002</v>
      </c>
      <c r="D112" s="89">
        <v>2039</v>
      </c>
      <c r="E112" s="89">
        <v>2095.42</v>
      </c>
    </row>
    <row r="113" spans="1:5">
      <c r="A113" s="90">
        <v>43024</v>
      </c>
      <c r="B113" s="89">
        <v>1917.25</v>
      </c>
      <c r="C113" s="89">
        <v>2121.15</v>
      </c>
      <c r="D113" s="89">
        <v>1905.38</v>
      </c>
      <c r="E113" s="89">
        <v>2085.52</v>
      </c>
    </row>
    <row r="114" spans="1:5">
      <c r="A114" s="90">
        <v>43023</v>
      </c>
      <c r="B114" s="89">
        <v>2078.59</v>
      </c>
      <c r="C114" s="89">
        <v>2118.19</v>
      </c>
      <c r="D114" s="89">
        <v>1980.6</v>
      </c>
      <c r="E114" s="89">
        <v>1999.41</v>
      </c>
    </row>
    <row r="115" spans="1:5">
      <c r="A115" s="90">
        <v>43022</v>
      </c>
      <c r="B115" s="89">
        <v>2227.06</v>
      </c>
      <c r="C115" s="89">
        <v>2249.83</v>
      </c>
      <c r="D115" s="89">
        <v>2136</v>
      </c>
      <c r="E115" s="89">
        <v>2169.66</v>
      </c>
    </row>
    <row r="116" spans="1:5">
      <c r="A116" s="90">
        <v>43021</v>
      </c>
      <c r="B116" s="89">
        <v>2297.34</v>
      </c>
      <c r="C116" s="89">
        <v>2307.2399999999998</v>
      </c>
      <c r="D116" s="89">
        <v>2277.54</v>
      </c>
      <c r="E116" s="89">
        <v>2291.4</v>
      </c>
    </row>
    <row r="117" spans="1:5">
      <c r="A117" s="90">
        <v>43020</v>
      </c>
      <c r="B117" s="89">
        <v>2345.84</v>
      </c>
      <c r="C117" s="89">
        <v>2347.8200000000002</v>
      </c>
      <c r="D117" s="89">
        <v>2306.25</v>
      </c>
      <c r="E117" s="89">
        <v>2319.12</v>
      </c>
    </row>
    <row r="118" spans="1:5">
      <c r="A118" s="90">
        <v>43019</v>
      </c>
      <c r="B118" s="89">
        <v>2355.7399999999998</v>
      </c>
      <c r="C118" s="89">
        <v>2364.65</v>
      </c>
      <c r="D118" s="89">
        <v>2330.9899999999998</v>
      </c>
      <c r="E118" s="89">
        <v>2355.7399999999998</v>
      </c>
    </row>
    <row r="119" spans="1:5">
      <c r="A119" s="90">
        <v>43018</v>
      </c>
      <c r="B119" s="89">
        <v>2316.15</v>
      </c>
      <c r="C119" s="89">
        <v>2391.37</v>
      </c>
      <c r="D119" s="89">
        <v>2306.25</v>
      </c>
      <c r="E119" s="89">
        <v>2369.6</v>
      </c>
    </row>
    <row r="120" spans="1:5">
      <c r="A120" s="90">
        <v>43017</v>
      </c>
      <c r="B120" s="89">
        <v>2310.21</v>
      </c>
      <c r="C120" s="89">
        <v>2333.96</v>
      </c>
      <c r="D120" s="89">
        <v>2296.35</v>
      </c>
      <c r="E120" s="89">
        <v>2326.04</v>
      </c>
    </row>
    <row r="121" spans="1:5">
      <c r="A121" s="90">
        <v>43016</v>
      </c>
      <c r="B121" s="89">
        <v>2311.1999999999998</v>
      </c>
      <c r="C121" s="89">
        <v>2337.92</v>
      </c>
      <c r="D121" s="89">
        <v>2299.3200000000002</v>
      </c>
      <c r="E121" s="89">
        <v>2321.1</v>
      </c>
    </row>
    <row r="122" spans="1:5">
      <c r="A122" s="90">
        <v>43015</v>
      </c>
      <c r="B122" s="89">
        <v>2402.2600000000002</v>
      </c>
      <c r="C122" s="89">
        <v>2407.21</v>
      </c>
      <c r="D122" s="89">
        <v>2296.35</v>
      </c>
      <c r="E122" s="89">
        <v>2330.9899999999998</v>
      </c>
    </row>
    <row r="123" spans="1:5">
      <c r="A123" s="90">
        <v>43014</v>
      </c>
      <c r="B123" s="89">
        <v>2410.1799999999998</v>
      </c>
      <c r="C123" s="89">
        <v>2516.09</v>
      </c>
      <c r="D123" s="89">
        <v>2395.33</v>
      </c>
      <c r="E123" s="89">
        <v>2427.0100000000002</v>
      </c>
    </row>
    <row r="124" spans="1:5">
      <c r="A124" s="90">
        <v>43013</v>
      </c>
      <c r="B124" s="89">
        <v>2301.3000000000002</v>
      </c>
      <c r="C124" s="89">
        <v>2425.0300000000002</v>
      </c>
      <c r="D124" s="89">
        <v>2272.6</v>
      </c>
      <c r="E124" s="89">
        <v>2410.1799999999998</v>
      </c>
    </row>
    <row r="125" spans="1:5">
      <c r="A125" s="90">
        <v>43012</v>
      </c>
      <c r="B125" s="89">
        <v>2346.83</v>
      </c>
      <c r="C125" s="89">
        <v>2358.71</v>
      </c>
      <c r="D125" s="89">
        <v>2324.0700000000002</v>
      </c>
      <c r="E125" s="89">
        <v>2358.71</v>
      </c>
    </row>
    <row r="126" spans="1:5">
      <c r="A126" s="90">
        <v>43011</v>
      </c>
      <c r="B126" s="89">
        <v>2399.29</v>
      </c>
      <c r="C126" s="89">
        <v>2401.27</v>
      </c>
      <c r="D126" s="89">
        <v>2333.96</v>
      </c>
      <c r="E126" s="89">
        <v>2338.91</v>
      </c>
    </row>
    <row r="127" spans="1:5">
      <c r="A127" s="90">
        <v>43010</v>
      </c>
      <c r="B127" s="89">
        <v>2397.31</v>
      </c>
      <c r="C127" s="89">
        <v>2413.15</v>
      </c>
      <c r="D127" s="89">
        <v>2370.59</v>
      </c>
      <c r="E127" s="89">
        <v>2383.4499999999998</v>
      </c>
    </row>
    <row r="128" spans="1:5">
      <c r="A128" s="90">
        <v>43009</v>
      </c>
      <c r="B128" s="89">
        <v>2403.25</v>
      </c>
      <c r="C128" s="89">
        <v>2440.86</v>
      </c>
      <c r="D128" s="89">
        <v>2383.4499999999998</v>
      </c>
      <c r="E128" s="89">
        <v>2420.08</v>
      </c>
    </row>
    <row r="129" spans="1:5">
      <c r="A129" s="90">
        <v>43008</v>
      </c>
      <c r="B129" s="89">
        <v>2439.87</v>
      </c>
      <c r="C129" s="89">
        <v>2441.85</v>
      </c>
      <c r="D129" s="89">
        <v>2395.33</v>
      </c>
      <c r="E129" s="89">
        <v>2405.23</v>
      </c>
    </row>
    <row r="130" spans="1:5">
      <c r="A130" s="90">
        <v>43007</v>
      </c>
      <c r="B130" s="89">
        <v>2403.25</v>
      </c>
      <c r="C130" s="89">
        <v>2456.6999999999998</v>
      </c>
      <c r="D130" s="89">
        <v>2391.37</v>
      </c>
      <c r="E130" s="89">
        <v>2439.87</v>
      </c>
    </row>
    <row r="131" spans="1:5">
      <c r="A131" s="90">
        <v>43006</v>
      </c>
      <c r="B131" s="89">
        <v>2375.54</v>
      </c>
      <c r="C131" s="89">
        <v>2423.0500000000002</v>
      </c>
      <c r="D131" s="89">
        <v>2366.63</v>
      </c>
      <c r="E131" s="89">
        <v>2405.23</v>
      </c>
    </row>
    <row r="132" spans="1:5">
      <c r="A132" s="90">
        <v>43005</v>
      </c>
      <c r="B132" s="89">
        <v>2330.9899999999998</v>
      </c>
      <c r="C132" s="89">
        <v>2353.7600000000002</v>
      </c>
      <c r="D132" s="89">
        <v>2301.3000000000002</v>
      </c>
      <c r="E132" s="89">
        <v>2341.88</v>
      </c>
    </row>
    <row r="133" spans="1:5">
      <c r="A133" s="90">
        <v>43004</v>
      </c>
      <c r="B133" s="89">
        <v>2243.89</v>
      </c>
      <c r="C133" s="89">
        <v>2364.65</v>
      </c>
      <c r="D133" s="89">
        <v>2242.9</v>
      </c>
      <c r="E133" s="89">
        <v>2337.92</v>
      </c>
    </row>
    <row r="134" spans="1:5">
      <c r="A134" s="90">
        <v>43003</v>
      </c>
      <c r="B134" s="89">
        <v>2333.96</v>
      </c>
      <c r="C134" s="89">
        <v>2340.89</v>
      </c>
      <c r="D134" s="89">
        <v>2271.61</v>
      </c>
      <c r="E134" s="89">
        <v>2288.4299999999998</v>
      </c>
    </row>
    <row r="135" spans="1:5">
      <c r="A135" s="90">
        <v>43002</v>
      </c>
      <c r="B135" s="89">
        <v>2345.84</v>
      </c>
      <c r="C135" s="89">
        <v>2370.59</v>
      </c>
      <c r="D135" s="89">
        <v>2329.0100000000002</v>
      </c>
      <c r="E135" s="89">
        <v>2352.77</v>
      </c>
    </row>
    <row r="136" spans="1:5">
      <c r="A136" s="90">
        <v>43001</v>
      </c>
      <c r="B136" s="89">
        <v>2343.86</v>
      </c>
      <c r="C136" s="89">
        <v>2379.4899999999998</v>
      </c>
      <c r="D136" s="89">
        <v>2333.96</v>
      </c>
      <c r="E136" s="89">
        <v>2343.86</v>
      </c>
    </row>
    <row r="137" spans="1:5">
      <c r="A137" s="90">
        <v>43000</v>
      </c>
      <c r="B137" s="89">
        <v>2316.15</v>
      </c>
      <c r="C137" s="89">
        <v>2331.98</v>
      </c>
      <c r="D137" s="89">
        <v>2293.38</v>
      </c>
      <c r="E137" s="89">
        <v>2316.15</v>
      </c>
    </row>
    <row r="138" spans="1:5">
      <c r="A138" s="90">
        <v>42999</v>
      </c>
      <c r="B138" s="89">
        <v>2330.9899999999998</v>
      </c>
      <c r="C138" s="89">
        <v>2388.4</v>
      </c>
      <c r="D138" s="89">
        <v>2323.08</v>
      </c>
      <c r="E138" s="89">
        <v>2365.64</v>
      </c>
    </row>
    <row r="139" spans="1:5">
      <c r="A139" s="90">
        <v>42998</v>
      </c>
      <c r="B139" s="89">
        <v>2316.15</v>
      </c>
      <c r="C139" s="89">
        <v>2326.04</v>
      </c>
      <c r="D139" s="89">
        <v>2294.37</v>
      </c>
      <c r="E139" s="89">
        <v>2312.19</v>
      </c>
    </row>
    <row r="140" spans="1:5">
      <c r="A140" s="90">
        <v>42997</v>
      </c>
      <c r="B140" s="89">
        <v>2305.2600000000002</v>
      </c>
      <c r="C140" s="89">
        <v>2321.1</v>
      </c>
      <c r="D140" s="89">
        <v>2293.38</v>
      </c>
      <c r="E140" s="89">
        <v>2311.1999999999998</v>
      </c>
    </row>
    <row r="141" spans="1:5">
      <c r="A141" s="90">
        <v>42996</v>
      </c>
      <c r="B141" s="89">
        <v>2276.5500000000002</v>
      </c>
      <c r="C141" s="89">
        <v>2330</v>
      </c>
      <c r="D141" s="89">
        <v>2274.5700000000002</v>
      </c>
      <c r="E141" s="89">
        <v>2302.29</v>
      </c>
    </row>
    <row r="142" spans="1:5">
      <c r="A142" s="90">
        <v>42995</v>
      </c>
      <c r="B142" s="89">
        <v>2227.06</v>
      </c>
      <c r="C142" s="89">
        <v>2250.8200000000002</v>
      </c>
      <c r="D142" s="89">
        <v>2193.41</v>
      </c>
      <c r="E142" s="89">
        <v>2230.0300000000002</v>
      </c>
    </row>
    <row r="143" spans="1:5">
      <c r="A143" s="90">
        <v>42994</v>
      </c>
      <c r="B143" s="89">
        <v>2273.59</v>
      </c>
      <c r="C143" s="89">
        <v>2274.5700000000002</v>
      </c>
      <c r="D143" s="89">
        <v>2162.73</v>
      </c>
      <c r="E143" s="89">
        <v>2185.4899999999998</v>
      </c>
    </row>
    <row r="144" spans="1:5">
      <c r="A144" s="90">
        <v>42993</v>
      </c>
      <c r="B144" s="89">
        <v>2293.38</v>
      </c>
      <c r="C144" s="89">
        <v>2309.2199999999998</v>
      </c>
      <c r="D144" s="89">
        <v>2243.89</v>
      </c>
      <c r="E144" s="89">
        <v>2269.63</v>
      </c>
    </row>
    <row r="145" spans="1:5">
      <c r="A145" s="90">
        <v>42992</v>
      </c>
      <c r="B145" s="89">
        <v>2182.52</v>
      </c>
      <c r="C145" s="89">
        <v>2287.44</v>
      </c>
      <c r="D145" s="89">
        <v>2157.7800000000002</v>
      </c>
      <c r="E145" s="89">
        <v>2275.56</v>
      </c>
    </row>
    <row r="146" spans="1:5">
      <c r="A146" s="90">
        <v>42991</v>
      </c>
      <c r="B146" s="89">
        <v>2342.87</v>
      </c>
      <c r="C146" s="89">
        <v>2345.84</v>
      </c>
      <c r="D146" s="89">
        <v>2257.75</v>
      </c>
      <c r="E146" s="89">
        <v>2257.75</v>
      </c>
    </row>
    <row r="147" spans="1:5">
      <c r="A147" s="90">
        <v>42990</v>
      </c>
      <c r="B147" s="89">
        <v>2350.79</v>
      </c>
      <c r="C147" s="89">
        <v>2362.67</v>
      </c>
      <c r="D147" s="89">
        <v>2333.96</v>
      </c>
      <c r="E147" s="89">
        <v>2358.71</v>
      </c>
    </row>
    <row r="148" spans="1:5">
      <c r="A148" s="90">
        <v>42989</v>
      </c>
      <c r="B148" s="89">
        <v>2345.84</v>
      </c>
      <c r="C148" s="89">
        <v>2373.56</v>
      </c>
      <c r="D148" s="89">
        <v>2317.14</v>
      </c>
      <c r="E148" s="89">
        <v>2330</v>
      </c>
    </row>
    <row r="149" spans="1:5">
      <c r="A149" s="90">
        <v>42988</v>
      </c>
      <c r="B149" s="89">
        <v>2395.33</v>
      </c>
      <c r="C149" s="89">
        <v>2403.25</v>
      </c>
      <c r="D149" s="89">
        <v>2365.64</v>
      </c>
      <c r="E149" s="89">
        <v>2376.52</v>
      </c>
    </row>
    <row r="150" spans="1:5">
      <c r="A150" s="90">
        <v>42987</v>
      </c>
      <c r="B150" s="89">
        <v>2424.04</v>
      </c>
      <c r="C150" s="89">
        <v>2425.0300000000002</v>
      </c>
      <c r="D150" s="89">
        <v>2393.35</v>
      </c>
      <c r="E150" s="89">
        <v>2399.29</v>
      </c>
    </row>
    <row r="151" spans="1:5">
      <c r="A151" s="90">
        <v>42986</v>
      </c>
      <c r="B151" s="89">
        <v>2385.4299999999998</v>
      </c>
      <c r="C151" s="89">
        <v>2409.19</v>
      </c>
      <c r="D151" s="89">
        <v>2362.67</v>
      </c>
      <c r="E151" s="89">
        <v>2402.2600000000002</v>
      </c>
    </row>
    <row r="152" spans="1:5">
      <c r="A152" s="90">
        <v>42985</v>
      </c>
      <c r="B152" s="89">
        <v>2375.54</v>
      </c>
      <c r="C152" s="89">
        <v>2398.3000000000002</v>
      </c>
      <c r="D152" s="89">
        <v>2347.8200000000002</v>
      </c>
      <c r="E152" s="89">
        <v>2381.4699999999998</v>
      </c>
    </row>
    <row r="153" spans="1:5">
      <c r="A153" s="90">
        <v>42984</v>
      </c>
      <c r="B153" s="89">
        <v>2400.2800000000002</v>
      </c>
      <c r="C153" s="89">
        <v>2461.65</v>
      </c>
      <c r="D153" s="89">
        <v>2375.54</v>
      </c>
      <c r="E153" s="89">
        <v>2378.5</v>
      </c>
    </row>
    <row r="154" spans="1:5">
      <c r="A154" s="90">
        <v>42983</v>
      </c>
      <c r="B154" s="89">
        <v>2496.29</v>
      </c>
      <c r="C154" s="89">
        <v>2529.94</v>
      </c>
      <c r="D154" s="89">
        <v>2484.41</v>
      </c>
      <c r="E154" s="89">
        <v>2508.17</v>
      </c>
    </row>
    <row r="155" spans="1:5">
      <c r="A155" s="90">
        <v>42982</v>
      </c>
      <c r="B155" s="89">
        <v>2460.66</v>
      </c>
      <c r="C155" s="89">
        <v>2508.17</v>
      </c>
      <c r="D155" s="89">
        <v>2450.7600000000002</v>
      </c>
      <c r="E155" s="89">
        <v>2498.27</v>
      </c>
    </row>
    <row r="156" spans="1:5">
      <c r="A156" s="90">
        <v>42981</v>
      </c>
      <c r="B156" s="89">
        <v>2465.61</v>
      </c>
      <c r="C156" s="89">
        <v>2480.4499999999998</v>
      </c>
      <c r="D156" s="89">
        <v>2453.73</v>
      </c>
      <c r="E156" s="89">
        <v>2468.58</v>
      </c>
    </row>
    <row r="157" spans="1:5">
      <c r="A157" s="90">
        <v>42980</v>
      </c>
      <c r="B157" s="89">
        <v>2444.8200000000002</v>
      </c>
      <c r="C157" s="89">
        <v>2478.48</v>
      </c>
      <c r="D157" s="89">
        <v>2436.9</v>
      </c>
      <c r="E157" s="89">
        <v>2474.52</v>
      </c>
    </row>
    <row r="158" spans="1:5">
      <c r="A158" s="90">
        <v>42979</v>
      </c>
      <c r="B158" s="89">
        <v>2457.69</v>
      </c>
      <c r="C158" s="89">
        <v>2461.65</v>
      </c>
      <c r="D158" s="89">
        <v>2422.06</v>
      </c>
      <c r="E158" s="89">
        <v>2429.9699999999998</v>
      </c>
    </row>
    <row r="159" spans="1:5">
      <c r="A159" s="90">
        <v>42978</v>
      </c>
      <c r="B159" s="89">
        <v>2454.7199999999998</v>
      </c>
      <c r="C159" s="89">
        <v>2475.5100000000002</v>
      </c>
      <c r="D159" s="89">
        <v>2405.23</v>
      </c>
      <c r="E159" s="89">
        <v>2460.66</v>
      </c>
    </row>
    <row r="160" spans="1:5">
      <c r="A160" s="90">
        <v>42977</v>
      </c>
      <c r="B160" s="89">
        <v>2459.67</v>
      </c>
      <c r="C160" s="89">
        <v>2478.48</v>
      </c>
      <c r="D160" s="89">
        <v>2435.91</v>
      </c>
      <c r="E160" s="89">
        <v>2444.8200000000002</v>
      </c>
    </row>
    <row r="161" spans="1:5">
      <c r="A161" s="90">
        <v>42976</v>
      </c>
      <c r="B161" s="89">
        <v>2452.7399999999998</v>
      </c>
      <c r="C161" s="89">
        <v>2487.38</v>
      </c>
      <c r="D161" s="89">
        <v>2448.7800000000002</v>
      </c>
      <c r="E161" s="89">
        <v>2476.5</v>
      </c>
    </row>
    <row r="162" spans="1:5">
      <c r="A162" s="90">
        <v>42975</v>
      </c>
      <c r="B162" s="89">
        <v>2447.79</v>
      </c>
      <c r="C162" s="89">
        <v>2502.23</v>
      </c>
      <c r="D162" s="89">
        <v>2445.81</v>
      </c>
      <c r="E162" s="89">
        <v>2465.61</v>
      </c>
    </row>
    <row r="163" spans="1:5">
      <c r="A163" s="90">
        <v>42974</v>
      </c>
      <c r="B163" s="89">
        <v>2468.58</v>
      </c>
      <c r="C163" s="89">
        <v>2480.4499999999998</v>
      </c>
      <c r="D163" s="89">
        <v>2419.09</v>
      </c>
      <c r="E163" s="89">
        <v>2441.85</v>
      </c>
    </row>
    <row r="164" spans="1:5">
      <c r="A164" s="90">
        <v>42973</v>
      </c>
      <c r="B164" s="89">
        <v>2375.54</v>
      </c>
      <c r="C164" s="89">
        <v>2429.9699999999998</v>
      </c>
      <c r="D164" s="89">
        <v>2370.59</v>
      </c>
      <c r="E164" s="89">
        <v>2419.09</v>
      </c>
    </row>
    <row r="165" spans="1:5">
      <c r="A165" s="90">
        <v>42972</v>
      </c>
      <c r="B165" s="89">
        <v>2403.25</v>
      </c>
      <c r="C165" s="89">
        <v>2405.23</v>
      </c>
      <c r="D165" s="89">
        <v>2353.7600000000002</v>
      </c>
      <c r="E165" s="89">
        <v>2367.62</v>
      </c>
    </row>
    <row r="166" spans="1:5">
      <c r="A166" s="90">
        <v>42971</v>
      </c>
      <c r="B166" s="89">
        <v>2415.13</v>
      </c>
      <c r="C166" s="89">
        <v>2458.6799999999998</v>
      </c>
      <c r="D166" s="89">
        <v>2395.33</v>
      </c>
      <c r="E166" s="89">
        <v>2402.2600000000002</v>
      </c>
    </row>
    <row r="167" spans="1:5">
      <c r="A167" s="90">
        <v>42970</v>
      </c>
      <c r="B167" s="89">
        <v>2459.67</v>
      </c>
      <c r="C167" s="89">
        <v>2487.38</v>
      </c>
      <c r="D167" s="89">
        <v>2405.23</v>
      </c>
      <c r="E167" s="89">
        <v>2406.2199999999998</v>
      </c>
    </row>
    <row r="168" spans="1:5">
      <c r="A168" s="90">
        <v>42969</v>
      </c>
      <c r="B168" s="89">
        <v>2479.46</v>
      </c>
      <c r="C168" s="89">
        <v>2495.3000000000002</v>
      </c>
      <c r="D168" s="89">
        <v>2430.96</v>
      </c>
      <c r="E168" s="89">
        <v>2459.67</v>
      </c>
    </row>
    <row r="169" spans="1:5">
      <c r="A169" s="90">
        <v>42968</v>
      </c>
      <c r="B169" s="89">
        <v>2521.04</v>
      </c>
      <c r="C169" s="89">
        <v>2524.0100000000002</v>
      </c>
      <c r="D169" s="89">
        <v>2481.44</v>
      </c>
      <c r="E169" s="89">
        <v>2503.2199999999998</v>
      </c>
    </row>
    <row r="170" spans="1:5">
      <c r="A170" s="90">
        <v>42967</v>
      </c>
      <c r="B170" s="89">
        <v>2543.8000000000002</v>
      </c>
      <c r="C170" s="89">
        <v>2543.8000000000002</v>
      </c>
      <c r="D170" s="89">
        <v>2496.29</v>
      </c>
      <c r="E170" s="89">
        <v>2521.04</v>
      </c>
    </row>
    <row r="171" spans="1:5">
      <c r="A171" s="90">
        <v>42966</v>
      </c>
      <c r="B171" s="89">
        <v>2574.4899999999998</v>
      </c>
      <c r="C171" s="89">
        <v>2581.41</v>
      </c>
      <c r="D171" s="89">
        <v>2537.86</v>
      </c>
      <c r="E171" s="89">
        <v>2546.77</v>
      </c>
    </row>
    <row r="172" spans="1:5">
      <c r="A172" s="90">
        <v>42965</v>
      </c>
      <c r="B172" s="89">
        <v>2636.84</v>
      </c>
      <c r="C172" s="89">
        <v>2636.84</v>
      </c>
      <c r="D172" s="89">
        <v>2527.9699999999998</v>
      </c>
      <c r="E172" s="89">
        <v>2569.54</v>
      </c>
    </row>
    <row r="173" spans="1:5">
      <c r="A173" s="90">
        <v>42964</v>
      </c>
      <c r="B173" s="89">
        <v>2620.02</v>
      </c>
      <c r="C173" s="89">
        <v>2677.43</v>
      </c>
      <c r="D173" s="89">
        <v>2594.2800000000002</v>
      </c>
      <c r="E173" s="89">
        <v>2637.83</v>
      </c>
    </row>
    <row r="174" spans="1:5">
      <c r="A174" s="90">
        <v>42963</v>
      </c>
      <c r="B174" s="89">
        <v>2516.09</v>
      </c>
      <c r="C174" s="89">
        <v>2656.64</v>
      </c>
      <c r="D174" s="89">
        <v>2499.2600000000002</v>
      </c>
      <c r="E174" s="89">
        <v>2623.98</v>
      </c>
    </row>
    <row r="175" spans="1:5">
      <c r="A175" s="90">
        <v>42962</v>
      </c>
      <c r="B175" s="89">
        <v>2479.46</v>
      </c>
      <c r="C175" s="89">
        <v>2495.3000000000002</v>
      </c>
      <c r="D175" s="89">
        <v>2468.58</v>
      </c>
      <c r="E175" s="89">
        <v>2485.4</v>
      </c>
    </row>
    <row r="176" spans="1:5">
      <c r="A176" s="90">
        <v>42961</v>
      </c>
      <c r="B176" s="89">
        <v>2472.54</v>
      </c>
      <c r="C176" s="89">
        <v>2507.1799999999998</v>
      </c>
      <c r="D176" s="89">
        <v>2446.8000000000002</v>
      </c>
      <c r="E176" s="89">
        <v>2488.37</v>
      </c>
    </row>
    <row r="177" spans="1:5">
      <c r="A177" s="90">
        <v>42960</v>
      </c>
      <c r="B177" s="89">
        <v>2474.52</v>
      </c>
      <c r="C177" s="89">
        <v>2481.44</v>
      </c>
      <c r="D177" s="89">
        <v>2442.84</v>
      </c>
      <c r="E177" s="89">
        <v>2445.81</v>
      </c>
    </row>
    <row r="178" spans="1:5">
      <c r="A178" s="90">
        <v>42959</v>
      </c>
      <c r="B178" s="89">
        <v>2514.11</v>
      </c>
      <c r="C178" s="89">
        <v>2518.0700000000002</v>
      </c>
      <c r="D178" s="89">
        <v>2478.48</v>
      </c>
      <c r="E178" s="89">
        <v>2487.38</v>
      </c>
    </row>
    <row r="179" spans="1:5">
      <c r="A179" s="90">
        <v>42958</v>
      </c>
      <c r="B179" s="89">
        <v>2490.35</v>
      </c>
      <c r="C179" s="89">
        <v>2519.06</v>
      </c>
      <c r="D179" s="89">
        <v>2461.65</v>
      </c>
      <c r="E179" s="89">
        <v>2501.2399999999998</v>
      </c>
    </row>
    <row r="180" spans="1:5">
      <c r="A180" s="90">
        <v>42957</v>
      </c>
      <c r="B180" s="89">
        <v>2474.52</v>
      </c>
      <c r="C180" s="89">
        <v>2526.98</v>
      </c>
      <c r="D180" s="89">
        <v>2467.59</v>
      </c>
      <c r="E180" s="89">
        <v>2478.48</v>
      </c>
    </row>
    <row r="181" spans="1:5">
      <c r="A181" s="90">
        <v>42956</v>
      </c>
      <c r="B181" s="89">
        <v>2449.77</v>
      </c>
      <c r="C181" s="89">
        <v>2518.0700000000002</v>
      </c>
      <c r="D181" s="89">
        <v>2422.06</v>
      </c>
      <c r="E181" s="89">
        <v>2452.7399999999998</v>
      </c>
    </row>
    <row r="182" spans="1:5">
      <c r="A182" s="90">
        <v>42955</v>
      </c>
      <c r="B182" s="89">
        <v>2468.58</v>
      </c>
      <c r="C182" s="89">
        <v>2475.5100000000002</v>
      </c>
      <c r="D182" s="89">
        <v>2433.9299999999998</v>
      </c>
      <c r="E182" s="89">
        <v>2439.87</v>
      </c>
    </row>
    <row r="183" spans="1:5">
      <c r="A183" s="90">
        <v>42954</v>
      </c>
      <c r="B183" s="89">
        <v>2504.21</v>
      </c>
      <c r="C183" s="89">
        <v>2512.13</v>
      </c>
      <c r="D183" s="89">
        <v>2457.69</v>
      </c>
      <c r="E183" s="89">
        <v>2481.44</v>
      </c>
    </row>
    <row r="184" spans="1:5">
      <c r="A184" s="90">
        <v>42953</v>
      </c>
      <c r="B184" s="89">
        <v>2483.42</v>
      </c>
      <c r="C184" s="89">
        <v>2537.86</v>
      </c>
      <c r="D184" s="89">
        <v>2466.6</v>
      </c>
      <c r="E184" s="89">
        <v>2514.11</v>
      </c>
    </row>
    <row r="185" spans="1:5">
      <c r="A185" s="90">
        <v>42952</v>
      </c>
      <c r="B185" s="89">
        <v>2475.5100000000002</v>
      </c>
      <c r="C185" s="89">
        <v>2529.94</v>
      </c>
      <c r="D185" s="89">
        <v>2454.7199999999998</v>
      </c>
      <c r="E185" s="89">
        <v>2485.4</v>
      </c>
    </row>
    <row r="186" spans="1:5">
      <c r="A186" s="90">
        <v>42951</v>
      </c>
      <c r="B186" s="89">
        <v>2350.79</v>
      </c>
      <c r="C186" s="89">
        <v>2542.81</v>
      </c>
      <c r="D186" s="89">
        <v>2326.04</v>
      </c>
      <c r="E186" s="89">
        <v>2508.17</v>
      </c>
    </row>
    <row r="187" spans="1:5">
      <c r="A187" s="90">
        <v>42950</v>
      </c>
      <c r="B187" s="89">
        <v>2445.81</v>
      </c>
      <c r="C187" s="89">
        <v>2457.69</v>
      </c>
      <c r="D187" s="89">
        <v>2399.29</v>
      </c>
      <c r="E187" s="89">
        <v>2420.08</v>
      </c>
    </row>
    <row r="188" spans="1:5">
      <c r="A188" s="90">
        <v>42949</v>
      </c>
      <c r="B188" s="89">
        <v>2423.0500000000002</v>
      </c>
      <c r="C188" s="89">
        <v>2478.48</v>
      </c>
      <c r="D188" s="89">
        <v>2384.44</v>
      </c>
      <c r="E188" s="89">
        <v>2469.5700000000002</v>
      </c>
    </row>
    <row r="189" spans="1:5">
      <c r="A189" s="90">
        <v>42948</v>
      </c>
      <c r="B189" s="89">
        <v>2355.7399999999998</v>
      </c>
      <c r="C189" s="89">
        <v>2428.98</v>
      </c>
      <c r="D189" s="89">
        <v>2336.9299999999998</v>
      </c>
      <c r="E189" s="89">
        <v>2410.1799999999998</v>
      </c>
    </row>
    <row r="190" spans="1:5">
      <c r="A190" s="90">
        <v>42947</v>
      </c>
      <c r="B190" s="89">
        <v>2307.2399999999998</v>
      </c>
      <c r="C190" s="89">
        <v>2325.06</v>
      </c>
      <c r="D190" s="89">
        <v>2242.9</v>
      </c>
      <c r="E190" s="89">
        <v>2269.63</v>
      </c>
    </row>
    <row r="191" spans="1:5">
      <c r="A191" s="90">
        <v>42946</v>
      </c>
      <c r="B191" s="89">
        <v>2331.98</v>
      </c>
      <c r="C191" s="89">
        <v>2372.5700000000002</v>
      </c>
      <c r="D191" s="89">
        <v>2312.19</v>
      </c>
      <c r="E191" s="89">
        <v>2334.9499999999998</v>
      </c>
    </row>
    <row r="192" spans="1:5">
      <c r="A192" s="90">
        <v>42945</v>
      </c>
      <c r="B192" s="89">
        <v>2431.9499999999998</v>
      </c>
      <c r="C192" s="89">
        <v>2431.9499999999998</v>
      </c>
      <c r="D192" s="89">
        <v>2365.64</v>
      </c>
      <c r="E192" s="89">
        <v>2369.6</v>
      </c>
    </row>
    <row r="193" spans="1:5">
      <c r="A193" s="90">
        <v>42944</v>
      </c>
      <c r="B193" s="89">
        <v>2494.31</v>
      </c>
      <c r="C193" s="89">
        <v>2511.14</v>
      </c>
      <c r="D193" s="89">
        <v>2455.71</v>
      </c>
      <c r="E193" s="89">
        <v>2461.65</v>
      </c>
    </row>
    <row r="194" spans="1:5">
      <c r="A194" s="90">
        <v>42943</v>
      </c>
      <c r="B194" s="89">
        <v>2509.16</v>
      </c>
      <c r="C194" s="89">
        <v>2548.75</v>
      </c>
      <c r="D194" s="89">
        <v>2469.5700000000002</v>
      </c>
      <c r="E194" s="89">
        <v>2474.52</v>
      </c>
    </row>
    <row r="195" spans="1:5">
      <c r="A195" s="90">
        <v>42942</v>
      </c>
      <c r="B195" s="89">
        <v>2490.35</v>
      </c>
      <c r="C195" s="89">
        <v>2527.9699999999998</v>
      </c>
      <c r="D195" s="89">
        <v>2436.9</v>
      </c>
      <c r="E195" s="89">
        <v>2508.17</v>
      </c>
    </row>
    <row r="196" spans="1:5">
      <c r="A196" s="90">
        <v>42941</v>
      </c>
      <c r="B196" s="89">
        <v>2573.5</v>
      </c>
      <c r="C196" s="89">
        <v>2573.5</v>
      </c>
      <c r="D196" s="89">
        <v>2479.46</v>
      </c>
      <c r="E196" s="89">
        <v>2484.41</v>
      </c>
    </row>
    <row r="197" spans="1:5">
      <c r="A197" s="90">
        <v>42940</v>
      </c>
      <c r="B197" s="89">
        <v>2535.88</v>
      </c>
      <c r="C197" s="89">
        <v>2570.5300000000002</v>
      </c>
      <c r="D197" s="89">
        <v>2506.19</v>
      </c>
      <c r="E197" s="89">
        <v>2554.69</v>
      </c>
    </row>
    <row r="198" spans="1:5">
      <c r="A198" s="90">
        <v>42939</v>
      </c>
      <c r="B198" s="89">
        <v>2483.42</v>
      </c>
      <c r="C198" s="89">
        <v>2557.66</v>
      </c>
      <c r="D198" s="89">
        <v>2475.5100000000002</v>
      </c>
      <c r="E198" s="89">
        <v>2550.73</v>
      </c>
    </row>
    <row r="199" spans="1:5">
      <c r="A199" s="90">
        <v>42938</v>
      </c>
      <c r="B199" s="89">
        <v>2464.62</v>
      </c>
      <c r="C199" s="89">
        <v>2498.27</v>
      </c>
      <c r="D199" s="89">
        <v>2436.9</v>
      </c>
      <c r="E199" s="89">
        <v>2471.5500000000002</v>
      </c>
    </row>
    <row r="200" spans="1:5">
      <c r="A200" s="90">
        <v>42937</v>
      </c>
      <c r="B200" s="89">
        <v>2544.79</v>
      </c>
      <c r="C200" s="89">
        <v>2556.67</v>
      </c>
      <c r="D200" s="89">
        <v>2476.5</v>
      </c>
      <c r="E200" s="89">
        <v>2479.46</v>
      </c>
    </row>
    <row r="201" spans="1:5">
      <c r="A201" s="90">
        <v>42936</v>
      </c>
      <c r="B201" s="89">
        <v>2594.2800000000002</v>
      </c>
      <c r="C201" s="89">
        <v>2651.69</v>
      </c>
      <c r="D201" s="89">
        <v>2533.9</v>
      </c>
      <c r="E201" s="89">
        <v>2544.79</v>
      </c>
    </row>
    <row r="202" spans="1:5">
      <c r="A202" s="90">
        <v>42935</v>
      </c>
      <c r="B202" s="89">
        <v>2504.21</v>
      </c>
      <c r="C202" s="89">
        <v>2549.7399999999998</v>
      </c>
      <c r="D202" s="89">
        <v>2440.86</v>
      </c>
      <c r="E202" s="89">
        <v>2534.89</v>
      </c>
    </row>
    <row r="203" spans="1:5">
      <c r="A203" s="90">
        <v>42934</v>
      </c>
      <c r="B203" s="89">
        <v>2580.4299999999998</v>
      </c>
      <c r="C203" s="89">
        <v>2602.1999999999998</v>
      </c>
      <c r="D203" s="89">
        <v>2529.94</v>
      </c>
      <c r="E203" s="89">
        <v>2531.92</v>
      </c>
    </row>
    <row r="204" spans="1:5">
      <c r="A204" s="90">
        <v>42933</v>
      </c>
      <c r="B204" s="89">
        <v>2608.14</v>
      </c>
      <c r="C204" s="89">
        <v>2647.73</v>
      </c>
      <c r="D204" s="89">
        <v>2568.5500000000002</v>
      </c>
      <c r="E204" s="89">
        <v>2580.4299999999998</v>
      </c>
    </row>
    <row r="205" spans="1:5">
      <c r="A205" s="90">
        <v>42932</v>
      </c>
      <c r="B205" s="89">
        <v>2550.73</v>
      </c>
      <c r="C205" s="89">
        <v>2613.09</v>
      </c>
      <c r="D205" s="89">
        <v>2540.83</v>
      </c>
      <c r="E205" s="89">
        <v>2594.2800000000002</v>
      </c>
    </row>
    <row r="206" spans="1:5">
      <c r="A206" s="90">
        <v>42931</v>
      </c>
      <c r="B206" s="89">
        <v>2450.7600000000002</v>
      </c>
      <c r="C206" s="89">
        <v>2568.5500000000002</v>
      </c>
      <c r="D206" s="89">
        <v>2443.83</v>
      </c>
      <c r="E206" s="89">
        <v>2560.63</v>
      </c>
    </row>
    <row r="207" spans="1:5">
      <c r="A207" s="90">
        <v>42930</v>
      </c>
      <c r="B207" s="89">
        <v>2473.5300000000002</v>
      </c>
      <c r="C207" s="89">
        <v>2484.41</v>
      </c>
      <c r="D207" s="89">
        <v>2388.4</v>
      </c>
      <c r="E207" s="89">
        <v>2417.11</v>
      </c>
    </row>
    <row r="208" spans="1:5">
      <c r="A208" s="90">
        <v>42929</v>
      </c>
      <c r="B208" s="89">
        <v>2480.4499999999998</v>
      </c>
      <c r="C208" s="89">
        <v>2501.2399999999998</v>
      </c>
      <c r="D208" s="89">
        <v>2437.89</v>
      </c>
      <c r="E208" s="89">
        <v>2462.64</v>
      </c>
    </row>
    <row r="209" spans="1:5">
      <c r="A209" s="90">
        <v>42928</v>
      </c>
      <c r="B209" s="89">
        <v>2426.02</v>
      </c>
      <c r="C209" s="89">
        <v>2523.02</v>
      </c>
      <c r="D209" s="89">
        <v>2421.0700000000002</v>
      </c>
      <c r="E209" s="89">
        <v>2480.4499999999998</v>
      </c>
    </row>
    <row r="210" spans="1:5">
      <c r="A210" s="90">
        <v>42927</v>
      </c>
      <c r="B210" s="89">
        <v>2326.04</v>
      </c>
      <c r="C210" s="89">
        <v>2471.5500000000002</v>
      </c>
      <c r="D210" s="89">
        <v>2324.0700000000002</v>
      </c>
      <c r="E210" s="89">
        <v>2469.5700000000002</v>
      </c>
    </row>
    <row r="211" spans="1:5">
      <c r="A211" s="90">
        <v>42926</v>
      </c>
      <c r="B211" s="89">
        <v>2256.7600000000002</v>
      </c>
      <c r="C211" s="89">
        <v>2308.23</v>
      </c>
      <c r="D211" s="89">
        <v>2238.94</v>
      </c>
      <c r="E211" s="89">
        <v>2259.73</v>
      </c>
    </row>
    <row r="212" spans="1:5">
      <c r="A212" s="90">
        <v>42925</v>
      </c>
      <c r="B212" s="89">
        <v>2327.0300000000002</v>
      </c>
      <c r="C212" s="89">
        <v>2328.02</v>
      </c>
      <c r="D212" s="89">
        <v>2236.96</v>
      </c>
      <c r="E212" s="89">
        <v>2238.94</v>
      </c>
    </row>
    <row r="213" spans="1:5">
      <c r="A213" s="90">
        <v>42924</v>
      </c>
      <c r="B213" s="89">
        <v>2299.3200000000002</v>
      </c>
      <c r="C213" s="89">
        <v>2368.61</v>
      </c>
      <c r="D213" s="89">
        <v>2254.7800000000002</v>
      </c>
      <c r="E213" s="89">
        <v>2327.0300000000002</v>
      </c>
    </row>
    <row r="214" spans="1:5">
      <c r="A214" s="90">
        <v>42923</v>
      </c>
      <c r="B214" s="89">
        <v>2132.04</v>
      </c>
      <c r="C214" s="89">
        <v>2311.1999999999998</v>
      </c>
      <c r="D214" s="89">
        <v>2117.1999999999998</v>
      </c>
      <c r="E214" s="89">
        <v>2283.48</v>
      </c>
    </row>
    <row r="215" spans="1:5">
      <c r="A215" s="90">
        <v>42922</v>
      </c>
      <c r="B215" s="89">
        <v>2172.62</v>
      </c>
      <c r="C215" s="89">
        <v>2176.58</v>
      </c>
      <c r="D215" s="89">
        <v>2090.4699999999998</v>
      </c>
      <c r="E215" s="89">
        <v>2103.34</v>
      </c>
    </row>
    <row r="216" spans="1:5">
      <c r="A216" s="90">
        <v>42921</v>
      </c>
      <c r="B216" s="89">
        <v>2091.46</v>
      </c>
      <c r="C216" s="89">
        <v>2185.4899999999998</v>
      </c>
      <c r="D216" s="89">
        <v>2070.67</v>
      </c>
      <c r="E216" s="89">
        <v>2146.89</v>
      </c>
    </row>
    <row r="217" spans="1:5">
      <c r="A217" s="90">
        <v>42920</v>
      </c>
      <c r="B217" s="89">
        <v>2103.34</v>
      </c>
      <c r="C217" s="89">
        <v>2181.5300000000002</v>
      </c>
      <c r="D217" s="89">
        <v>2098.39</v>
      </c>
      <c r="E217" s="89">
        <v>2111.2600000000002</v>
      </c>
    </row>
    <row r="218" spans="1:5">
      <c r="A218" s="90">
        <v>42919</v>
      </c>
      <c r="B218" s="89">
        <v>2079.58</v>
      </c>
      <c r="C218" s="89">
        <v>2137.98</v>
      </c>
      <c r="D218" s="89">
        <v>2038.01</v>
      </c>
      <c r="E218" s="89">
        <v>2117.1999999999998</v>
      </c>
    </row>
    <row r="219" spans="1:5">
      <c r="A219" s="90">
        <v>42918</v>
      </c>
      <c r="B219" s="89">
        <v>2044.94</v>
      </c>
      <c r="C219" s="89">
        <v>2313.1799999999998</v>
      </c>
      <c r="D219" s="89">
        <v>2029.1</v>
      </c>
      <c r="E219" s="89">
        <v>2059.79</v>
      </c>
    </row>
    <row r="220" spans="1:5">
      <c r="A220" s="90">
        <v>42917</v>
      </c>
      <c r="B220" s="89">
        <v>2082.5500000000002</v>
      </c>
      <c r="C220" s="89">
        <v>2147.88</v>
      </c>
      <c r="D220" s="89">
        <v>1975.65</v>
      </c>
      <c r="E220" s="89">
        <v>2077.6</v>
      </c>
    </row>
    <row r="221" spans="1:5">
      <c r="A221" s="90">
        <v>42916</v>
      </c>
      <c r="B221" s="89">
        <v>2085.52</v>
      </c>
      <c r="C221" s="89">
        <v>2085.52</v>
      </c>
      <c r="D221" s="89">
        <v>2085.52</v>
      </c>
      <c r="E221" s="89">
        <v>2085.52</v>
      </c>
    </row>
    <row r="222" spans="1:5">
      <c r="A222" s="90">
        <v>42915</v>
      </c>
      <c r="B222" s="89">
        <v>1689.6</v>
      </c>
      <c r="C222" s="89">
        <v>1689.6</v>
      </c>
      <c r="D222" s="89">
        <v>1689.6</v>
      </c>
      <c r="E222" s="89">
        <v>1689.6</v>
      </c>
    </row>
    <row r="223" spans="1:5">
      <c r="A223" s="90">
        <v>42914</v>
      </c>
      <c r="B223" s="89">
        <v>1415.42</v>
      </c>
      <c r="C223" s="89">
        <v>1415.42</v>
      </c>
      <c r="D223" s="89">
        <v>1388.7</v>
      </c>
      <c r="E223" s="89">
        <v>1392.66</v>
      </c>
    </row>
    <row r="224" spans="1:5">
      <c r="A224" s="90">
        <v>42913</v>
      </c>
      <c r="B224" s="89">
        <v>1409.48</v>
      </c>
      <c r="C224" s="89">
        <v>1414.43</v>
      </c>
      <c r="D224" s="89">
        <v>1400.58</v>
      </c>
      <c r="E224" s="89">
        <v>1404.54</v>
      </c>
    </row>
    <row r="225" spans="1:5">
      <c r="A225" s="90">
        <v>42912</v>
      </c>
      <c r="B225" s="89">
        <v>1403.55</v>
      </c>
      <c r="C225" s="89">
        <v>1409.48</v>
      </c>
      <c r="D225" s="89">
        <v>1389.69</v>
      </c>
      <c r="E225" s="89">
        <v>1396.62</v>
      </c>
    </row>
    <row r="226" spans="1:5">
      <c r="A226" s="90">
        <v>42911</v>
      </c>
      <c r="B226" s="89">
        <v>1386.72</v>
      </c>
      <c r="C226" s="89">
        <v>1403.55</v>
      </c>
      <c r="D226" s="89">
        <v>1386.72</v>
      </c>
      <c r="E226" s="89">
        <v>1399.59</v>
      </c>
    </row>
    <row r="227" spans="1:5">
      <c r="A227" s="90">
        <v>42910</v>
      </c>
      <c r="B227" s="89">
        <v>1387.71</v>
      </c>
      <c r="C227" s="89">
        <v>1394.64</v>
      </c>
      <c r="D227" s="89">
        <v>1379.79</v>
      </c>
      <c r="E227" s="89">
        <v>1389.69</v>
      </c>
    </row>
    <row r="228" spans="1:5">
      <c r="A228" s="90">
        <v>42909</v>
      </c>
      <c r="B228" s="89">
        <v>1400.58</v>
      </c>
      <c r="C228" s="89">
        <v>1405.52</v>
      </c>
      <c r="D228" s="89">
        <v>1383.75</v>
      </c>
      <c r="E228" s="89">
        <v>1387.71</v>
      </c>
    </row>
    <row r="229" spans="1:5">
      <c r="A229" s="90">
        <v>42908</v>
      </c>
      <c r="B229" s="89">
        <v>1435.22</v>
      </c>
      <c r="C229" s="89">
        <v>1435.22</v>
      </c>
      <c r="D229" s="89">
        <v>1396.62</v>
      </c>
      <c r="E229" s="89">
        <v>1400.58</v>
      </c>
    </row>
    <row r="230" spans="1:5">
      <c r="A230" s="90">
        <v>42907</v>
      </c>
      <c r="B230" s="89">
        <v>1428.29</v>
      </c>
      <c r="C230" s="89">
        <v>1456.99</v>
      </c>
      <c r="D230" s="89">
        <v>1427.3</v>
      </c>
      <c r="E230" s="89">
        <v>1442.15</v>
      </c>
    </row>
    <row r="231" spans="1:5">
      <c r="A231" s="90">
        <v>42906</v>
      </c>
      <c r="B231" s="89">
        <v>1438.19</v>
      </c>
      <c r="C231" s="89">
        <v>1469.86</v>
      </c>
      <c r="D231" s="89">
        <v>1425.32</v>
      </c>
      <c r="E231" s="89">
        <v>1426.31</v>
      </c>
    </row>
    <row r="232" spans="1:5">
      <c r="A232" s="90">
        <v>42905</v>
      </c>
      <c r="B232" s="89">
        <v>1422.35</v>
      </c>
      <c r="C232" s="89">
        <v>1450.07</v>
      </c>
      <c r="D232" s="89">
        <v>1420.37</v>
      </c>
      <c r="E232" s="89">
        <v>1426.31</v>
      </c>
    </row>
    <row r="233" spans="1:5">
      <c r="A233" s="90">
        <v>42904</v>
      </c>
      <c r="B233" s="89">
        <v>1426.31</v>
      </c>
      <c r="C233" s="89">
        <v>1441.16</v>
      </c>
      <c r="D233" s="89">
        <v>1420.37</v>
      </c>
      <c r="E233" s="89">
        <v>1435.22</v>
      </c>
    </row>
    <row r="234" spans="1:5">
      <c r="A234" s="90">
        <v>42903</v>
      </c>
      <c r="B234" s="89">
        <v>1442.15</v>
      </c>
      <c r="C234" s="89">
        <v>1442.15</v>
      </c>
      <c r="D234" s="89">
        <v>1400.58</v>
      </c>
      <c r="E234" s="89">
        <v>1418.39</v>
      </c>
    </row>
    <row r="235" spans="1:5">
      <c r="A235" s="90">
        <v>42902</v>
      </c>
      <c r="B235" s="89">
        <v>1399.59</v>
      </c>
      <c r="C235" s="89">
        <v>1419.38</v>
      </c>
      <c r="D235" s="89">
        <v>1396.62</v>
      </c>
      <c r="E235" s="89">
        <v>1415.42</v>
      </c>
    </row>
    <row r="236" spans="1:5">
      <c r="A236" s="90">
        <v>42901</v>
      </c>
      <c r="B236" s="89">
        <v>1385.73</v>
      </c>
      <c r="C236" s="89">
        <v>1389.69</v>
      </c>
      <c r="D236" s="89">
        <v>1371.87</v>
      </c>
      <c r="E236" s="89">
        <v>1389.69</v>
      </c>
    </row>
    <row r="237" spans="1:5">
      <c r="A237" s="90">
        <v>42900</v>
      </c>
      <c r="B237" s="89">
        <v>1385.73</v>
      </c>
      <c r="C237" s="89">
        <v>1399.59</v>
      </c>
      <c r="D237" s="89">
        <v>1380.78</v>
      </c>
      <c r="E237" s="89">
        <v>1383.75</v>
      </c>
    </row>
    <row r="238" spans="1:5">
      <c r="A238" s="90">
        <v>42899</v>
      </c>
      <c r="B238" s="89">
        <v>1358.01</v>
      </c>
      <c r="C238" s="89">
        <v>1390.68</v>
      </c>
      <c r="D238" s="89">
        <v>1358.01</v>
      </c>
      <c r="E238" s="89">
        <v>1384.74</v>
      </c>
    </row>
    <row r="239" spans="1:5">
      <c r="A239" s="90">
        <v>42898</v>
      </c>
      <c r="B239" s="89">
        <v>1373.85</v>
      </c>
      <c r="C239" s="89">
        <v>1376.82</v>
      </c>
      <c r="D239" s="89">
        <v>1356.03</v>
      </c>
      <c r="E239" s="89">
        <v>1359</v>
      </c>
    </row>
    <row r="240" spans="1:5">
      <c r="A240" s="90">
        <v>42897</v>
      </c>
      <c r="B240" s="89">
        <v>1362.96</v>
      </c>
      <c r="C240" s="89">
        <v>1368.9</v>
      </c>
      <c r="D240" s="89">
        <v>1353.07</v>
      </c>
      <c r="E240" s="89">
        <v>1365.93</v>
      </c>
    </row>
    <row r="241" spans="1:5">
      <c r="A241" s="90">
        <v>42896</v>
      </c>
      <c r="B241" s="89">
        <v>1370.88</v>
      </c>
      <c r="C241" s="89">
        <v>1377.81</v>
      </c>
      <c r="D241" s="89">
        <v>1360.98</v>
      </c>
      <c r="E241" s="89">
        <v>1364.94</v>
      </c>
    </row>
    <row r="242" spans="1:5">
      <c r="A242" s="90">
        <v>42895</v>
      </c>
      <c r="B242" s="89">
        <v>1384.74</v>
      </c>
      <c r="C242" s="89">
        <v>1386.72</v>
      </c>
      <c r="D242" s="89">
        <v>1361.97</v>
      </c>
      <c r="E242" s="89">
        <v>1373.85</v>
      </c>
    </row>
    <row r="243" spans="1:5">
      <c r="A243" s="90">
        <v>42894</v>
      </c>
      <c r="B243" s="89">
        <v>1385.73</v>
      </c>
      <c r="C243" s="89">
        <v>1394.64</v>
      </c>
      <c r="D243" s="89">
        <v>1373.85</v>
      </c>
      <c r="E243" s="89">
        <v>1379.79</v>
      </c>
    </row>
    <row r="244" spans="1:5">
      <c r="A244" s="90">
        <v>42893</v>
      </c>
      <c r="B244" s="89">
        <v>1389.69</v>
      </c>
      <c r="C244" s="89">
        <v>1402.56</v>
      </c>
      <c r="D244" s="89">
        <v>1371.87</v>
      </c>
      <c r="E244" s="89">
        <v>1384.74</v>
      </c>
    </row>
    <row r="245" spans="1:5">
      <c r="A245" s="90">
        <v>42892</v>
      </c>
      <c r="B245" s="89">
        <v>1412.45</v>
      </c>
      <c r="C245" s="89">
        <v>1422.35</v>
      </c>
      <c r="D245" s="89">
        <v>1385.73</v>
      </c>
      <c r="E245" s="89">
        <v>1388.7</v>
      </c>
    </row>
    <row r="246" spans="1:5">
      <c r="A246" s="90">
        <v>42891</v>
      </c>
      <c r="B246" s="89">
        <v>1434.23</v>
      </c>
      <c r="C246" s="89">
        <v>1446.11</v>
      </c>
      <c r="D246" s="89">
        <v>1423.34</v>
      </c>
      <c r="E246" s="89">
        <v>1428.29</v>
      </c>
    </row>
    <row r="247" spans="1:5">
      <c r="A247" s="90">
        <v>42890</v>
      </c>
      <c r="B247" s="89">
        <v>1384.74</v>
      </c>
      <c r="C247" s="89">
        <v>1426.31</v>
      </c>
      <c r="D247" s="89">
        <v>1380.78</v>
      </c>
      <c r="E247" s="89">
        <v>1413.44</v>
      </c>
    </row>
    <row r="248" spans="1:5">
      <c r="A248" s="90">
        <v>42889</v>
      </c>
      <c r="B248" s="89">
        <v>1401.57</v>
      </c>
      <c r="C248" s="89">
        <v>1406.51</v>
      </c>
      <c r="D248" s="89">
        <v>1379.79</v>
      </c>
      <c r="E248" s="89">
        <v>1390.68</v>
      </c>
    </row>
    <row r="249" spans="1:5">
      <c r="A249" s="90">
        <v>42888</v>
      </c>
      <c r="B249" s="89">
        <v>1456.01</v>
      </c>
      <c r="C249" s="89">
        <v>1456.01</v>
      </c>
      <c r="D249" s="89">
        <v>1369.89</v>
      </c>
      <c r="E249" s="89">
        <v>1399.59</v>
      </c>
    </row>
  </sheetData>
  <phoneticPr fontId="23"/>
  <pageMargins left="0.78700000000000003" right="0.78700000000000003" top="0.98399999999999999" bottom="0.98399999999999999" header="0.51200000000000001" footer="0.5120000000000000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3"/>
  <dimension ref="A1:C2068"/>
  <sheetViews>
    <sheetView workbookViewId="0">
      <pane ySplit="1" topLeftCell="A2" activePane="bottomLeft" state="frozen"/>
      <selection pane="bottomLeft"/>
    </sheetView>
    <sheetView workbookViewId="1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3.5"/>
  <cols>
    <col min="1" max="1" width="6.125" style="98" bestFit="1" customWidth="1"/>
    <col min="2" max="2" width="20.875" style="1" customWidth="1"/>
    <col min="3" max="3" width="9" style="1"/>
  </cols>
  <sheetData>
    <row r="1" spans="1:3">
      <c r="A1" s="98" t="s">
        <v>14</v>
      </c>
      <c r="B1" s="1" t="s">
        <v>15</v>
      </c>
      <c r="C1" s="1" t="s">
        <v>1872</v>
      </c>
    </row>
    <row r="2" spans="1:3">
      <c r="A2" s="98">
        <v>1301</v>
      </c>
      <c r="B2" s="1" t="s">
        <v>225</v>
      </c>
      <c r="C2" s="1">
        <v>100</v>
      </c>
    </row>
    <row r="3" spans="1:3">
      <c r="A3" s="98">
        <v>1332</v>
      </c>
      <c r="B3" s="1" t="s">
        <v>226</v>
      </c>
      <c r="C3" s="1">
        <v>100</v>
      </c>
    </row>
    <row r="4" spans="1:3">
      <c r="A4" s="98">
        <v>1333</v>
      </c>
      <c r="B4" s="1" t="s">
        <v>227</v>
      </c>
      <c r="C4" s="1">
        <v>100</v>
      </c>
    </row>
    <row r="5" spans="1:3">
      <c r="A5" s="98">
        <v>1377</v>
      </c>
      <c r="B5" s="1" t="s">
        <v>228</v>
      </c>
      <c r="C5" s="1">
        <v>100</v>
      </c>
    </row>
    <row r="6" spans="1:3">
      <c r="A6" s="98">
        <v>1379</v>
      </c>
      <c r="B6" s="1" t="s">
        <v>229</v>
      </c>
      <c r="C6" s="1">
        <v>100</v>
      </c>
    </row>
    <row r="7" spans="1:3">
      <c r="A7" s="98">
        <v>1407</v>
      </c>
      <c r="B7" s="1" t="s">
        <v>1873</v>
      </c>
      <c r="C7" s="1">
        <v>100</v>
      </c>
    </row>
    <row r="8" spans="1:3">
      <c r="A8" s="98">
        <v>1414</v>
      </c>
      <c r="B8" s="1" t="s">
        <v>230</v>
      </c>
      <c r="C8" s="1">
        <v>100</v>
      </c>
    </row>
    <row r="9" spans="1:3">
      <c r="A9" s="98">
        <v>1417</v>
      </c>
      <c r="B9" s="1" t="s">
        <v>231</v>
      </c>
      <c r="C9" s="1">
        <v>100</v>
      </c>
    </row>
    <row r="10" spans="1:3">
      <c r="A10" s="98">
        <v>1418</v>
      </c>
      <c r="B10" s="1" t="s">
        <v>1874</v>
      </c>
      <c r="C10" s="1">
        <v>100</v>
      </c>
    </row>
    <row r="11" spans="1:3">
      <c r="A11" s="98">
        <v>1419</v>
      </c>
      <c r="B11" s="1" t="s">
        <v>232</v>
      </c>
      <c r="C11" s="1">
        <v>100</v>
      </c>
    </row>
    <row r="12" spans="1:3">
      <c r="A12" s="98">
        <v>1420</v>
      </c>
      <c r="B12" s="1" t="s">
        <v>233</v>
      </c>
      <c r="C12" s="1">
        <v>100</v>
      </c>
    </row>
    <row r="13" spans="1:3">
      <c r="A13" s="98">
        <v>1429</v>
      </c>
      <c r="B13" s="1" t="s">
        <v>1875</v>
      </c>
      <c r="C13" s="1">
        <v>100</v>
      </c>
    </row>
    <row r="14" spans="1:3">
      <c r="A14" s="98">
        <v>1434</v>
      </c>
      <c r="B14" s="1" t="s">
        <v>1876</v>
      </c>
      <c r="C14" s="1">
        <v>100</v>
      </c>
    </row>
    <row r="15" spans="1:3">
      <c r="A15" s="98">
        <v>1514</v>
      </c>
      <c r="B15" s="1" t="s">
        <v>234</v>
      </c>
      <c r="C15" s="1">
        <v>100</v>
      </c>
    </row>
    <row r="16" spans="1:3">
      <c r="A16" s="98">
        <v>1515</v>
      </c>
      <c r="B16" s="1" t="s">
        <v>235</v>
      </c>
      <c r="C16" s="1">
        <v>100</v>
      </c>
    </row>
    <row r="17" spans="1:3">
      <c r="A17" s="98">
        <v>1518</v>
      </c>
      <c r="B17" s="1" t="s">
        <v>236</v>
      </c>
      <c r="C17" s="1">
        <v>100</v>
      </c>
    </row>
    <row r="18" spans="1:3">
      <c r="A18" s="98">
        <v>1605</v>
      </c>
      <c r="B18" s="1" t="s">
        <v>237</v>
      </c>
      <c r="C18" s="1">
        <v>100</v>
      </c>
    </row>
    <row r="19" spans="1:3">
      <c r="A19" s="98">
        <v>1606</v>
      </c>
      <c r="B19" s="1" t="s">
        <v>238</v>
      </c>
      <c r="C19" s="1">
        <v>100</v>
      </c>
    </row>
    <row r="20" spans="1:3">
      <c r="A20" s="98">
        <v>1662</v>
      </c>
      <c r="B20" s="1" t="s">
        <v>239</v>
      </c>
      <c r="C20" s="1">
        <v>100</v>
      </c>
    </row>
    <row r="21" spans="1:3">
      <c r="A21" s="98">
        <v>1663</v>
      </c>
      <c r="B21" s="1" t="s">
        <v>240</v>
      </c>
      <c r="C21" s="1">
        <v>100</v>
      </c>
    </row>
    <row r="22" spans="1:3">
      <c r="A22" s="98">
        <v>1712</v>
      </c>
      <c r="B22" s="1" t="s">
        <v>241</v>
      </c>
      <c r="C22" s="1">
        <v>100</v>
      </c>
    </row>
    <row r="23" spans="1:3">
      <c r="A23" s="98">
        <v>1716</v>
      </c>
      <c r="B23" s="1" t="s">
        <v>1877</v>
      </c>
      <c r="C23" s="1">
        <v>100</v>
      </c>
    </row>
    <row r="24" spans="1:3">
      <c r="A24" s="98">
        <v>1719</v>
      </c>
      <c r="B24" s="1" t="s">
        <v>242</v>
      </c>
      <c r="C24" s="1">
        <v>100</v>
      </c>
    </row>
    <row r="25" spans="1:3">
      <c r="A25" s="98">
        <v>1720</v>
      </c>
      <c r="B25" s="1" t="s">
        <v>243</v>
      </c>
      <c r="C25" s="1">
        <v>100</v>
      </c>
    </row>
    <row r="26" spans="1:3">
      <c r="A26" s="98">
        <v>1721</v>
      </c>
      <c r="B26" s="1" t="s">
        <v>244</v>
      </c>
      <c r="C26" s="1">
        <v>100</v>
      </c>
    </row>
    <row r="27" spans="1:3">
      <c r="A27" s="98">
        <v>1722</v>
      </c>
      <c r="B27" s="1" t="s">
        <v>245</v>
      </c>
      <c r="C27" s="1">
        <v>100</v>
      </c>
    </row>
    <row r="28" spans="1:3">
      <c r="A28" s="98">
        <v>1762</v>
      </c>
      <c r="B28" s="1" t="s">
        <v>246</v>
      </c>
      <c r="C28" s="1">
        <v>100</v>
      </c>
    </row>
    <row r="29" spans="1:3">
      <c r="A29" s="98">
        <v>1766</v>
      </c>
      <c r="B29" s="1" t="s">
        <v>247</v>
      </c>
      <c r="C29" s="1">
        <v>100</v>
      </c>
    </row>
    <row r="30" spans="1:3">
      <c r="A30" s="98">
        <v>1780</v>
      </c>
      <c r="B30" s="1" t="s">
        <v>248</v>
      </c>
      <c r="C30" s="1">
        <v>100</v>
      </c>
    </row>
    <row r="31" spans="1:3">
      <c r="A31" s="98">
        <v>1789</v>
      </c>
      <c r="B31" s="1" t="s">
        <v>1878</v>
      </c>
      <c r="C31" s="1">
        <v>100</v>
      </c>
    </row>
    <row r="32" spans="1:3">
      <c r="A32" s="98">
        <v>1799</v>
      </c>
      <c r="B32" s="1" t="s">
        <v>1879</v>
      </c>
      <c r="C32" s="1">
        <v>100</v>
      </c>
    </row>
    <row r="33" spans="1:3">
      <c r="A33" s="98">
        <v>1801</v>
      </c>
      <c r="B33" s="1" t="s">
        <v>249</v>
      </c>
      <c r="C33" s="1">
        <v>1000</v>
      </c>
    </row>
    <row r="34" spans="1:3">
      <c r="A34" s="98">
        <v>1802</v>
      </c>
      <c r="B34" s="1" t="s">
        <v>250</v>
      </c>
      <c r="C34" s="1">
        <v>100</v>
      </c>
    </row>
    <row r="35" spans="1:3">
      <c r="A35" s="98">
        <v>1803</v>
      </c>
      <c r="B35" s="1" t="s">
        <v>251</v>
      </c>
      <c r="C35" s="1">
        <v>1000</v>
      </c>
    </row>
    <row r="36" spans="1:3">
      <c r="A36" s="98">
        <v>1805</v>
      </c>
      <c r="B36" s="1" t="s">
        <v>252</v>
      </c>
      <c r="C36" s="1">
        <v>100</v>
      </c>
    </row>
    <row r="37" spans="1:3">
      <c r="A37" s="98">
        <v>1808</v>
      </c>
      <c r="B37" s="1" t="s">
        <v>253</v>
      </c>
      <c r="C37" s="1">
        <v>100</v>
      </c>
    </row>
    <row r="38" spans="1:3">
      <c r="A38" s="98">
        <v>1810</v>
      </c>
      <c r="B38" s="1" t="s">
        <v>254</v>
      </c>
      <c r="C38" s="1">
        <v>100</v>
      </c>
    </row>
    <row r="39" spans="1:3">
      <c r="A39" s="98">
        <v>1811</v>
      </c>
      <c r="B39" s="1" t="s">
        <v>255</v>
      </c>
      <c r="C39" s="1">
        <v>1000</v>
      </c>
    </row>
    <row r="40" spans="1:3">
      <c r="A40" s="98">
        <v>1812</v>
      </c>
      <c r="B40" s="1" t="s">
        <v>256</v>
      </c>
      <c r="C40" s="1">
        <v>1000</v>
      </c>
    </row>
    <row r="41" spans="1:3">
      <c r="A41" s="98">
        <v>1813</v>
      </c>
      <c r="B41" s="1" t="s">
        <v>257</v>
      </c>
      <c r="C41" s="1">
        <v>100</v>
      </c>
    </row>
    <row r="42" spans="1:3">
      <c r="A42" s="98">
        <v>1814</v>
      </c>
      <c r="B42" s="1" t="s">
        <v>258</v>
      </c>
      <c r="C42" s="1">
        <v>100</v>
      </c>
    </row>
    <row r="43" spans="1:3">
      <c r="A43" s="98">
        <v>1815</v>
      </c>
      <c r="B43" s="1" t="s">
        <v>259</v>
      </c>
      <c r="C43" s="1">
        <v>1000</v>
      </c>
    </row>
    <row r="44" spans="1:3">
      <c r="A44" s="98">
        <v>1820</v>
      </c>
      <c r="B44" s="1" t="s">
        <v>260</v>
      </c>
      <c r="C44" s="1">
        <v>1000</v>
      </c>
    </row>
    <row r="45" spans="1:3">
      <c r="A45" s="98">
        <v>1821</v>
      </c>
      <c r="B45" s="1" t="s">
        <v>261</v>
      </c>
      <c r="C45" s="1">
        <v>100</v>
      </c>
    </row>
    <row r="46" spans="1:3">
      <c r="A46" s="98">
        <v>1822</v>
      </c>
      <c r="B46" s="1" t="s">
        <v>262</v>
      </c>
      <c r="C46" s="1">
        <v>1000</v>
      </c>
    </row>
    <row r="47" spans="1:3">
      <c r="A47" s="98">
        <v>1824</v>
      </c>
      <c r="B47" s="1" t="s">
        <v>263</v>
      </c>
      <c r="C47" s="1">
        <v>1000</v>
      </c>
    </row>
    <row r="48" spans="1:3">
      <c r="A48" s="98">
        <v>1826</v>
      </c>
      <c r="B48" s="1" t="s">
        <v>264</v>
      </c>
      <c r="C48" s="1">
        <v>100</v>
      </c>
    </row>
    <row r="49" spans="1:3">
      <c r="A49" s="98">
        <v>1827</v>
      </c>
      <c r="B49" s="1" t="s">
        <v>265</v>
      </c>
      <c r="C49" s="1">
        <v>100</v>
      </c>
    </row>
    <row r="50" spans="1:3">
      <c r="A50" s="98">
        <v>1833</v>
      </c>
      <c r="B50" s="1" t="s">
        <v>266</v>
      </c>
      <c r="C50" s="1">
        <v>1000</v>
      </c>
    </row>
    <row r="51" spans="1:3">
      <c r="A51" s="98">
        <v>1835</v>
      </c>
      <c r="B51" s="1" t="s">
        <v>267</v>
      </c>
      <c r="C51" s="1">
        <v>100</v>
      </c>
    </row>
    <row r="52" spans="1:3">
      <c r="A52" s="98">
        <v>1840</v>
      </c>
      <c r="B52" s="1" t="s">
        <v>268</v>
      </c>
      <c r="C52" s="1">
        <v>100</v>
      </c>
    </row>
    <row r="53" spans="1:3">
      <c r="A53" s="98">
        <v>1852</v>
      </c>
      <c r="B53" s="1" t="s">
        <v>269</v>
      </c>
      <c r="C53" s="1">
        <v>1000</v>
      </c>
    </row>
    <row r="54" spans="1:3">
      <c r="A54" s="98">
        <v>1860</v>
      </c>
      <c r="B54" s="1" t="s">
        <v>270</v>
      </c>
      <c r="C54" s="1">
        <v>1000</v>
      </c>
    </row>
    <row r="55" spans="1:3">
      <c r="A55" s="98">
        <v>1861</v>
      </c>
      <c r="B55" s="1" t="s">
        <v>271</v>
      </c>
      <c r="C55" s="1">
        <v>1000</v>
      </c>
    </row>
    <row r="56" spans="1:3">
      <c r="A56" s="98">
        <v>1866</v>
      </c>
      <c r="B56" s="1" t="s">
        <v>272</v>
      </c>
      <c r="C56" s="1">
        <v>1000</v>
      </c>
    </row>
    <row r="57" spans="1:3">
      <c r="A57" s="98">
        <v>1867</v>
      </c>
      <c r="B57" s="1" t="s">
        <v>273</v>
      </c>
      <c r="C57" s="1">
        <v>1000</v>
      </c>
    </row>
    <row r="58" spans="1:3">
      <c r="A58" s="98">
        <v>1868</v>
      </c>
      <c r="B58" s="1" t="s">
        <v>274</v>
      </c>
      <c r="C58" s="1">
        <v>1000</v>
      </c>
    </row>
    <row r="59" spans="1:3">
      <c r="A59" s="98">
        <v>1870</v>
      </c>
      <c r="B59" s="1" t="s">
        <v>275</v>
      </c>
      <c r="C59" s="1">
        <v>100</v>
      </c>
    </row>
    <row r="60" spans="1:3">
      <c r="A60" s="98">
        <v>1878</v>
      </c>
      <c r="B60" s="1" t="s">
        <v>276</v>
      </c>
      <c r="C60" s="1">
        <v>100</v>
      </c>
    </row>
    <row r="61" spans="1:3">
      <c r="A61" s="98">
        <v>1879</v>
      </c>
      <c r="B61" s="1" t="s">
        <v>277</v>
      </c>
      <c r="C61" s="1">
        <v>100</v>
      </c>
    </row>
    <row r="62" spans="1:3">
      <c r="A62" s="98">
        <v>1881</v>
      </c>
      <c r="B62" s="1" t="s">
        <v>16</v>
      </c>
      <c r="C62" s="1">
        <v>1000</v>
      </c>
    </row>
    <row r="63" spans="1:3">
      <c r="A63" s="98">
        <v>1882</v>
      </c>
      <c r="B63" s="1" t="s">
        <v>278</v>
      </c>
      <c r="C63" s="1">
        <v>1000</v>
      </c>
    </row>
    <row r="64" spans="1:3">
      <c r="A64" s="98">
        <v>1883</v>
      </c>
      <c r="B64" s="1" t="s">
        <v>279</v>
      </c>
      <c r="C64" s="1">
        <v>1000</v>
      </c>
    </row>
    <row r="65" spans="1:3">
      <c r="A65" s="98">
        <v>1884</v>
      </c>
      <c r="B65" s="1" t="s">
        <v>280</v>
      </c>
      <c r="C65" s="1">
        <v>1000</v>
      </c>
    </row>
    <row r="66" spans="1:3">
      <c r="A66" s="98">
        <v>1885</v>
      </c>
      <c r="B66" s="1" t="s">
        <v>281</v>
      </c>
      <c r="C66" s="1">
        <v>100</v>
      </c>
    </row>
    <row r="67" spans="1:3">
      <c r="A67" s="98">
        <v>1888</v>
      </c>
      <c r="B67" s="1" t="s">
        <v>282</v>
      </c>
      <c r="C67" s="1">
        <v>1000</v>
      </c>
    </row>
    <row r="68" spans="1:3">
      <c r="A68" s="98">
        <v>1890</v>
      </c>
      <c r="B68" s="1" t="s">
        <v>283</v>
      </c>
      <c r="C68" s="1">
        <v>100</v>
      </c>
    </row>
    <row r="69" spans="1:3">
      <c r="A69" s="98">
        <v>1893</v>
      </c>
      <c r="B69" s="1" t="s">
        <v>284</v>
      </c>
      <c r="C69" s="1">
        <v>100</v>
      </c>
    </row>
    <row r="70" spans="1:3">
      <c r="A70" s="98">
        <v>1896</v>
      </c>
      <c r="B70" s="1" t="s">
        <v>285</v>
      </c>
      <c r="C70" s="1">
        <v>100</v>
      </c>
    </row>
    <row r="71" spans="1:3">
      <c r="A71" s="98">
        <v>1897</v>
      </c>
      <c r="B71" s="1" t="s">
        <v>286</v>
      </c>
      <c r="C71" s="1">
        <v>1000</v>
      </c>
    </row>
    <row r="72" spans="1:3">
      <c r="A72" s="98">
        <v>1899</v>
      </c>
      <c r="B72" s="1" t="s">
        <v>287</v>
      </c>
      <c r="C72" s="1">
        <v>1000</v>
      </c>
    </row>
    <row r="73" spans="1:3">
      <c r="A73" s="98">
        <v>1911</v>
      </c>
      <c r="B73" s="1" t="s">
        <v>288</v>
      </c>
      <c r="C73" s="1">
        <v>100</v>
      </c>
    </row>
    <row r="74" spans="1:3">
      <c r="A74" s="98">
        <v>1914</v>
      </c>
      <c r="B74" s="1" t="s">
        <v>289</v>
      </c>
      <c r="C74" s="1">
        <v>100</v>
      </c>
    </row>
    <row r="75" spans="1:3">
      <c r="A75" s="98">
        <v>1916</v>
      </c>
      <c r="B75" s="1" t="s">
        <v>290</v>
      </c>
      <c r="C75" s="1">
        <v>1000</v>
      </c>
    </row>
    <row r="76" spans="1:3">
      <c r="A76" s="98">
        <v>1919</v>
      </c>
      <c r="B76" s="1" t="s">
        <v>291</v>
      </c>
      <c r="C76" s="1">
        <v>1000</v>
      </c>
    </row>
    <row r="77" spans="1:3">
      <c r="A77" s="98">
        <v>1921</v>
      </c>
      <c r="B77" s="1" t="s">
        <v>292</v>
      </c>
      <c r="C77" s="1">
        <v>100</v>
      </c>
    </row>
    <row r="78" spans="1:3">
      <c r="A78" s="98">
        <v>1924</v>
      </c>
      <c r="B78" s="1" t="s">
        <v>293</v>
      </c>
      <c r="C78" s="1">
        <v>1000</v>
      </c>
    </row>
    <row r="79" spans="1:3">
      <c r="A79" s="98">
        <v>1925</v>
      </c>
      <c r="B79" s="1" t="s">
        <v>294</v>
      </c>
      <c r="C79" s="1">
        <v>100</v>
      </c>
    </row>
    <row r="80" spans="1:3">
      <c r="A80" s="98">
        <v>1926</v>
      </c>
      <c r="B80" s="1" t="s">
        <v>295</v>
      </c>
      <c r="C80" s="1">
        <v>100</v>
      </c>
    </row>
    <row r="81" spans="1:3">
      <c r="A81" s="98">
        <v>1928</v>
      </c>
      <c r="B81" s="1" t="s">
        <v>17</v>
      </c>
      <c r="C81" s="1">
        <v>100</v>
      </c>
    </row>
    <row r="82" spans="1:3">
      <c r="A82" s="98">
        <v>1929</v>
      </c>
      <c r="B82" s="1" t="s">
        <v>296</v>
      </c>
      <c r="C82" s="1">
        <v>100</v>
      </c>
    </row>
    <row r="83" spans="1:3">
      <c r="A83" s="98">
        <v>1930</v>
      </c>
      <c r="B83" s="1" t="s">
        <v>297</v>
      </c>
      <c r="C83" s="1">
        <v>100</v>
      </c>
    </row>
    <row r="84" spans="1:3">
      <c r="A84" s="98">
        <v>1933</v>
      </c>
      <c r="B84" s="1" t="s">
        <v>298</v>
      </c>
      <c r="C84" s="1">
        <v>1000</v>
      </c>
    </row>
    <row r="85" spans="1:3">
      <c r="A85" s="98">
        <v>1934</v>
      </c>
      <c r="B85" s="1" t="s">
        <v>299</v>
      </c>
      <c r="C85" s="1">
        <v>1000</v>
      </c>
    </row>
    <row r="86" spans="1:3">
      <c r="A86" s="98">
        <v>1937</v>
      </c>
      <c r="B86" s="1" t="s">
        <v>300</v>
      </c>
      <c r="C86" s="1">
        <v>100</v>
      </c>
    </row>
    <row r="87" spans="1:3">
      <c r="A87" s="98">
        <v>1939</v>
      </c>
      <c r="B87" s="1" t="s">
        <v>301</v>
      </c>
      <c r="C87" s="1">
        <v>1000</v>
      </c>
    </row>
    <row r="88" spans="1:3">
      <c r="A88" s="98">
        <v>1941</v>
      </c>
      <c r="B88" s="1" t="s">
        <v>302</v>
      </c>
      <c r="C88" s="1">
        <v>100</v>
      </c>
    </row>
    <row r="89" spans="1:3">
      <c r="A89" s="98">
        <v>1942</v>
      </c>
      <c r="B89" s="1" t="s">
        <v>303</v>
      </c>
      <c r="C89" s="1">
        <v>1000</v>
      </c>
    </row>
    <row r="90" spans="1:3">
      <c r="A90" s="98">
        <v>1944</v>
      </c>
      <c r="B90" s="1" t="s">
        <v>304</v>
      </c>
      <c r="C90" s="1">
        <v>100</v>
      </c>
    </row>
    <row r="91" spans="1:3">
      <c r="A91" s="98">
        <v>1945</v>
      </c>
      <c r="B91" s="1" t="s">
        <v>305</v>
      </c>
      <c r="C91" s="1">
        <v>1000</v>
      </c>
    </row>
    <row r="92" spans="1:3">
      <c r="A92" s="98">
        <v>1946</v>
      </c>
      <c r="B92" s="1" t="s">
        <v>306</v>
      </c>
      <c r="C92" s="1">
        <v>1000</v>
      </c>
    </row>
    <row r="93" spans="1:3">
      <c r="A93" s="98">
        <v>1949</v>
      </c>
      <c r="B93" s="1" t="s">
        <v>307</v>
      </c>
      <c r="C93" s="1">
        <v>100</v>
      </c>
    </row>
    <row r="94" spans="1:3">
      <c r="A94" s="98">
        <v>1950</v>
      </c>
      <c r="B94" s="1" t="s">
        <v>308</v>
      </c>
      <c r="C94" s="1">
        <v>100</v>
      </c>
    </row>
    <row r="95" spans="1:3">
      <c r="A95" s="98">
        <v>1951</v>
      </c>
      <c r="B95" s="1" t="s">
        <v>309</v>
      </c>
      <c r="C95" s="1">
        <v>100</v>
      </c>
    </row>
    <row r="96" spans="1:3">
      <c r="A96" s="98">
        <v>1952</v>
      </c>
      <c r="B96" s="1" t="s">
        <v>310</v>
      </c>
      <c r="C96" s="1">
        <v>100</v>
      </c>
    </row>
    <row r="97" spans="1:3">
      <c r="A97" s="98">
        <v>1954</v>
      </c>
      <c r="B97" s="1" t="s">
        <v>311</v>
      </c>
      <c r="C97" s="1">
        <v>1000</v>
      </c>
    </row>
    <row r="98" spans="1:3">
      <c r="A98" s="98">
        <v>1956</v>
      </c>
      <c r="B98" s="1" t="s">
        <v>312</v>
      </c>
      <c r="C98" s="1">
        <v>100</v>
      </c>
    </row>
    <row r="99" spans="1:3">
      <c r="A99" s="98">
        <v>1959</v>
      </c>
      <c r="B99" s="1" t="s">
        <v>313</v>
      </c>
      <c r="C99" s="1">
        <v>100</v>
      </c>
    </row>
    <row r="100" spans="1:3">
      <c r="A100" s="98">
        <v>1961</v>
      </c>
      <c r="B100" s="1" t="s">
        <v>314</v>
      </c>
      <c r="C100" s="1">
        <v>100</v>
      </c>
    </row>
    <row r="101" spans="1:3">
      <c r="A101" s="98">
        <v>1963</v>
      </c>
      <c r="B101" s="1" t="s">
        <v>18</v>
      </c>
      <c r="C101" s="1">
        <v>100</v>
      </c>
    </row>
    <row r="102" spans="1:3">
      <c r="A102" s="98">
        <v>1964</v>
      </c>
      <c r="B102" s="1" t="s">
        <v>315</v>
      </c>
      <c r="C102" s="1">
        <v>1000</v>
      </c>
    </row>
    <row r="103" spans="1:3">
      <c r="A103" s="98">
        <v>1965</v>
      </c>
      <c r="B103" s="1" t="s">
        <v>316</v>
      </c>
      <c r="C103" s="1">
        <v>100</v>
      </c>
    </row>
    <row r="104" spans="1:3">
      <c r="A104" s="98">
        <v>1967</v>
      </c>
      <c r="B104" s="1" t="s">
        <v>146</v>
      </c>
      <c r="C104" s="1">
        <v>100</v>
      </c>
    </row>
    <row r="105" spans="1:3">
      <c r="A105" s="98">
        <v>1968</v>
      </c>
      <c r="B105" s="1" t="s">
        <v>317</v>
      </c>
      <c r="C105" s="1">
        <v>1000</v>
      </c>
    </row>
    <row r="106" spans="1:3">
      <c r="A106" s="98">
        <v>1969</v>
      </c>
      <c r="B106" s="1" t="s">
        <v>318</v>
      </c>
      <c r="C106" s="1">
        <v>100</v>
      </c>
    </row>
    <row r="107" spans="1:3">
      <c r="A107" s="98">
        <v>1972</v>
      </c>
      <c r="B107" s="1" t="s">
        <v>319</v>
      </c>
      <c r="C107" s="1">
        <v>100</v>
      </c>
    </row>
    <row r="108" spans="1:3">
      <c r="A108" s="98">
        <v>1973</v>
      </c>
      <c r="B108" s="1" t="s">
        <v>320</v>
      </c>
      <c r="C108" s="1">
        <v>100</v>
      </c>
    </row>
    <row r="109" spans="1:3">
      <c r="A109" s="98">
        <v>1975</v>
      </c>
      <c r="B109" s="1" t="s">
        <v>321</v>
      </c>
      <c r="C109" s="1">
        <v>100</v>
      </c>
    </row>
    <row r="110" spans="1:3">
      <c r="A110" s="98">
        <v>1976</v>
      </c>
      <c r="B110" s="1" t="s">
        <v>322</v>
      </c>
      <c r="C110" s="1">
        <v>100</v>
      </c>
    </row>
    <row r="111" spans="1:3">
      <c r="A111" s="98">
        <v>1979</v>
      </c>
      <c r="B111" s="1" t="s">
        <v>323</v>
      </c>
      <c r="C111" s="1">
        <v>100</v>
      </c>
    </row>
    <row r="112" spans="1:3">
      <c r="A112" s="98">
        <v>1980</v>
      </c>
      <c r="B112" s="1" t="s">
        <v>324</v>
      </c>
      <c r="C112" s="1">
        <v>1000</v>
      </c>
    </row>
    <row r="113" spans="1:3">
      <c r="A113" s="98">
        <v>1982</v>
      </c>
      <c r="B113" s="1" t="s">
        <v>325</v>
      </c>
      <c r="C113" s="1">
        <v>100</v>
      </c>
    </row>
    <row r="114" spans="1:3">
      <c r="A114" s="98">
        <v>1983</v>
      </c>
      <c r="B114" s="1" t="s">
        <v>326</v>
      </c>
      <c r="C114" s="1">
        <v>100</v>
      </c>
    </row>
    <row r="115" spans="1:3">
      <c r="A115" s="98">
        <v>2001</v>
      </c>
      <c r="B115" s="1" t="s">
        <v>327</v>
      </c>
      <c r="C115" s="1">
        <v>100</v>
      </c>
    </row>
    <row r="116" spans="1:3">
      <c r="A116" s="98">
        <v>2002</v>
      </c>
      <c r="B116" s="1" t="s">
        <v>328</v>
      </c>
      <c r="C116" s="1">
        <v>100</v>
      </c>
    </row>
    <row r="117" spans="1:3">
      <c r="A117" s="98">
        <v>2004</v>
      </c>
      <c r="B117" s="1" t="s">
        <v>329</v>
      </c>
      <c r="C117" s="1">
        <v>1000</v>
      </c>
    </row>
    <row r="118" spans="1:3">
      <c r="A118" s="98">
        <v>2053</v>
      </c>
      <c r="B118" s="1" t="s">
        <v>330</v>
      </c>
      <c r="C118" s="1">
        <v>100</v>
      </c>
    </row>
    <row r="119" spans="1:3">
      <c r="A119" s="98">
        <v>2055</v>
      </c>
      <c r="B119" s="1" t="s">
        <v>331</v>
      </c>
      <c r="C119" s="1">
        <v>1000</v>
      </c>
    </row>
    <row r="120" spans="1:3">
      <c r="A120" s="98">
        <v>2060</v>
      </c>
      <c r="B120" s="1" t="s">
        <v>332</v>
      </c>
      <c r="C120" s="1">
        <v>100</v>
      </c>
    </row>
    <row r="121" spans="1:3">
      <c r="A121" s="98">
        <v>2108</v>
      </c>
      <c r="B121" s="1" t="s">
        <v>333</v>
      </c>
      <c r="C121" s="1">
        <v>100</v>
      </c>
    </row>
    <row r="122" spans="1:3">
      <c r="A122" s="98">
        <v>2109</v>
      </c>
      <c r="B122" s="1" t="s">
        <v>334</v>
      </c>
      <c r="C122" s="1">
        <v>100</v>
      </c>
    </row>
    <row r="123" spans="1:3">
      <c r="A123" s="98">
        <v>2112</v>
      </c>
      <c r="B123" s="1" t="s">
        <v>335</v>
      </c>
      <c r="C123" s="1">
        <v>100</v>
      </c>
    </row>
    <row r="124" spans="1:3">
      <c r="A124" s="98">
        <v>2117</v>
      </c>
      <c r="B124" s="1" t="s">
        <v>336</v>
      </c>
      <c r="C124" s="1">
        <v>100</v>
      </c>
    </row>
    <row r="125" spans="1:3">
      <c r="A125" s="98">
        <v>2121</v>
      </c>
      <c r="B125" s="1" t="s">
        <v>1880</v>
      </c>
      <c r="C125" s="1">
        <v>100</v>
      </c>
    </row>
    <row r="126" spans="1:3">
      <c r="A126" s="98">
        <v>2127</v>
      </c>
      <c r="B126" s="1" t="s">
        <v>337</v>
      </c>
      <c r="C126" s="1">
        <v>100</v>
      </c>
    </row>
    <row r="127" spans="1:3">
      <c r="A127" s="98">
        <v>2130</v>
      </c>
      <c r="B127" s="1" t="s">
        <v>1881</v>
      </c>
      <c r="C127" s="1">
        <v>100</v>
      </c>
    </row>
    <row r="128" spans="1:3">
      <c r="A128" s="98">
        <v>2131</v>
      </c>
      <c r="B128" s="1" t="s">
        <v>338</v>
      </c>
      <c r="C128" s="1">
        <v>100</v>
      </c>
    </row>
    <row r="129" spans="1:3">
      <c r="A129" s="98">
        <v>2138</v>
      </c>
      <c r="B129" s="1" t="s">
        <v>1882</v>
      </c>
      <c r="C129" s="1">
        <v>100</v>
      </c>
    </row>
    <row r="130" spans="1:3">
      <c r="A130" s="98">
        <v>2157</v>
      </c>
      <c r="B130" s="1" t="s">
        <v>1883</v>
      </c>
      <c r="C130" s="1">
        <v>100</v>
      </c>
    </row>
    <row r="131" spans="1:3">
      <c r="A131" s="98">
        <v>2168</v>
      </c>
      <c r="B131" s="1" t="s">
        <v>339</v>
      </c>
      <c r="C131" s="1">
        <v>100</v>
      </c>
    </row>
    <row r="132" spans="1:3">
      <c r="A132" s="98">
        <v>2169</v>
      </c>
      <c r="B132" s="1" t="s">
        <v>340</v>
      </c>
      <c r="C132" s="1">
        <v>100</v>
      </c>
    </row>
    <row r="133" spans="1:3">
      <c r="A133" s="98">
        <v>2170</v>
      </c>
      <c r="B133" s="1" t="s">
        <v>341</v>
      </c>
      <c r="C133" s="1">
        <v>100</v>
      </c>
    </row>
    <row r="134" spans="1:3">
      <c r="A134" s="98">
        <v>2173</v>
      </c>
      <c r="B134" s="1" t="s">
        <v>1884</v>
      </c>
      <c r="C134" s="1">
        <v>100</v>
      </c>
    </row>
    <row r="135" spans="1:3">
      <c r="A135" s="98">
        <v>2174</v>
      </c>
      <c r="B135" s="1" t="s">
        <v>342</v>
      </c>
      <c r="C135" s="1">
        <v>100</v>
      </c>
    </row>
    <row r="136" spans="1:3">
      <c r="A136" s="98">
        <v>2175</v>
      </c>
      <c r="B136" s="1" t="s">
        <v>1885</v>
      </c>
      <c r="C136" s="1">
        <v>100</v>
      </c>
    </row>
    <row r="137" spans="1:3">
      <c r="A137" s="98">
        <v>2179</v>
      </c>
      <c r="B137" s="1" t="s">
        <v>1886</v>
      </c>
      <c r="C137" s="1">
        <v>100</v>
      </c>
    </row>
    <row r="138" spans="1:3">
      <c r="A138" s="98">
        <v>2181</v>
      </c>
      <c r="B138" s="1" t="s">
        <v>343</v>
      </c>
      <c r="C138" s="1">
        <v>100</v>
      </c>
    </row>
    <row r="139" spans="1:3">
      <c r="A139" s="98">
        <v>2191</v>
      </c>
      <c r="B139" s="1" t="s">
        <v>1887</v>
      </c>
      <c r="C139" s="1">
        <v>100</v>
      </c>
    </row>
    <row r="140" spans="1:3">
      <c r="A140" s="98">
        <v>2193</v>
      </c>
      <c r="B140" s="1" t="s">
        <v>344</v>
      </c>
      <c r="C140" s="1">
        <v>100</v>
      </c>
    </row>
    <row r="141" spans="1:3">
      <c r="A141" s="98">
        <v>2198</v>
      </c>
      <c r="B141" s="1" t="s">
        <v>345</v>
      </c>
      <c r="C141" s="1">
        <v>100</v>
      </c>
    </row>
    <row r="142" spans="1:3">
      <c r="A142" s="98">
        <v>2201</v>
      </c>
      <c r="B142" s="1" t="s">
        <v>346</v>
      </c>
      <c r="C142" s="1">
        <v>100</v>
      </c>
    </row>
    <row r="143" spans="1:3">
      <c r="A143" s="98">
        <v>2204</v>
      </c>
      <c r="B143" s="1" t="s">
        <v>347</v>
      </c>
      <c r="C143" s="1">
        <v>100</v>
      </c>
    </row>
    <row r="144" spans="1:3">
      <c r="A144" s="98">
        <v>2206</v>
      </c>
      <c r="B144" s="1" t="s">
        <v>348</v>
      </c>
      <c r="C144" s="1">
        <v>100</v>
      </c>
    </row>
    <row r="145" spans="1:3">
      <c r="A145" s="98">
        <v>2211</v>
      </c>
      <c r="B145" s="1" t="s">
        <v>349</v>
      </c>
      <c r="C145" s="1">
        <v>1000</v>
      </c>
    </row>
    <row r="146" spans="1:3">
      <c r="A146" s="98">
        <v>2212</v>
      </c>
      <c r="B146" s="1" t="s">
        <v>350</v>
      </c>
      <c r="C146" s="1">
        <v>100</v>
      </c>
    </row>
    <row r="147" spans="1:3">
      <c r="A147" s="98">
        <v>2215</v>
      </c>
      <c r="B147" s="1" t="s">
        <v>351</v>
      </c>
      <c r="C147" s="1">
        <v>1000</v>
      </c>
    </row>
    <row r="148" spans="1:3">
      <c r="A148" s="98">
        <v>2217</v>
      </c>
      <c r="B148" s="1" t="s">
        <v>352</v>
      </c>
      <c r="C148" s="1">
        <v>1000</v>
      </c>
    </row>
    <row r="149" spans="1:3">
      <c r="A149" s="98">
        <v>2220</v>
      </c>
      <c r="B149" s="1" t="s">
        <v>353</v>
      </c>
      <c r="C149" s="1">
        <v>100</v>
      </c>
    </row>
    <row r="150" spans="1:3">
      <c r="A150" s="98">
        <v>2222</v>
      </c>
      <c r="B150" s="1" t="s">
        <v>354</v>
      </c>
      <c r="C150" s="1">
        <v>100</v>
      </c>
    </row>
    <row r="151" spans="1:3">
      <c r="A151" s="98">
        <v>2226</v>
      </c>
      <c r="B151" s="1" t="s">
        <v>1888</v>
      </c>
      <c r="C151" s="1">
        <v>100</v>
      </c>
    </row>
    <row r="152" spans="1:3">
      <c r="A152" s="98">
        <v>2229</v>
      </c>
      <c r="B152" s="1" t="s">
        <v>19</v>
      </c>
      <c r="C152" s="1">
        <v>100</v>
      </c>
    </row>
    <row r="153" spans="1:3">
      <c r="A153" s="98">
        <v>2264</v>
      </c>
      <c r="B153" s="1" t="s">
        <v>355</v>
      </c>
      <c r="C153" s="1">
        <v>1000</v>
      </c>
    </row>
    <row r="154" spans="1:3">
      <c r="A154" s="98">
        <v>2266</v>
      </c>
      <c r="B154" s="1" t="s">
        <v>356</v>
      </c>
      <c r="C154" s="1">
        <v>100</v>
      </c>
    </row>
    <row r="155" spans="1:3">
      <c r="A155" s="98">
        <v>2267</v>
      </c>
      <c r="B155" s="1" t="s">
        <v>357</v>
      </c>
      <c r="C155" s="1">
        <v>100</v>
      </c>
    </row>
    <row r="156" spans="1:3">
      <c r="A156" s="98">
        <v>2269</v>
      </c>
      <c r="B156" s="1" t="s">
        <v>358</v>
      </c>
      <c r="C156" s="1">
        <v>100</v>
      </c>
    </row>
    <row r="157" spans="1:3">
      <c r="A157" s="98">
        <v>2270</v>
      </c>
      <c r="B157" s="1" t="s">
        <v>359</v>
      </c>
      <c r="C157" s="1">
        <v>100</v>
      </c>
    </row>
    <row r="158" spans="1:3">
      <c r="A158" s="98">
        <v>2281</v>
      </c>
      <c r="B158" s="1" t="s">
        <v>360</v>
      </c>
      <c r="C158" s="1">
        <v>1000</v>
      </c>
    </row>
    <row r="159" spans="1:3">
      <c r="A159" s="98">
        <v>2282</v>
      </c>
      <c r="B159" s="1" t="s">
        <v>361</v>
      </c>
      <c r="C159" s="1">
        <v>1000</v>
      </c>
    </row>
    <row r="160" spans="1:3">
      <c r="A160" s="98">
        <v>2286</v>
      </c>
      <c r="B160" s="1" t="s">
        <v>362</v>
      </c>
      <c r="C160" s="1">
        <v>100</v>
      </c>
    </row>
    <row r="161" spans="1:3">
      <c r="A161" s="98">
        <v>2288</v>
      </c>
      <c r="B161" s="1" t="s">
        <v>363</v>
      </c>
      <c r="C161" s="1">
        <v>1000</v>
      </c>
    </row>
    <row r="162" spans="1:3">
      <c r="A162" s="98">
        <v>2292</v>
      </c>
      <c r="B162" s="1" t="s">
        <v>364</v>
      </c>
      <c r="C162" s="1">
        <v>100</v>
      </c>
    </row>
    <row r="163" spans="1:3">
      <c r="A163" s="98">
        <v>2294</v>
      </c>
      <c r="B163" s="1" t="s">
        <v>1889</v>
      </c>
      <c r="C163" s="1">
        <v>100</v>
      </c>
    </row>
    <row r="164" spans="1:3">
      <c r="A164" s="98">
        <v>2296</v>
      </c>
      <c r="B164" s="1" t="s">
        <v>1890</v>
      </c>
      <c r="C164" s="1">
        <v>100</v>
      </c>
    </row>
    <row r="165" spans="1:3">
      <c r="A165" s="98">
        <v>2301</v>
      </c>
      <c r="B165" s="1" t="s">
        <v>365</v>
      </c>
      <c r="C165" s="1">
        <v>100</v>
      </c>
    </row>
    <row r="166" spans="1:3">
      <c r="A166" s="98">
        <v>2304</v>
      </c>
      <c r="B166" s="1" t="s">
        <v>1891</v>
      </c>
      <c r="C166" s="1">
        <v>100</v>
      </c>
    </row>
    <row r="167" spans="1:3">
      <c r="A167" s="98">
        <v>2305</v>
      </c>
      <c r="B167" s="1" t="s">
        <v>366</v>
      </c>
      <c r="C167" s="1">
        <v>100</v>
      </c>
    </row>
    <row r="168" spans="1:3">
      <c r="A168" s="98">
        <v>2309</v>
      </c>
      <c r="B168" s="1" t="s">
        <v>367</v>
      </c>
      <c r="C168" s="1">
        <v>100</v>
      </c>
    </row>
    <row r="169" spans="1:3">
      <c r="A169" s="98">
        <v>2315</v>
      </c>
      <c r="B169" s="1" t="s">
        <v>1892</v>
      </c>
      <c r="C169" s="1">
        <v>100</v>
      </c>
    </row>
    <row r="170" spans="1:3">
      <c r="A170" s="98">
        <v>2317</v>
      </c>
      <c r="B170" s="1" t="s">
        <v>368</v>
      </c>
      <c r="C170" s="1">
        <v>100</v>
      </c>
    </row>
    <row r="171" spans="1:3">
      <c r="A171" s="98">
        <v>2325</v>
      </c>
      <c r="B171" s="1" t="s">
        <v>369</v>
      </c>
      <c r="C171" s="1">
        <v>100</v>
      </c>
    </row>
    <row r="172" spans="1:3">
      <c r="A172" s="98">
        <v>2326</v>
      </c>
      <c r="B172" s="1" t="s">
        <v>370</v>
      </c>
      <c r="C172" s="1">
        <v>100</v>
      </c>
    </row>
    <row r="173" spans="1:3">
      <c r="A173" s="98">
        <v>2327</v>
      </c>
      <c r="B173" s="1" t="s">
        <v>371</v>
      </c>
      <c r="C173" s="1">
        <v>100</v>
      </c>
    </row>
    <row r="174" spans="1:3">
      <c r="A174" s="98">
        <v>2331</v>
      </c>
      <c r="B174" s="1" t="s">
        <v>372</v>
      </c>
      <c r="C174" s="1">
        <v>100</v>
      </c>
    </row>
    <row r="175" spans="1:3">
      <c r="A175" s="98">
        <v>2332</v>
      </c>
      <c r="B175" s="1" t="s">
        <v>1893</v>
      </c>
      <c r="C175" s="1">
        <v>100</v>
      </c>
    </row>
    <row r="176" spans="1:3">
      <c r="A176" s="98">
        <v>2335</v>
      </c>
      <c r="B176" s="1" t="s">
        <v>373</v>
      </c>
      <c r="C176" s="1">
        <v>100</v>
      </c>
    </row>
    <row r="177" spans="1:3">
      <c r="A177" s="98">
        <v>2337</v>
      </c>
      <c r="B177" s="1" t="s">
        <v>1894</v>
      </c>
      <c r="C177" s="1">
        <v>100</v>
      </c>
    </row>
    <row r="178" spans="1:3">
      <c r="A178" s="98">
        <v>2359</v>
      </c>
      <c r="B178" s="1" t="s">
        <v>374</v>
      </c>
      <c r="C178" s="1">
        <v>100</v>
      </c>
    </row>
    <row r="179" spans="1:3">
      <c r="A179" s="98">
        <v>2362</v>
      </c>
      <c r="B179" s="1" t="s">
        <v>1895</v>
      </c>
      <c r="C179" s="1">
        <v>100</v>
      </c>
    </row>
    <row r="180" spans="1:3">
      <c r="A180" s="98">
        <v>2371</v>
      </c>
      <c r="B180" s="1" t="s">
        <v>20</v>
      </c>
      <c r="C180" s="1">
        <v>100</v>
      </c>
    </row>
    <row r="181" spans="1:3">
      <c r="A181" s="98">
        <v>2372</v>
      </c>
      <c r="B181" s="1" t="s">
        <v>375</v>
      </c>
      <c r="C181" s="1">
        <v>100</v>
      </c>
    </row>
    <row r="182" spans="1:3">
      <c r="A182" s="98">
        <v>2378</v>
      </c>
      <c r="B182" s="1" t="s">
        <v>376</v>
      </c>
      <c r="C182" s="1">
        <v>100</v>
      </c>
    </row>
    <row r="183" spans="1:3">
      <c r="A183" s="98">
        <v>2379</v>
      </c>
      <c r="B183" s="1" t="s">
        <v>377</v>
      </c>
      <c r="C183" s="1">
        <v>100</v>
      </c>
    </row>
    <row r="184" spans="1:3">
      <c r="A184" s="98">
        <v>2384</v>
      </c>
      <c r="B184" s="1" t="s">
        <v>378</v>
      </c>
      <c r="C184" s="1">
        <v>100</v>
      </c>
    </row>
    <row r="185" spans="1:3">
      <c r="A185" s="98">
        <v>2389</v>
      </c>
      <c r="B185" s="1" t="s">
        <v>379</v>
      </c>
      <c r="C185" s="1">
        <v>100</v>
      </c>
    </row>
    <row r="186" spans="1:3">
      <c r="A186" s="98">
        <v>2395</v>
      </c>
      <c r="B186" s="1" t="s">
        <v>380</v>
      </c>
      <c r="C186" s="1">
        <v>100</v>
      </c>
    </row>
    <row r="187" spans="1:3">
      <c r="A187" s="98">
        <v>2398</v>
      </c>
      <c r="B187" s="1" t="s">
        <v>381</v>
      </c>
      <c r="C187" s="1">
        <v>100</v>
      </c>
    </row>
    <row r="188" spans="1:3">
      <c r="A188" s="98">
        <v>2400</v>
      </c>
      <c r="B188" s="1" t="s">
        <v>1896</v>
      </c>
      <c r="C188" s="1">
        <v>100</v>
      </c>
    </row>
    <row r="189" spans="1:3">
      <c r="A189" s="98">
        <v>2402</v>
      </c>
      <c r="B189" s="1" t="s">
        <v>1897</v>
      </c>
      <c r="C189" s="1">
        <v>100</v>
      </c>
    </row>
    <row r="190" spans="1:3">
      <c r="A190" s="98">
        <v>2404</v>
      </c>
      <c r="B190" s="1" t="s">
        <v>382</v>
      </c>
      <c r="C190" s="1">
        <v>100</v>
      </c>
    </row>
    <row r="191" spans="1:3">
      <c r="A191" s="98">
        <v>2405</v>
      </c>
      <c r="B191" s="1" t="s">
        <v>383</v>
      </c>
      <c r="C191" s="1">
        <v>100</v>
      </c>
    </row>
    <row r="192" spans="1:3">
      <c r="A192" s="98">
        <v>2410</v>
      </c>
      <c r="B192" s="1" t="s">
        <v>384</v>
      </c>
      <c r="C192" s="1">
        <v>100</v>
      </c>
    </row>
    <row r="193" spans="1:3">
      <c r="A193" s="98">
        <v>2411</v>
      </c>
      <c r="B193" s="1" t="s">
        <v>1898</v>
      </c>
      <c r="C193" s="1">
        <v>100</v>
      </c>
    </row>
    <row r="194" spans="1:3">
      <c r="A194" s="98">
        <v>2412</v>
      </c>
      <c r="B194" s="1" t="s">
        <v>385</v>
      </c>
      <c r="C194" s="1">
        <v>100</v>
      </c>
    </row>
    <row r="195" spans="1:3">
      <c r="A195" s="98">
        <v>2413</v>
      </c>
      <c r="B195" s="1" t="s">
        <v>21</v>
      </c>
      <c r="C195" s="1">
        <v>100</v>
      </c>
    </row>
    <row r="196" spans="1:3">
      <c r="A196" s="98">
        <v>2418</v>
      </c>
      <c r="B196" s="1" t="s">
        <v>386</v>
      </c>
      <c r="C196" s="1">
        <v>100</v>
      </c>
    </row>
    <row r="197" spans="1:3">
      <c r="A197" s="98">
        <v>2427</v>
      </c>
      <c r="B197" s="1" t="s">
        <v>387</v>
      </c>
      <c r="C197" s="1">
        <v>100</v>
      </c>
    </row>
    <row r="198" spans="1:3">
      <c r="A198" s="98">
        <v>2428</v>
      </c>
      <c r="B198" s="1" t="s">
        <v>388</v>
      </c>
      <c r="C198" s="1">
        <v>100</v>
      </c>
    </row>
    <row r="199" spans="1:3">
      <c r="A199" s="98">
        <v>2429</v>
      </c>
      <c r="B199" s="1" t="s">
        <v>1899</v>
      </c>
      <c r="C199" s="1">
        <v>100</v>
      </c>
    </row>
    <row r="200" spans="1:3">
      <c r="A200" s="98">
        <v>2432</v>
      </c>
      <c r="B200" s="1" t="s">
        <v>389</v>
      </c>
      <c r="C200" s="1">
        <v>100</v>
      </c>
    </row>
    <row r="201" spans="1:3">
      <c r="A201" s="98">
        <v>2433</v>
      </c>
      <c r="B201" s="1" t="s">
        <v>22</v>
      </c>
      <c r="C201" s="1">
        <v>100</v>
      </c>
    </row>
    <row r="202" spans="1:3">
      <c r="A202" s="98">
        <v>2435</v>
      </c>
      <c r="B202" s="1" t="s">
        <v>1900</v>
      </c>
      <c r="C202" s="1">
        <v>100</v>
      </c>
    </row>
    <row r="203" spans="1:3">
      <c r="A203" s="98">
        <v>2440</v>
      </c>
      <c r="B203" s="1" t="s">
        <v>390</v>
      </c>
      <c r="C203" s="1">
        <v>100</v>
      </c>
    </row>
    <row r="204" spans="1:3">
      <c r="A204" s="98">
        <v>2453</v>
      </c>
      <c r="B204" s="1" t="s">
        <v>391</v>
      </c>
      <c r="C204" s="1">
        <v>100</v>
      </c>
    </row>
    <row r="205" spans="1:3">
      <c r="A205" s="98">
        <v>2461</v>
      </c>
      <c r="B205" s="1" t="s">
        <v>392</v>
      </c>
      <c r="C205" s="1">
        <v>100</v>
      </c>
    </row>
    <row r="206" spans="1:3">
      <c r="A206" s="98">
        <v>2462</v>
      </c>
      <c r="B206" s="1" t="s">
        <v>393</v>
      </c>
      <c r="C206" s="1">
        <v>100</v>
      </c>
    </row>
    <row r="207" spans="1:3">
      <c r="A207" s="98">
        <v>2468</v>
      </c>
      <c r="B207" s="1" t="s">
        <v>1901</v>
      </c>
      <c r="C207" s="1">
        <v>100</v>
      </c>
    </row>
    <row r="208" spans="1:3">
      <c r="A208" s="98">
        <v>2481</v>
      </c>
      <c r="B208" s="1" t="s">
        <v>1902</v>
      </c>
      <c r="C208" s="1">
        <v>100</v>
      </c>
    </row>
    <row r="209" spans="1:3">
      <c r="A209" s="98">
        <v>2484</v>
      </c>
      <c r="B209" s="1" t="s">
        <v>1903</v>
      </c>
      <c r="C209" s="1">
        <v>100</v>
      </c>
    </row>
    <row r="210" spans="1:3">
      <c r="A210" s="98">
        <v>2485</v>
      </c>
      <c r="B210" s="1" t="s">
        <v>394</v>
      </c>
      <c r="C210" s="1">
        <v>100</v>
      </c>
    </row>
    <row r="211" spans="1:3">
      <c r="A211" s="98">
        <v>2487</v>
      </c>
      <c r="B211" s="1" t="s">
        <v>1904</v>
      </c>
      <c r="C211" s="1">
        <v>100</v>
      </c>
    </row>
    <row r="212" spans="1:3">
      <c r="A212" s="98">
        <v>2491</v>
      </c>
      <c r="B212" s="1" t="s">
        <v>395</v>
      </c>
      <c r="C212" s="1">
        <v>100</v>
      </c>
    </row>
    <row r="213" spans="1:3">
      <c r="A213" s="98">
        <v>2492</v>
      </c>
      <c r="B213" s="1" t="s">
        <v>396</v>
      </c>
      <c r="C213" s="1">
        <v>100</v>
      </c>
    </row>
    <row r="214" spans="1:3">
      <c r="A214" s="98">
        <v>2497</v>
      </c>
      <c r="B214" s="1" t="s">
        <v>1905</v>
      </c>
      <c r="C214" s="1">
        <v>100</v>
      </c>
    </row>
    <row r="215" spans="1:3">
      <c r="A215" s="98">
        <v>2501</v>
      </c>
      <c r="B215" s="1" t="s">
        <v>397</v>
      </c>
      <c r="C215" s="1">
        <v>100</v>
      </c>
    </row>
    <row r="216" spans="1:3">
      <c r="A216" s="98">
        <v>2502</v>
      </c>
      <c r="B216" s="1" t="s">
        <v>67</v>
      </c>
      <c r="C216" s="1">
        <v>100</v>
      </c>
    </row>
    <row r="217" spans="1:3">
      <c r="A217" s="98">
        <v>2503</v>
      </c>
      <c r="B217" s="1" t="s">
        <v>398</v>
      </c>
      <c r="C217" s="1">
        <v>100</v>
      </c>
    </row>
    <row r="218" spans="1:3">
      <c r="A218" s="98">
        <v>2531</v>
      </c>
      <c r="B218" s="1" t="s">
        <v>399</v>
      </c>
      <c r="C218" s="1">
        <v>100</v>
      </c>
    </row>
    <row r="219" spans="1:3">
      <c r="A219" s="98">
        <v>2533</v>
      </c>
      <c r="B219" s="1" t="s">
        <v>400</v>
      </c>
      <c r="C219" s="1">
        <v>1000</v>
      </c>
    </row>
    <row r="220" spans="1:3">
      <c r="A220" s="98">
        <v>2538</v>
      </c>
      <c r="B220" s="1" t="s">
        <v>401</v>
      </c>
      <c r="C220" s="1">
        <v>1000</v>
      </c>
    </row>
    <row r="221" spans="1:3">
      <c r="A221" s="98">
        <v>2579</v>
      </c>
      <c r="B221" s="1" t="s">
        <v>402</v>
      </c>
      <c r="C221" s="1">
        <v>100</v>
      </c>
    </row>
    <row r="222" spans="1:3">
      <c r="A222" s="98">
        <v>2580</v>
      </c>
      <c r="B222" s="1" t="s">
        <v>403</v>
      </c>
      <c r="C222" s="1">
        <v>100</v>
      </c>
    </row>
    <row r="223" spans="1:3">
      <c r="A223" s="98">
        <v>2587</v>
      </c>
      <c r="B223" s="1" t="s">
        <v>404</v>
      </c>
      <c r="C223" s="1">
        <v>100</v>
      </c>
    </row>
    <row r="224" spans="1:3">
      <c r="A224" s="98">
        <v>2590</v>
      </c>
      <c r="B224" s="1" t="s">
        <v>405</v>
      </c>
      <c r="C224" s="1">
        <v>100</v>
      </c>
    </row>
    <row r="225" spans="1:3">
      <c r="A225" s="98">
        <v>2593</v>
      </c>
      <c r="B225" s="1" t="s">
        <v>11</v>
      </c>
      <c r="C225" s="1">
        <v>100</v>
      </c>
    </row>
    <row r="226" spans="1:3">
      <c r="A226" s="98">
        <v>2594</v>
      </c>
      <c r="B226" s="1" t="s">
        <v>406</v>
      </c>
      <c r="C226" s="1">
        <v>100</v>
      </c>
    </row>
    <row r="227" spans="1:3">
      <c r="A227" s="98">
        <v>2599</v>
      </c>
      <c r="B227" s="1" t="s">
        <v>407</v>
      </c>
      <c r="C227" s="1">
        <v>100</v>
      </c>
    </row>
    <row r="228" spans="1:3">
      <c r="A228" s="98">
        <v>2602</v>
      </c>
      <c r="B228" s="1" t="s">
        <v>408</v>
      </c>
      <c r="C228" s="1">
        <v>1000</v>
      </c>
    </row>
    <row r="229" spans="1:3">
      <c r="A229" s="98">
        <v>2607</v>
      </c>
      <c r="B229" s="1" t="s">
        <v>409</v>
      </c>
      <c r="C229" s="1">
        <v>100</v>
      </c>
    </row>
    <row r="230" spans="1:3">
      <c r="A230" s="98">
        <v>2613</v>
      </c>
      <c r="B230" s="1" t="s">
        <v>410</v>
      </c>
      <c r="C230" s="1">
        <v>100</v>
      </c>
    </row>
    <row r="231" spans="1:3">
      <c r="A231" s="98">
        <v>2651</v>
      </c>
      <c r="B231" s="1" t="s">
        <v>23</v>
      </c>
      <c r="C231" s="1">
        <v>100</v>
      </c>
    </row>
    <row r="232" spans="1:3">
      <c r="A232" s="98">
        <v>2652</v>
      </c>
      <c r="B232" s="1" t="s">
        <v>1906</v>
      </c>
      <c r="C232" s="1">
        <v>100</v>
      </c>
    </row>
    <row r="233" spans="1:3">
      <c r="A233" s="98">
        <v>2654</v>
      </c>
      <c r="B233" s="1" t="s">
        <v>1907</v>
      </c>
      <c r="C233" s="1">
        <v>1000</v>
      </c>
    </row>
    <row r="234" spans="1:3">
      <c r="A234" s="98">
        <v>2659</v>
      </c>
      <c r="B234" s="1" t="s">
        <v>411</v>
      </c>
      <c r="C234" s="1">
        <v>100</v>
      </c>
    </row>
    <row r="235" spans="1:3">
      <c r="A235" s="98">
        <v>2667</v>
      </c>
      <c r="B235" s="1" t="s">
        <v>1908</v>
      </c>
      <c r="C235" s="1">
        <v>100</v>
      </c>
    </row>
    <row r="236" spans="1:3">
      <c r="A236" s="98">
        <v>2669</v>
      </c>
      <c r="B236" s="1" t="s">
        <v>1909</v>
      </c>
      <c r="C236" s="1">
        <v>100</v>
      </c>
    </row>
    <row r="237" spans="1:3">
      <c r="A237" s="98">
        <v>2670</v>
      </c>
      <c r="B237" s="1" t="s">
        <v>412</v>
      </c>
      <c r="C237" s="1">
        <v>100</v>
      </c>
    </row>
    <row r="238" spans="1:3">
      <c r="A238" s="98">
        <v>2674</v>
      </c>
      <c r="B238" s="1" t="s">
        <v>413</v>
      </c>
      <c r="C238" s="1">
        <v>100</v>
      </c>
    </row>
    <row r="239" spans="1:3">
      <c r="A239" s="98">
        <v>2676</v>
      </c>
      <c r="B239" s="1" t="s">
        <v>414</v>
      </c>
      <c r="C239" s="1">
        <v>100</v>
      </c>
    </row>
    <row r="240" spans="1:3">
      <c r="A240" s="98">
        <v>2678</v>
      </c>
      <c r="B240" s="1" t="s">
        <v>415</v>
      </c>
      <c r="C240" s="1">
        <v>100</v>
      </c>
    </row>
    <row r="241" spans="1:3">
      <c r="A241" s="98">
        <v>2681</v>
      </c>
      <c r="B241" s="1" t="s">
        <v>416</v>
      </c>
      <c r="C241" s="1">
        <v>100</v>
      </c>
    </row>
    <row r="242" spans="1:3">
      <c r="A242" s="98">
        <v>2685</v>
      </c>
      <c r="B242" s="1" t="s">
        <v>417</v>
      </c>
      <c r="C242" s="1">
        <v>100</v>
      </c>
    </row>
    <row r="243" spans="1:3">
      <c r="A243" s="98">
        <v>2687</v>
      </c>
      <c r="B243" s="1" t="s">
        <v>418</v>
      </c>
      <c r="C243" s="1">
        <v>100</v>
      </c>
    </row>
    <row r="244" spans="1:3">
      <c r="A244" s="98">
        <v>2689</v>
      </c>
      <c r="B244" s="1" t="s">
        <v>419</v>
      </c>
      <c r="C244" s="1">
        <v>100</v>
      </c>
    </row>
    <row r="245" spans="1:3">
      <c r="A245" s="98">
        <v>2692</v>
      </c>
      <c r="B245" s="1" t="s">
        <v>1910</v>
      </c>
      <c r="C245" s="1">
        <v>100</v>
      </c>
    </row>
    <row r="246" spans="1:3">
      <c r="A246" s="98">
        <v>2694</v>
      </c>
      <c r="B246" s="1" t="s">
        <v>1911</v>
      </c>
      <c r="C246" s="1">
        <v>100</v>
      </c>
    </row>
    <row r="247" spans="1:3">
      <c r="A247" s="98">
        <v>2695</v>
      </c>
      <c r="B247" s="1" t="s">
        <v>420</v>
      </c>
      <c r="C247" s="1">
        <v>100</v>
      </c>
    </row>
    <row r="248" spans="1:3">
      <c r="A248" s="98">
        <v>2698</v>
      </c>
      <c r="B248" s="1" t="s">
        <v>421</v>
      </c>
      <c r="C248" s="1">
        <v>100</v>
      </c>
    </row>
    <row r="249" spans="1:3">
      <c r="A249" s="98">
        <v>2702</v>
      </c>
      <c r="B249" s="1" t="s">
        <v>1912</v>
      </c>
      <c r="C249" s="1">
        <v>100</v>
      </c>
    </row>
    <row r="250" spans="1:3">
      <c r="A250" s="98">
        <v>2703</v>
      </c>
      <c r="B250" s="1" t="s">
        <v>1913</v>
      </c>
      <c r="C250" s="1">
        <v>100</v>
      </c>
    </row>
    <row r="251" spans="1:3" s="1" customFormat="1">
      <c r="A251" s="98">
        <v>2705</v>
      </c>
      <c r="B251" s="1" t="s">
        <v>1914</v>
      </c>
      <c r="C251" s="1">
        <v>100</v>
      </c>
    </row>
    <row r="252" spans="1:3">
      <c r="A252" s="98">
        <v>2715</v>
      </c>
      <c r="B252" s="1" t="s">
        <v>422</v>
      </c>
      <c r="C252" s="1">
        <v>100</v>
      </c>
    </row>
    <row r="253" spans="1:3">
      <c r="A253" s="98">
        <v>2719</v>
      </c>
      <c r="B253" s="1" t="s">
        <v>423</v>
      </c>
      <c r="C253" s="1">
        <v>100</v>
      </c>
    </row>
    <row r="254" spans="1:3">
      <c r="A254" s="98">
        <v>2726</v>
      </c>
      <c r="B254" s="1" t="s">
        <v>1915</v>
      </c>
      <c r="C254" s="1">
        <v>100</v>
      </c>
    </row>
    <row r="255" spans="1:3">
      <c r="A255" s="98">
        <v>2729</v>
      </c>
      <c r="B255" s="1" t="s">
        <v>424</v>
      </c>
      <c r="C255" s="1">
        <v>100</v>
      </c>
    </row>
    <row r="256" spans="1:3">
      <c r="A256" s="98">
        <v>2730</v>
      </c>
      <c r="B256" s="1" t="s">
        <v>425</v>
      </c>
      <c r="C256" s="1">
        <v>100</v>
      </c>
    </row>
    <row r="257" spans="1:3">
      <c r="A257" s="98">
        <v>2733</v>
      </c>
      <c r="B257" s="1" t="s">
        <v>426</v>
      </c>
      <c r="C257" s="1">
        <v>100</v>
      </c>
    </row>
    <row r="258" spans="1:3">
      <c r="A258" s="98">
        <v>2734</v>
      </c>
      <c r="B258" s="1" t="s">
        <v>427</v>
      </c>
      <c r="C258" s="1">
        <v>100</v>
      </c>
    </row>
    <row r="259" spans="1:3">
      <c r="A259" s="98">
        <v>2735</v>
      </c>
      <c r="B259" s="1" t="s">
        <v>428</v>
      </c>
      <c r="C259" s="1">
        <v>100</v>
      </c>
    </row>
    <row r="260" spans="1:3">
      <c r="A260" s="98">
        <v>2743</v>
      </c>
      <c r="B260" s="1" t="s">
        <v>1916</v>
      </c>
      <c r="C260" s="1">
        <v>100</v>
      </c>
    </row>
    <row r="261" spans="1:3">
      <c r="A261" s="98">
        <v>2749</v>
      </c>
      <c r="B261" s="1" t="s">
        <v>429</v>
      </c>
      <c r="C261" s="1">
        <v>100</v>
      </c>
    </row>
    <row r="262" spans="1:3">
      <c r="A262" s="98">
        <v>2751</v>
      </c>
      <c r="B262" s="1" t="s">
        <v>1917</v>
      </c>
      <c r="C262" s="1">
        <v>100</v>
      </c>
    </row>
    <row r="263" spans="1:3">
      <c r="A263" s="98">
        <v>2760</v>
      </c>
      <c r="B263" s="1" t="s">
        <v>430</v>
      </c>
      <c r="C263" s="1">
        <v>100</v>
      </c>
    </row>
    <row r="264" spans="1:3">
      <c r="A264" s="98">
        <v>2763</v>
      </c>
      <c r="B264" s="1" t="s">
        <v>1918</v>
      </c>
      <c r="C264" s="1">
        <v>100</v>
      </c>
    </row>
    <row r="265" spans="1:3">
      <c r="A265" s="98">
        <v>2768</v>
      </c>
      <c r="B265" s="1" t="s">
        <v>24</v>
      </c>
      <c r="C265" s="1">
        <v>100</v>
      </c>
    </row>
    <row r="266" spans="1:3">
      <c r="A266" s="98">
        <v>2772</v>
      </c>
      <c r="B266" s="1" t="s">
        <v>431</v>
      </c>
      <c r="C266" s="1">
        <v>100</v>
      </c>
    </row>
    <row r="267" spans="1:3">
      <c r="A267" s="98">
        <v>2778</v>
      </c>
      <c r="B267" s="1" t="s">
        <v>1919</v>
      </c>
      <c r="C267" s="1">
        <v>100</v>
      </c>
    </row>
    <row r="268" spans="1:3">
      <c r="A268" s="98">
        <v>2782</v>
      </c>
      <c r="B268" s="1" t="s">
        <v>1920</v>
      </c>
      <c r="C268" s="1">
        <v>100</v>
      </c>
    </row>
    <row r="269" spans="1:3">
      <c r="A269" s="98">
        <v>2784</v>
      </c>
      <c r="B269" s="1" t="s">
        <v>432</v>
      </c>
      <c r="C269" s="1">
        <v>100</v>
      </c>
    </row>
    <row r="270" spans="1:3">
      <c r="A270" s="98">
        <v>2792</v>
      </c>
      <c r="B270" s="1" t="s">
        <v>433</v>
      </c>
      <c r="C270" s="1">
        <v>100</v>
      </c>
    </row>
    <row r="271" spans="1:3">
      <c r="A271" s="98">
        <v>2795</v>
      </c>
      <c r="B271" s="1" t="s">
        <v>1921</v>
      </c>
      <c r="C271" s="1">
        <v>100</v>
      </c>
    </row>
    <row r="272" spans="1:3">
      <c r="A272" s="98">
        <v>2796</v>
      </c>
      <c r="B272" s="1" t="s">
        <v>434</v>
      </c>
      <c r="C272" s="1">
        <v>100</v>
      </c>
    </row>
    <row r="273" spans="1:3">
      <c r="A273" s="98">
        <v>2801</v>
      </c>
      <c r="B273" s="1" t="s">
        <v>435</v>
      </c>
      <c r="C273" s="1">
        <v>1000</v>
      </c>
    </row>
    <row r="274" spans="1:3">
      <c r="A274" s="98">
        <v>2802</v>
      </c>
      <c r="B274" s="1" t="s">
        <v>25</v>
      </c>
      <c r="C274" s="1">
        <v>100</v>
      </c>
    </row>
    <row r="275" spans="1:3">
      <c r="A275" s="98">
        <v>2809</v>
      </c>
      <c r="B275" s="1" t="s">
        <v>26</v>
      </c>
      <c r="C275" s="1">
        <v>100</v>
      </c>
    </row>
    <row r="276" spans="1:3">
      <c r="A276" s="98">
        <v>2810</v>
      </c>
      <c r="B276" s="1" t="s">
        <v>436</v>
      </c>
      <c r="C276" s="1">
        <v>100</v>
      </c>
    </row>
    <row r="277" spans="1:3">
      <c r="A277" s="98">
        <v>2811</v>
      </c>
      <c r="B277" s="1" t="s">
        <v>437</v>
      </c>
      <c r="C277" s="1">
        <v>100</v>
      </c>
    </row>
    <row r="278" spans="1:3">
      <c r="A278" s="98">
        <v>2815</v>
      </c>
      <c r="B278" s="1" t="s">
        <v>438</v>
      </c>
      <c r="C278" s="1">
        <v>100</v>
      </c>
    </row>
    <row r="279" spans="1:3">
      <c r="A279" s="98">
        <v>2816</v>
      </c>
      <c r="B279" s="1" t="s">
        <v>439</v>
      </c>
      <c r="C279" s="1">
        <v>100</v>
      </c>
    </row>
    <row r="280" spans="1:3">
      <c r="A280" s="98">
        <v>2819</v>
      </c>
      <c r="B280" s="1" t="s">
        <v>1922</v>
      </c>
      <c r="C280" s="1">
        <v>100</v>
      </c>
    </row>
    <row r="281" spans="1:3">
      <c r="A281" s="98">
        <v>2871</v>
      </c>
      <c r="B281" s="1" t="s">
        <v>27</v>
      </c>
      <c r="C281" s="1">
        <v>100</v>
      </c>
    </row>
    <row r="282" spans="1:3">
      <c r="A282" s="98">
        <v>2874</v>
      </c>
      <c r="B282" s="1" t="s">
        <v>440</v>
      </c>
      <c r="C282" s="1">
        <v>100</v>
      </c>
    </row>
    <row r="283" spans="1:3">
      <c r="A283" s="98">
        <v>2875</v>
      </c>
      <c r="B283" s="1" t="s">
        <v>28</v>
      </c>
      <c r="C283" s="1">
        <v>100</v>
      </c>
    </row>
    <row r="284" spans="1:3">
      <c r="A284" s="98">
        <v>2882</v>
      </c>
      <c r="B284" s="1" t="s">
        <v>441</v>
      </c>
      <c r="C284" s="1">
        <v>100</v>
      </c>
    </row>
    <row r="285" spans="1:3">
      <c r="A285" s="98">
        <v>2897</v>
      </c>
      <c r="B285" s="1" t="s">
        <v>442</v>
      </c>
      <c r="C285" s="1">
        <v>100</v>
      </c>
    </row>
    <row r="286" spans="1:3">
      <c r="A286" s="98">
        <v>2899</v>
      </c>
      <c r="B286" s="1" t="s">
        <v>443</v>
      </c>
      <c r="C286" s="1">
        <v>1000</v>
      </c>
    </row>
    <row r="287" spans="1:3">
      <c r="A287" s="98">
        <v>2903</v>
      </c>
      <c r="B287" s="1" t="s">
        <v>444</v>
      </c>
      <c r="C287" s="1">
        <v>100</v>
      </c>
    </row>
    <row r="288" spans="1:3">
      <c r="A288" s="98">
        <v>2904</v>
      </c>
      <c r="B288" s="1" t="s">
        <v>445</v>
      </c>
      <c r="C288" s="1">
        <v>100</v>
      </c>
    </row>
    <row r="289" spans="1:3">
      <c r="A289" s="98">
        <v>2907</v>
      </c>
      <c r="B289" s="1" t="s">
        <v>446</v>
      </c>
      <c r="C289" s="1">
        <v>100</v>
      </c>
    </row>
    <row r="290" spans="1:3">
      <c r="A290" s="98">
        <v>2908</v>
      </c>
      <c r="B290" s="1" t="s">
        <v>447</v>
      </c>
      <c r="C290" s="1">
        <v>100</v>
      </c>
    </row>
    <row r="291" spans="1:3">
      <c r="A291" s="98">
        <v>2910</v>
      </c>
      <c r="B291" s="1" t="s">
        <v>448</v>
      </c>
      <c r="C291" s="1">
        <v>100</v>
      </c>
    </row>
    <row r="292" spans="1:3">
      <c r="A292" s="98">
        <v>2914</v>
      </c>
      <c r="B292" s="1" t="s">
        <v>449</v>
      </c>
      <c r="C292" s="1">
        <v>100</v>
      </c>
    </row>
    <row r="293" spans="1:3">
      <c r="A293" s="98">
        <v>2915</v>
      </c>
      <c r="B293" s="1" t="s">
        <v>450</v>
      </c>
      <c r="C293" s="1">
        <v>100</v>
      </c>
    </row>
    <row r="294" spans="1:3">
      <c r="A294" s="98">
        <v>2918</v>
      </c>
      <c r="B294" s="1" t="s">
        <v>451</v>
      </c>
      <c r="C294" s="1">
        <v>100</v>
      </c>
    </row>
    <row r="295" spans="1:3">
      <c r="A295" s="98">
        <v>2922</v>
      </c>
      <c r="B295" s="1" t="s">
        <v>452</v>
      </c>
      <c r="C295" s="1">
        <v>100</v>
      </c>
    </row>
    <row r="296" spans="1:3">
      <c r="A296" s="98">
        <v>2924</v>
      </c>
      <c r="B296" s="1" t="s">
        <v>453</v>
      </c>
      <c r="C296" s="1">
        <v>100</v>
      </c>
    </row>
    <row r="297" spans="1:3">
      <c r="A297" s="98">
        <v>2926</v>
      </c>
      <c r="B297" s="1" t="s">
        <v>454</v>
      </c>
      <c r="C297" s="1">
        <v>100</v>
      </c>
    </row>
    <row r="298" spans="1:3">
      <c r="A298" s="98">
        <v>2931</v>
      </c>
      <c r="B298" s="1" t="s">
        <v>455</v>
      </c>
      <c r="C298" s="1">
        <v>100</v>
      </c>
    </row>
    <row r="299" spans="1:3">
      <c r="A299" s="98">
        <v>3001</v>
      </c>
      <c r="B299" s="1" t="s">
        <v>456</v>
      </c>
      <c r="C299" s="1">
        <v>100</v>
      </c>
    </row>
    <row r="300" spans="1:3">
      <c r="A300" s="98">
        <v>3002</v>
      </c>
      <c r="B300" s="1" t="s">
        <v>457</v>
      </c>
      <c r="C300" s="1">
        <v>1000</v>
      </c>
    </row>
    <row r="301" spans="1:3">
      <c r="A301" s="98">
        <v>3003</v>
      </c>
      <c r="B301" s="1" t="s">
        <v>29</v>
      </c>
      <c r="C301" s="1">
        <v>100</v>
      </c>
    </row>
    <row r="302" spans="1:3">
      <c r="A302" s="98">
        <v>3004</v>
      </c>
      <c r="B302" s="1" t="s">
        <v>458</v>
      </c>
      <c r="C302" s="1">
        <v>1000</v>
      </c>
    </row>
    <row r="303" spans="1:3">
      <c r="A303" s="98">
        <v>3010</v>
      </c>
      <c r="B303" s="1" t="s">
        <v>459</v>
      </c>
      <c r="C303" s="1">
        <v>100</v>
      </c>
    </row>
    <row r="304" spans="1:3">
      <c r="A304" s="98">
        <v>3022</v>
      </c>
      <c r="B304" s="1" t="s">
        <v>460</v>
      </c>
      <c r="C304" s="1">
        <v>100</v>
      </c>
    </row>
    <row r="305" spans="1:3">
      <c r="A305" s="98">
        <v>3023</v>
      </c>
      <c r="B305" s="1" t="s">
        <v>461</v>
      </c>
      <c r="C305" s="1">
        <v>100</v>
      </c>
    </row>
    <row r="306" spans="1:3">
      <c r="A306" s="98">
        <v>3028</v>
      </c>
      <c r="B306" s="1" t="s">
        <v>462</v>
      </c>
      <c r="C306" s="1">
        <v>100</v>
      </c>
    </row>
    <row r="307" spans="1:3">
      <c r="A307" s="98">
        <v>3031</v>
      </c>
      <c r="B307" s="1" t="s">
        <v>1923</v>
      </c>
      <c r="C307" s="1">
        <v>100</v>
      </c>
    </row>
    <row r="308" spans="1:3">
      <c r="A308" s="98">
        <v>3034</v>
      </c>
      <c r="B308" s="1" t="s">
        <v>463</v>
      </c>
      <c r="C308" s="1">
        <v>100</v>
      </c>
    </row>
    <row r="309" spans="1:3">
      <c r="A309" s="98">
        <v>3036</v>
      </c>
      <c r="B309" s="1" t="s">
        <v>464</v>
      </c>
      <c r="C309" s="1">
        <v>100</v>
      </c>
    </row>
    <row r="310" spans="1:3">
      <c r="A310" s="98">
        <v>3041</v>
      </c>
      <c r="B310" s="1" t="s">
        <v>1924</v>
      </c>
      <c r="C310" s="1">
        <v>100</v>
      </c>
    </row>
    <row r="311" spans="1:3">
      <c r="A311" s="98">
        <v>3046</v>
      </c>
      <c r="B311" s="1" t="s">
        <v>465</v>
      </c>
      <c r="C311" s="1">
        <v>100</v>
      </c>
    </row>
    <row r="312" spans="1:3">
      <c r="A312" s="98">
        <v>3048</v>
      </c>
      <c r="B312" s="1" t="s">
        <v>466</v>
      </c>
      <c r="C312" s="1">
        <v>100</v>
      </c>
    </row>
    <row r="313" spans="1:3">
      <c r="A313" s="98">
        <v>3050</v>
      </c>
      <c r="B313" s="1" t="s">
        <v>467</v>
      </c>
      <c r="C313" s="1">
        <v>100</v>
      </c>
    </row>
    <row r="314" spans="1:3">
      <c r="A314" s="98">
        <v>3058</v>
      </c>
      <c r="B314" s="1" t="s">
        <v>1925</v>
      </c>
      <c r="C314" s="1">
        <v>100</v>
      </c>
    </row>
    <row r="315" spans="1:3">
      <c r="A315" s="98">
        <v>3059</v>
      </c>
      <c r="B315" s="1" t="s">
        <v>468</v>
      </c>
      <c r="C315" s="1">
        <v>100</v>
      </c>
    </row>
    <row r="316" spans="1:3">
      <c r="A316" s="98">
        <v>3063</v>
      </c>
      <c r="B316" s="1" t="s">
        <v>1926</v>
      </c>
      <c r="C316" s="1">
        <v>100</v>
      </c>
    </row>
    <row r="317" spans="1:3">
      <c r="A317" s="98">
        <v>3064</v>
      </c>
      <c r="B317" s="1" t="s">
        <v>469</v>
      </c>
      <c r="C317" s="1">
        <v>100</v>
      </c>
    </row>
    <row r="318" spans="1:3">
      <c r="A318" s="98">
        <v>3067</v>
      </c>
      <c r="B318" s="1" t="s">
        <v>470</v>
      </c>
      <c r="C318" s="1">
        <v>100</v>
      </c>
    </row>
    <row r="319" spans="1:3">
      <c r="A319" s="98">
        <v>3076</v>
      </c>
      <c r="B319" s="1" t="s">
        <v>471</v>
      </c>
      <c r="C319" s="1">
        <v>100</v>
      </c>
    </row>
    <row r="320" spans="1:3">
      <c r="A320" s="98">
        <v>3077</v>
      </c>
      <c r="B320" s="1" t="s">
        <v>1927</v>
      </c>
      <c r="C320" s="1">
        <v>100</v>
      </c>
    </row>
    <row r="321" spans="1:3">
      <c r="A321" s="98">
        <v>3079</v>
      </c>
      <c r="B321" s="1" t="s">
        <v>472</v>
      </c>
      <c r="C321" s="1">
        <v>100</v>
      </c>
    </row>
    <row r="322" spans="1:3">
      <c r="A322" s="98">
        <v>3082</v>
      </c>
      <c r="B322" s="1" t="s">
        <v>1928</v>
      </c>
      <c r="C322" s="1">
        <v>100</v>
      </c>
    </row>
    <row r="323" spans="1:3">
      <c r="A323" s="98">
        <v>3086</v>
      </c>
      <c r="B323" s="1" t="s">
        <v>473</v>
      </c>
      <c r="C323" s="1">
        <v>100</v>
      </c>
    </row>
    <row r="324" spans="1:3">
      <c r="A324" s="98">
        <v>3087</v>
      </c>
      <c r="B324" s="1" t="s">
        <v>474</v>
      </c>
      <c r="C324" s="1">
        <v>100</v>
      </c>
    </row>
    <row r="325" spans="1:3">
      <c r="A325" s="98">
        <v>3088</v>
      </c>
      <c r="B325" s="1" t="s">
        <v>30</v>
      </c>
      <c r="C325" s="1">
        <v>100</v>
      </c>
    </row>
    <row r="326" spans="1:3">
      <c r="A326" s="98">
        <v>3089</v>
      </c>
      <c r="B326" s="1" t="s">
        <v>1929</v>
      </c>
      <c r="C326" s="1">
        <v>100</v>
      </c>
    </row>
    <row r="327" spans="1:3">
      <c r="A327" s="98">
        <v>3092</v>
      </c>
      <c r="B327" s="1" t="s">
        <v>475</v>
      </c>
      <c r="C327" s="1">
        <v>100</v>
      </c>
    </row>
    <row r="328" spans="1:3">
      <c r="A328" s="98">
        <v>3093</v>
      </c>
      <c r="B328" s="1" t="s">
        <v>1930</v>
      </c>
      <c r="C328" s="1">
        <v>100</v>
      </c>
    </row>
    <row r="329" spans="1:3">
      <c r="A329" s="98">
        <v>3097</v>
      </c>
      <c r="B329" s="1" t="s">
        <v>476</v>
      </c>
      <c r="C329" s="1">
        <v>100</v>
      </c>
    </row>
    <row r="330" spans="1:3">
      <c r="A330" s="98">
        <v>3098</v>
      </c>
      <c r="B330" s="1" t="s">
        <v>477</v>
      </c>
      <c r="C330" s="1">
        <v>100</v>
      </c>
    </row>
    <row r="331" spans="1:3">
      <c r="A331" s="98">
        <v>3099</v>
      </c>
      <c r="B331" s="1" t="s">
        <v>478</v>
      </c>
      <c r="C331" s="1">
        <v>100</v>
      </c>
    </row>
    <row r="332" spans="1:3">
      <c r="A332" s="98">
        <v>3101</v>
      </c>
      <c r="B332" s="1" t="s">
        <v>479</v>
      </c>
      <c r="C332" s="1">
        <v>1000</v>
      </c>
    </row>
    <row r="333" spans="1:3">
      <c r="A333" s="98">
        <v>3103</v>
      </c>
      <c r="B333" s="1" t="s">
        <v>480</v>
      </c>
      <c r="C333" s="1">
        <v>1000</v>
      </c>
    </row>
    <row r="334" spans="1:3">
      <c r="A334" s="98">
        <v>3104</v>
      </c>
      <c r="B334" s="1" t="s">
        <v>481</v>
      </c>
      <c r="C334" s="1">
        <v>100</v>
      </c>
    </row>
    <row r="335" spans="1:3">
      <c r="A335" s="98">
        <v>3105</v>
      </c>
      <c r="B335" s="1" t="s">
        <v>482</v>
      </c>
      <c r="C335" s="1">
        <v>100</v>
      </c>
    </row>
    <row r="336" spans="1:3">
      <c r="A336" s="98">
        <v>3106</v>
      </c>
      <c r="B336" s="1" t="s">
        <v>483</v>
      </c>
      <c r="C336" s="1">
        <v>1000</v>
      </c>
    </row>
    <row r="337" spans="1:3">
      <c r="A337" s="98">
        <v>3107</v>
      </c>
      <c r="B337" s="1" t="s">
        <v>484</v>
      </c>
      <c r="C337" s="1">
        <v>1000</v>
      </c>
    </row>
    <row r="338" spans="1:3">
      <c r="A338" s="98">
        <v>3109</v>
      </c>
      <c r="B338" s="1" t="s">
        <v>485</v>
      </c>
      <c r="C338" s="1">
        <v>1000</v>
      </c>
    </row>
    <row r="339" spans="1:3">
      <c r="A339" s="98">
        <v>3110</v>
      </c>
      <c r="B339" s="1" t="s">
        <v>486</v>
      </c>
      <c r="C339" s="1">
        <v>1000</v>
      </c>
    </row>
    <row r="340" spans="1:3">
      <c r="A340" s="98">
        <v>3116</v>
      </c>
      <c r="B340" s="1" t="s">
        <v>31</v>
      </c>
      <c r="C340" s="1">
        <v>100</v>
      </c>
    </row>
    <row r="341" spans="1:3">
      <c r="A341" s="98">
        <v>3121</v>
      </c>
      <c r="B341" s="1" t="s">
        <v>487</v>
      </c>
      <c r="C341" s="1">
        <v>100</v>
      </c>
    </row>
    <row r="342" spans="1:3">
      <c r="A342" s="98">
        <v>3132</v>
      </c>
      <c r="B342" s="1" t="s">
        <v>488</v>
      </c>
      <c r="C342" s="1">
        <v>100</v>
      </c>
    </row>
    <row r="343" spans="1:3">
      <c r="A343" s="98">
        <v>3134</v>
      </c>
      <c r="B343" s="1" t="s">
        <v>1931</v>
      </c>
      <c r="C343" s="1">
        <v>100</v>
      </c>
    </row>
    <row r="344" spans="1:3">
      <c r="A344" s="98">
        <v>3139</v>
      </c>
      <c r="B344" s="1" t="s">
        <v>1932</v>
      </c>
      <c r="C344" s="1">
        <v>100</v>
      </c>
    </row>
    <row r="345" spans="1:3">
      <c r="A345" s="98">
        <v>3141</v>
      </c>
      <c r="B345" s="1" t="s">
        <v>489</v>
      </c>
      <c r="C345" s="1">
        <v>100</v>
      </c>
    </row>
    <row r="346" spans="1:3">
      <c r="A346" s="98">
        <v>3148</v>
      </c>
      <c r="B346" s="1" t="s">
        <v>490</v>
      </c>
      <c r="C346" s="1">
        <v>100</v>
      </c>
    </row>
    <row r="347" spans="1:3">
      <c r="A347" s="98">
        <v>3151</v>
      </c>
      <c r="B347" s="1" t="s">
        <v>491</v>
      </c>
      <c r="C347" s="1">
        <v>100</v>
      </c>
    </row>
    <row r="348" spans="1:3">
      <c r="A348" s="98">
        <v>3156</v>
      </c>
      <c r="B348" s="1" t="s">
        <v>492</v>
      </c>
      <c r="C348" s="1">
        <v>100</v>
      </c>
    </row>
    <row r="349" spans="1:3">
      <c r="A349" s="98">
        <v>3159</v>
      </c>
      <c r="B349" s="1" t="s">
        <v>493</v>
      </c>
      <c r="C349" s="1">
        <v>100</v>
      </c>
    </row>
    <row r="350" spans="1:3">
      <c r="A350" s="98">
        <v>3166</v>
      </c>
      <c r="B350" s="1" t="s">
        <v>494</v>
      </c>
      <c r="C350" s="1">
        <v>100</v>
      </c>
    </row>
    <row r="351" spans="1:3">
      <c r="A351" s="98">
        <v>3167</v>
      </c>
      <c r="B351" s="1" t="s">
        <v>495</v>
      </c>
      <c r="C351" s="1">
        <v>100</v>
      </c>
    </row>
    <row r="352" spans="1:3">
      <c r="A352" s="98">
        <v>3168</v>
      </c>
      <c r="B352" s="1" t="s">
        <v>496</v>
      </c>
      <c r="C352" s="1">
        <v>100</v>
      </c>
    </row>
    <row r="353" spans="1:3">
      <c r="A353" s="98">
        <v>3176</v>
      </c>
      <c r="B353" s="1" t="s">
        <v>497</v>
      </c>
      <c r="C353" s="1">
        <v>100</v>
      </c>
    </row>
    <row r="354" spans="1:3">
      <c r="A354" s="98">
        <v>3178</v>
      </c>
      <c r="B354" s="1" t="s">
        <v>1933</v>
      </c>
      <c r="C354" s="1">
        <v>100</v>
      </c>
    </row>
    <row r="355" spans="1:3">
      <c r="A355" s="98">
        <v>3183</v>
      </c>
      <c r="B355" s="1" t="s">
        <v>498</v>
      </c>
      <c r="C355" s="1">
        <v>100</v>
      </c>
    </row>
    <row r="356" spans="1:3">
      <c r="A356" s="98">
        <v>3186</v>
      </c>
      <c r="B356" s="1" t="s">
        <v>499</v>
      </c>
      <c r="C356" s="1">
        <v>100</v>
      </c>
    </row>
    <row r="357" spans="1:3">
      <c r="A357" s="98">
        <v>3187</v>
      </c>
      <c r="B357" s="1" t="s">
        <v>1934</v>
      </c>
      <c r="C357" s="1">
        <v>100</v>
      </c>
    </row>
    <row r="358" spans="1:3">
      <c r="A358" s="98">
        <v>3191</v>
      </c>
      <c r="B358" s="1" t="s">
        <v>500</v>
      </c>
      <c r="C358" s="1">
        <v>100</v>
      </c>
    </row>
    <row r="359" spans="1:3">
      <c r="A359" s="98">
        <v>3193</v>
      </c>
      <c r="B359" s="1" t="s">
        <v>1935</v>
      </c>
      <c r="C359" s="1">
        <v>100</v>
      </c>
    </row>
    <row r="360" spans="1:3">
      <c r="A360" s="98">
        <v>3196</v>
      </c>
      <c r="B360" s="1" t="s">
        <v>501</v>
      </c>
      <c r="C360" s="1">
        <v>100</v>
      </c>
    </row>
    <row r="361" spans="1:3">
      <c r="A361" s="98">
        <v>3197</v>
      </c>
      <c r="B361" s="1" t="s">
        <v>1936</v>
      </c>
      <c r="C361" s="1">
        <v>100</v>
      </c>
    </row>
    <row r="362" spans="1:3">
      <c r="A362" s="98">
        <v>3199</v>
      </c>
      <c r="B362" s="1" t="s">
        <v>502</v>
      </c>
      <c r="C362" s="1">
        <v>100</v>
      </c>
    </row>
    <row r="363" spans="1:3">
      <c r="A363" s="98">
        <v>3201</v>
      </c>
      <c r="B363" s="1" t="s">
        <v>503</v>
      </c>
      <c r="C363" s="1">
        <v>100</v>
      </c>
    </row>
    <row r="364" spans="1:3">
      <c r="A364" s="98">
        <v>3204</v>
      </c>
      <c r="B364" s="1" t="s">
        <v>504</v>
      </c>
      <c r="C364" s="1">
        <v>100</v>
      </c>
    </row>
    <row r="365" spans="1:3">
      <c r="A365" s="98">
        <v>3205</v>
      </c>
      <c r="B365" s="1" t="s">
        <v>505</v>
      </c>
      <c r="C365" s="1">
        <v>100</v>
      </c>
    </row>
    <row r="366" spans="1:3">
      <c r="A366" s="98">
        <v>3222</v>
      </c>
      <c r="B366" s="1" t="s">
        <v>506</v>
      </c>
      <c r="C366" s="1">
        <v>100</v>
      </c>
    </row>
    <row r="367" spans="1:3">
      <c r="A367" s="98">
        <v>3228</v>
      </c>
      <c r="B367" s="1" t="s">
        <v>1937</v>
      </c>
      <c r="C367" s="1">
        <v>100</v>
      </c>
    </row>
    <row r="368" spans="1:3">
      <c r="A368" s="98">
        <v>3230</v>
      </c>
      <c r="B368" s="1" t="s">
        <v>1938</v>
      </c>
      <c r="C368" s="1">
        <v>100</v>
      </c>
    </row>
    <row r="369" spans="1:3">
      <c r="A369" s="98">
        <v>3231</v>
      </c>
      <c r="B369" s="1" t="s">
        <v>507</v>
      </c>
      <c r="C369" s="1">
        <v>100</v>
      </c>
    </row>
    <row r="370" spans="1:3">
      <c r="A370" s="98">
        <v>3232</v>
      </c>
      <c r="B370" s="1" t="s">
        <v>508</v>
      </c>
      <c r="C370" s="1">
        <v>100</v>
      </c>
    </row>
    <row r="371" spans="1:3">
      <c r="A371" s="98">
        <v>3242</v>
      </c>
      <c r="B371" s="1" t="s">
        <v>1939</v>
      </c>
      <c r="C371" s="1">
        <v>100</v>
      </c>
    </row>
    <row r="372" spans="1:3">
      <c r="A372" s="98">
        <v>3244</v>
      </c>
      <c r="B372" s="1" t="s">
        <v>509</v>
      </c>
      <c r="C372" s="1">
        <v>100</v>
      </c>
    </row>
    <row r="373" spans="1:3">
      <c r="A373" s="98">
        <v>3245</v>
      </c>
      <c r="B373" s="1" t="s">
        <v>510</v>
      </c>
      <c r="C373" s="1">
        <v>100</v>
      </c>
    </row>
    <row r="374" spans="1:3">
      <c r="A374" s="98">
        <v>3250</v>
      </c>
      <c r="B374" s="1" t="s">
        <v>511</v>
      </c>
      <c r="C374" s="1">
        <v>100</v>
      </c>
    </row>
    <row r="375" spans="1:3">
      <c r="A375" s="98">
        <v>3252</v>
      </c>
      <c r="B375" s="1" t="s">
        <v>512</v>
      </c>
      <c r="C375" s="1">
        <v>100</v>
      </c>
    </row>
    <row r="376" spans="1:3">
      <c r="A376" s="98">
        <v>3258</v>
      </c>
      <c r="B376" s="1" t="s">
        <v>513</v>
      </c>
      <c r="C376" s="1">
        <v>100</v>
      </c>
    </row>
    <row r="377" spans="1:3">
      <c r="A377" s="98">
        <v>3271</v>
      </c>
      <c r="B377" s="1" t="s">
        <v>514</v>
      </c>
      <c r="C377" s="1">
        <v>100</v>
      </c>
    </row>
    <row r="378" spans="1:3">
      <c r="A378" s="98">
        <v>3276</v>
      </c>
      <c r="B378" s="1" t="s">
        <v>515</v>
      </c>
      <c r="C378" s="1">
        <v>100</v>
      </c>
    </row>
    <row r="379" spans="1:3">
      <c r="A379" s="98">
        <v>3277</v>
      </c>
      <c r="B379" s="1" t="s">
        <v>516</v>
      </c>
      <c r="C379" s="1">
        <v>100</v>
      </c>
    </row>
    <row r="380" spans="1:3">
      <c r="A380" s="98">
        <v>3280</v>
      </c>
      <c r="B380" s="1" t="s">
        <v>517</v>
      </c>
      <c r="C380" s="1">
        <v>100</v>
      </c>
    </row>
    <row r="381" spans="1:3">
      <c r="A381" s="98">
        <v>3284</v>
      </c>
      <c r="B381" s="1" t="s">
        <v>518</v>
      </c>
      <c r="C381" s="1">
        <v>100</v>
      </c>
    </row>
    <row r="382" spans="1:3">
      <c r="A382" s="98">
        <v>3288</v>
      </c>
      <c r="B382" s="1" t="s">
        <v>519</v>
      </c>
      <c r="C382" s="1">
        <v>100</v>
      </c>
    </row>
    <row r="383" spans="1:3">
      <c r="A383" s="98">
        <v>3289</v>
      </c>
      <c r="B383" s="1" t="s">
        <v>520</v>
      </c>
      <c r="C383" s="1">
        <v>100</v>
      </c>
    </row>
    <row r="384" spans="1:3">
      <c r="A384" s="98">
        <v>3291</v>
      </c>
      <c r="B384" s="1" t="s">
        <v>521</v>
      </c>
      <c r="C384" s="1">
        <v>100</v>
      </c>
    </row>
    <row r="385" spans="1:3">
      <c r="A385" s="98">
        <v>3294</v>
      </c>
      <c r="B385" s="1" t="s">
        <v>1940</v>
      </c>
      <c r="C385" s="1">
        <v>100</v>
      </c>
    </row>
    <row r="386" spans="1:3">
      <c r="A386" s="98">
        <v>3299</v>
      </c>
      <c r="B386" s="1" t="s">
        <v>1941</v>
      </c>
      <c r="C386" s="1">
        <v>100</v>
      </c>
    </row>
    <row r="387" spans="1:3">
      <c r="A387" s="98">
        <v>3313</v>
      </c>
      <c r="B387" s="1" t="s">
        <v>522</v>
      </c>
      <c r="C387" s="1">
        <v>100</v>
      </c>
    </row>
    <row r="388" spans="1:3">
      <c r="A388" s="98">
        <v>3320</v>
      </c>
      <c r="B388" s="1" t="s">
        <v>523</v>
      </c>
      <c r="C388" s="1">
        <v>100</v>
      </c>
    </row>
    <row r="389" spans="1:3">
      <c r="A389" s="98">
        <v>3321</v>
      </c>
      <c r="B389" s="1" t="s">
        <v>524</v>
      </c>
      <c r="C389" s="1">
        <v>100</v>
      </c>
    </row>
    <row r="390" spans="1:3">
      <c r="A390" s="98">
        <v>3329</v>
      </c>
      <c r="B390" s="1" t="s">
        <v>1942</v>
      </c>
      <c r="C390" s="1">
        <v>100</v>
      </c>
    </row>
    <row r="391" spans="1:3">
      <c r="A391" s="98">
        <v>3347</v>
      </c>
      <c r="B391" s="1" t="s">
        <v>525</v>
      </c>
      <c r="C391" s="1">
        <v>100</v>
      </c>
    </row>
    <row r="392" spans="1:3">
      <c r="A392" s="98">
        <v>3349</v>
      </c>
      <c r="B392" s="1" t="s">
        <v>32</v>
      </c>
      <c r="C392" s="1">
        <v>100</v>
      </c>
    </row>
    <row r="393" spans="1:3">
      <c r="A393" s="98">
        <v>3350</v>
      </c>
      <c r="B393" s="1" t="s">
        <v>1943</v>
      </c>
      <c r="C393" s="1">
        <v>100</v>
      </c>
    </row>
    <row r="394" spans="1:3">
      <c r="A394" s="98">
        <v>3359</v>
      </c>
      <c r="B394" s="1" t="s">
        <v>1944</v>
      </c>
      <c r="C394" s="1">
        <v>100</v>
      </c>
    </row>
    <row r="395" spans="1:3">
      <c r="A395" s="98">
        <v>3360</v>
      </c>
      <c r="B395" s="1" t="s">
        <v>526</v>
      </c>
      <c r="C395" s="1">
        <v>100</v>
      </c>
    </row>
    <row r="396" spans="1:3">
      <c r="A396" s="98">
        <v>3371</v>
      </c>
      <c r="B396" s="1" t="s">
        <v>527</v>
      </c>
      <c r="C396" s="1">
        <v>100</v>
      </c>
    </row>
    <row r="397" spans="1:3">
      <c r="A397" s="98">
        <v>3372</v>
      </c>
      <c r="B397" s="1" t="s">
        <v>1945</v>
      </c>
      <c r="C397" s="1">
        <v>100</v>
      </c>
    </row>
    <row r="398" spans="1:3">
      <c r="A398" s="98">
        <v>3377</v>
      </c>
      <c r="B398" s="1" t="s">
        <v>528</v>
      </c>
      <c r="C398" s="1">
        <v>100</v>
      </c>
    </row>
    <row r="399" spans="1:3">
      <c r="A399" s="98">
        <v>3382</v>
      </c>
      <c r="B399" s="1" t="s">
        <v>529</v>
      </c>
      <c r="C399" s="1">
        <v>100</v>
      </c>
    </row>
    <row r="400" spans="1:3">
      <c r="A400" s="98">
        <v>3385</v>
      </c>
      <c r="B400" s="1" t="s">
        <v>1946</v>
      </c>
      <c r="C400" s="1">
        <v>100</v>
      </c>
    </row>
    <row r="401" spans="1:3">
      <c r="A401" s="98">
        <v>3386</v>
      </c>
      <c r="B401" s="1" t="s">
        <v>1947</v>
      </c>
      <c r="C401" s="1">
        <v>100</v>
      </c>
    </row>
    <row r="402" spans="1:3">
      <c r="A402" s="98">
        <v>3387</v>
      </c>
      <c r="B402" s="1" t="s">
        <v>530</v>
      </c>
      <c r="C402" s="1">
        <v>100</v>
      </c>
    </row>
    <row r="403" spans="1:3">
      <c r="A403" s="98">
        <v>3391</v>
      </c>
      <c r="B403" s="1" t="s">
        <v>531</v>
      </c>
      <c r="C403" s="1">
        <v>100</v>
      </c>
    </row>
    <row r="404" spans="1:3">
      <c r="A404" s="98">
        <v>3393</v>
      </c>
      <c r="B404" s="1" t="s">
        <v>532</v>
      </c>
      <c r="C404" s="1">
        <v>100</v>
      </c>
    </row>
    <row r="405" spans="1:3">
      <c r="A405" s="98">
        <v>3395</v>
      </c>
      <c r="B405" s="1" t="s">
        <v>533</v>
      </c>
      <c r="C405" s="1">
        <v>100</v>
      </c>
    </row>
    <row r="406" spans="1:3">
      <c r="A406" s="98">
        <v>3397</v>
      </c>
      <c r="B406" s="1" t="s">
        <v>1948</v>
      </c>
      <c r="C406" s="1">
        <v>100</v>
      </c>
    </row>
    <row r="407" spans="1:3">
      <c r="A407" s="98">
        <v>3398</v>
      </c>
      <c r="B407" s="1" t="s">
        <v>534</v>
      </c>
      <c r="C407" s="1">
        <v>100</v>
      </c>
    </row>
    <row r="408" spans="1:3">
      <c r="A408" s="98">
        <v>3401</v>
      </c>
      <c r="B408" s="1" t="s">
        <v>535</v>
      </c>
      <c r="C408" s="1">
        <v>100</v>
      </c>
    </row>
    <row r="409" spans="1:3">
      <c r="A409" s="98">
        <v>3402</v>
      </c>
      <c r="B409" s="1" t="s">
        <v>33</v>
      </c>
      <c r="C409" s="1">
        <v>1000</v>
      </c>
    </row>
    <row r="410" spans="1:3">
      <c r="A410" s="98">
        <v>3405</v>
      </c>
      <c r="B410" s="1" t="s">
        <v>34</v>
      </c>
      <c r="C410" s="1">
        <v>100</v>
      </c>
    </row>
    <row r="411" spans="1:3">
      <c r="A411" s="98">
        <v>3407</v>
      </c>
      <c r="B411" s="1" t="s">
        <v>35</v>
      </c>
      <c r="C411" s="1">
        <v>1000</v>
      </c>
    </row>
    <row r="412" spans="1:3">
      <c r="A412" s="98">
        <v>3408</v>
      </c>
      <c r="B412" s="1" t="s">
        <v>536</v>
      </c>
      <c r="C412" s="1">
        <v>100</v>
      </c>
    </row>
    <row r="413" spans="1:3">
      <c r="A413" s="98">
        <v>3423</v>
      </c>
      <c r="B413" s="1" t="s">
        <v>1949</v>
      </c>
      <c r="C413" s="1">
        <v>100</v>
      </c>
    </row>
    <row r="414" spans="1:3">
      <c r="A414" s="98">
        <v>3431</v>
      </c>
      <c r="B414" s="1" t="s">
        <v>537</v>
      </c>
      <c r="C414" s="1">
        <v>1000</v>
      </c>
    </row>
    <row r="415" spans="1:3">
      <c r="A415" s="98">
        <v>3436</v>
      </c>
      <c r="B415" s="1" t="s">
        <v>185</v>
      </c>
      <c r="C415" s="1">
        <v>100</v>
      </c>
    </row>
    <row r="416" spans="1:3">
      <c r="A416" s="98">
        <v>3443</v>
      </c>
      <c r="B416" s="1" t="s">
        <v>538</v>
      </c>
      <c r="C416" s="1">
        <v>100</v>
      </c>
    </row>
    <row r="417" spans="1:3">
      <c r="A417" s="98">
        <v>3444</v>
      </c>
      <c r="B417" s="1" t="s">
        <v>1950</v>
      </c>
      <c r="C417" s="1">
        <v>100</v>
      </c>
    </row>
    <row r="418" spans="1:3">
      <c r="A418" s="98">
        <v>3454</v>
      </c>
      <c r="B418" s="1" t="s">
        <v>1951</v>
      </c>
      <c r="C418" s="1">
        <v>100</v>
      </c>
    </row>
    <row r="419" spans="1:3">
      <c r="A419" s="98">
        <v>3501</v>
      </c>
      <c r="B419" s="1" t="s">
        <v>539</v>
      </c>
      <c r="C419" s="1">
        <v>1000</v>
      </c>
    </row>
    <row r="420" spans="1:3">
      <c r="A420" s="98">
        <v>3521</v>
      </c>
      <c r="B420" s="1" t="s">
        <v>540</v>
      </c>
      <c r="C420" s="1">
        <v>1000</v>
      </c>
    </row>
    <row r="421" spans="1:3">
      <c r="A421" s="98">
        <v>3526</v>
      </c>
      <c r="B421" s="1" t="s">
        <v>541</v>
      </c>
      <c r="C421" s="1">
        <v>1000</v>
      </c>
    </row>
    <row r="422" spans="1:3">
      <c r="A422" s="98">
        <v>3529</v>
      </c>
      <c r="B422" s="1" t="s">
        <v>542</v>
      </c>
      <c r="C422" s="1">
        <v>1000</v>
      </c>
    </row>
    <row r="423" spans="1:3">
      <c r="A423" s="98">
        <v>3539</v>
      </c>
      <c r="B423" s="1" t="s">
        <v>1952</v>
      </c>
      <c r="C423" s="1">
        <v>100</v>
      </c>
    </row>
    <row r="424" spans="1:3">
      <c r="A424" s="98">
        <v>3544</v>
      </c>
      <c r="B424" s="1" t="s">
        <v>1953</v>
      </c>
      <c r="C424" s="1">
        <v>100</v>
      </c>
    </row>
    <row r="425" spans="1:3">
      <c r="A425" s="98">
        <v>3553</v>
      </c>
      <c r="B425" s="1" t="s">
        <v>543</v>
      </c>
      <c r="C425" s="1">
        <v>100</v>
      </c>
    </row>
    <row r="426" spans="1:3">
      <c r="A426" s="98">
        <v>3569</v>
      </c>
      <c r="B426" s="1" t="s">
        <v>544</v>
      </c>
      <c r="C426" s="1">
        <v>100</v>
      </c>
    </row>
    <row r="427" spans="1:3">
      <c r="A427" s="98">
        <v>3571</v>
      </c>
      <c r="B427" s="1" t="s">
        <v>545</v>
      </c>
      <c r="C427" s="1">
        <v>100</v>
      </c>
    </row>
    <row r="428" spans="1:3">
      <c r="A428" s="98">
        <v>3580</v>
      </c>
      <c r="B428" s="1" t="s">
        <v>546</v>
      </c>
      <c r="C428" s="1">
        <v>100</v>
      </c>
    </row>
    <row r="429" spans="1:3">
      <c r="A429" s="98">
        <v>3591</v>
      </c>
      <c r="B429" s="1" t="s">
        <v>547</v>
      </c>
      <c r="C429" s="1">
        <v>1000</v>
      </c>
    </row>
    <row r="430" spans="1:3">
      <c r="A430" s="98">
        <v>3593</v>
      </c>
      <c r="B430" s="1" t="s">
        <v>548</v>
      </c>
      <c r="C430" s="1">
        <v>100</v>
      </c>
    </row>
    <row r="431" spans="1:3">
      <c r="A431" s="98">
        <v>3606</v>
      </c>
      <c r="B431" s="1" t="s">
        <v>186</v>
      </c>
      <c r="C431" s="1">
        <v>100</v>
      </c>
    </row>
    <row r="432" spans="1:3">
      <c r="A432" s="98">
        <v>3608</v>
      </c>
      <c r="B432" s="1" t="s">
        <v>549</v>
      </c>
      <c r="C432" s="1">
        <v>100</v>
      </c>
    </row>
    <row r="433" spans="1:3">
      <c r="A433" s="98">
        <v>3626</v>
      </c>
      <c r="B433" s="1" t="s">
        <v>1954</v>
      </c>
      <c r="C433" s="1">
        <v>100</v>
      </c>
    </row>
    <row r="434" spans="1:3">
      <c r="A434" s="98">
        <v>3627</v>
      </c>
      <c r="B434" s="1" t="s">
        <v>550</v>
      </c>
      <c r="C434" s="1">
        <v>100</v>
      </c>
    </row>
    <row r="435" spans="1:3">
      <c r="A435" s="98">
        <v>3630</v>
      </c>
      <c r="B435" s="1" t="s">
        <v>551</v>
      </c>
      <c r="C435" s="1">
        <v>100</v>
      </c>
    </row>
    <row r="436" spans="1:3">
      <c r="A436" s="98">
        <v>3632</v>
      </c>
      <c r="B436" s="1" t="s">
        <v>36</v>
      </c>
      <c r="C436" s="1">
        <v>100</v>
      </c>
    </row>
    <row r="437" spans="1:3">
      <c r="A437" s="98">
        <v>3635</v>
      </c>
      <c r="B437" s="1" t="s">
        <v>552</v>
      </c>
      <c r="C437" s="1">
        <v>100</v>
      </c>
    </row>
    <row r="438" spans="1:3">
      <c r="A438" s="98">
        <v>3636</v>
      </c>
      <c r="B438" s="1" t="s">
        <v>553</v>
      </c>
      <c r="C438" s="1">
        <v>100</v>
      </c>
    </row>
    <row r="439" spans="1:3">
      <c r="A439" s="98">
        <v>3639</v>
      </c>
      <c r="B439" s="1" t="s">
        <v>554</v>
      </c>
      <c r="C439" s="1">
        <v>100</v>
      </c>
    </row>
    <row r="440" spans="1:3">
      <c r="A440" s="98">
        <v>3640</v>
      </c>
      <c r="B440" s="1" t="s">
        <v>555</v>
      </c>
      <c r="C440" s="1">
        <v>100</v>
      </c>
    </row>
    <row r="441" spans="1:3">
      <c r="A441" s="98">
        <v>3645</v>
      </c>
      <c r="B441" s="1" t="s">
        <v>1955</v>
      </c>
      <c r="C441" s="1">
        <v>100</v>
      </c>
    </row>
    <row r="442" spans="1:3">
      <c r="A442" s="98">
        <v>3648</v>
      </c>
      <c r="B442" s="1" t="s">
        <v>556</v>
      </c>
      <c r="C442" s="1">
        <v>100</v>
      </c>
    </row>
    <row r="443" spans="1:3">
      <c r="A443" s="98">
        <v>3653</v>
      </c>
      <c r="B443" s="1" t="s">
        <v>1956</v>
      </c>
      <c r="C443" s="1">
        <v>100</v>
      </c>
    </row>
    <row r="444" spans="1:3">
      <c r="A444" s="98">
        <v>3655</v>
      </c>
      <c r="B444" s="1" t="s">
        <v>557</v>
      </c>
      <c r="C444" s="1">
        <v>100</v>
      </c>
    </row>
    <row r="445" spans="1:3">
      <c r="A445" s="98">
        <v>3657</v>
      </c>
      <c r="B445" s="1" t="s">
        <v>558</v>
      </c>
      <c r="C445" s="1">
        <v>100</v>
      </c>
    </row>
    <row r="446" spans="1:3">
      <c r="A446" s="98">
        <v>3659</v>
      </c>
      <c r="B446" s="1" t="s">
        <v>187</v>
      </c>
      <c r="C446" s="1">
        <v>100</v>
      </c>
    </row>
    <row r="447" spans="1:3">
      <c r="A447" s="98">
        <v>3661</v>
      </c>
      <c r="B447" s="1" t="s">
        <v>559</v>
      </c>
      <c r="C447" s="1">
        <v>100</v>
      </c>
    </row>
    <row r="448" spans="1:3">
      <c r="A448" s="98">
        <v>3662</v>
      </c>
      <c r="B448" s="1" t="s">
        <v>560</v>
      </c>
      <c r="C448" s="1">
        <v>100</v>
      </c>
    </row>
    <row r="449" spans="1:3">
      <c r="A449" s="98">
        <v>3664</v>
      </c>
      <c r="B449" s="1" t="s">
        <v>1957</v>
      </c>
      <c r="C449" s="1">
        <v>100</v>
      </c>
    </row>
    <row r="450" spans="1:3">
      <c r="A450" s="98">
        <v>3665</v>
      </c>
      <c r="B450" s="1" t="s">
        <v>1958</v>
      </c>
      <c r="C450" s="1">
        <v>100</v>
      </c>
    </row>
    <row r="451" spans="1:3">
      <c r="A451" s="98">
        <v>3667</v>
      </c>
      <c r="B451" s="1" t="s">
        <v>561</v>
      </c>
      <c r="C451" s="1">
        <v>100</v>
      </c>
    </row>
    <row r="452" spans="1:3">
      <c r="A452" s="98">
        <v>3668</v>
      </c>
      <c r="B452" s="1" t="s">
        <v>562</v>
      </c>
      <c r="C452" s="1">
        <v>100</v>
      </c>
    </row>
    <row r="453" spans="1:3">
      <c r="A453" s="98">
        <v>3669</v>
      </c>
      <c r="B453" s="1" t="s">
        <v>563</v>
      </c>
      <c r="C453" s="1">
        <v>100</v>
      </c>
    </row>
    <row r="454" spans="1:3">
      <c r="A454" s="98">
        <v>3673</v>
      </c>
      <c r="B454" s="1" t="s">
        <v>564</v>
      </c>
      <c r="C454" s="1">
        <v>100</v>
      </c>
    </row>
    <row r="455" spans="1:3">
      <c r="A455" s="98">
        <v>3674</v>
      </c>
      <c r="B455" s="1" t="s">
        <v>1959</v>
      </c>
      <c r="C455" s="1">
        <v>100</v>
      </c>
    </row>
    <row r="456" spans="1:3">
      <c r="A456" s="98">
        <v>3676</v>
      </c>
      <c r="B456" s="1" t="s">
        <v>565</v>
      </c>
      <c r="C456" s="1">
        <v>100</v>
      </c>
    </row>
    <row r="457" spans="1:3">
      <c r="A457" s="98">
        <v>3677</v>
      </c>
      <c r="B457" s="1" t="s">
        <v>1960</v>
      </c>
      <c r="C457" s="1">
        <v>100</v>
      </c>
    </row>
    <row r="458" spans="1:3">
      <c r="A458" s="98">
        <v>3678</v>
      </c>
      <c r="B458" s="1" t="s">
        <v>1961</v>
      </c>
      <c r="C458" s="1">
        <v>100</v>
      </c>
    </row>
    <row r="459" spans="1:3">
      <c r="A459" s="98">
        <v>3679</v>
      </c>
      <c r="B459" s="1" t="s">
        <v>1962</v>
      </c>
      <c r="C459" s="1">
        <v>100</v>
      </c>
    </row>
    <row r="460" spans="1:3">
      <c r="A460" s="98">
        <v>3680</v>
      </c>
      <c r="B460" s="1" t="s">
        <v>1963</v>
      </c>
      <c r="C460" s="1">
        <v>100</v>
      </c>
    </row>
    <row r="461" spans="1:3">
      <c r="A461" s="98">
        <v>3681</v>
      </c>
      <c r="B461" s="1" t="s">
        <v>566</v>
      </c>
      <c r="C461" s="1">
        <v>100</v>
      </c>
    </row>
    <row r="462" spans="1:3">
      <c r="A462" s="98">
        <v>3683</v>
      </c>
      <c r="B462" s="1" t="s">
        <v>567</v>
      </c>
      <c r="C462" s="1">
        <v>100</v>
      </c>
    </row>
    <row r="463" spans="1:3">
      <c r="A463" s="98">
        <v>3685</v>
      </c>
      <c r="B463" s="1" t="s">
        <v>1964</v>
      </c>
      <c r="C463" s="1">
        <v>100</v>
      </c>
    </row>
    <row r="464" spans="1:3">
      <c r="A464" s="98">
        <v>3686</v>
      </c>
      <c r="B464" s="1" t="s">
        <v>1965</v>
      </c>
      <c r="C464" s="1">
        <v>100</v>
      </c>
    </row>
    <row r="465" spans="1:3">
      <c r="A465" s="98">
        <v>3688</v>
      </c>
      <c r="B465" s="1" t="s">
        <v>568</v>
      </c>
      <c r="C465" s="1">
        <v>100</v>
      </c>
    </row>
    <row r="466" spans="1:3">
      <c r="A466" s="98">
        <v>3692</v>
      </c>
      <c r="B466" s="1" t="s">
        <v>1966</v>
      </c>
      <c r="C466" s="1">
        <v>100</v>
      </c>
    </row>
    <row r="467" spans="1:3">
      <c r="A467" s="98">
        <v>3694</v>
      </c>
      <c r="B467" s="1" t="s">
        <v>1967</v>
      </c>
      <c r="C467" s="1">
        <v>100</v>
      </c>
    </row>
    <row r="468" spans="1:3">
      <c r="A468" s="98">
        <v>3708</v>
      </c>
      <c r="B468" s="1" t="s">
        <v>569</v>
      </c>
      <c r="C468" s="1">
        <v>100</v>
      </c>
    </row>
    <row r="469" spans="1:3">
      <c r="A469" s="98">
        <v>3710</v>
      </c>
      <c r="B469" s="1" t="s">
        <v>1968</v>
      </c>
      <c r="C469" s="1">
        <v>100</v>
      </c>
    </row>
    <row r="470" spans="1:3">
      <c r="A470" s="98">
        <v>3711</v>
      </c>
      <c r="B470" s="1" t="s">
        <v>1969</v>
      </c>
      <c r="C470" s="1">
        <v>100</v>
      </c>
    </row>
    <row r="471" spans="1:3">
      <c r="A471" s="98">
        <v>3712</v>
      </c>
      <c r="B471" s="1" t="s">
        <v>570</v>
      </c>
      <c r="C471" s="1">
        <v>100</v>
      </c>
    </row>
    <row r="472" spans="1:3">
      <c r="A472" s="98">
        <v>3724</v>
      </c>
      <c r="B472" s="1" t="s">
        <v>571</v>
      </c>
      <c r="C472" s="1">
        <v>100</v>
      </c>
    </row>
    <row r="473" spans="1:3">
      <c r="A473" s="98">
        <v>3733</v>
      </c>
      <c r="B473" s="1" t="s">
        <v>1970</v>
      </c>
      <c r="C473" s="1">
        <v>100</v>
      </c>
    </row>
    <row r="474" spans="1:3">
      <c r="A474" s="98">
        <v>3738</v>
      </c>
      <c r="B474" s="1" t="s">
        <v>37</v>
      </c>
      <c r="C474" s="1">
        <v>100</v>
      </c>
    </row>
    <row r="475" spans="1:3">
      <c r="A475" s="98">
        <v>3741</v>
      </c>
      <c r="B475" s="1" t="s">
        <v>1971</v>
      </c>
      <c r="C475" s="1">
        <v>100</v>
      </c>
    </row>
    <row r="476" spans="1:3">
      <c r="A476" s="98">
        <v>3744</v>
      </c>
      <c r="B476" s="1" t="s">
        <v>572</v>
      </c>
      <c r="C476" s="1">
        <v>100</v>
      </c>
    </row>
    <row r="477" spans="1:3">
      <c r="A477" s="98">
        <v>3747</v>
      </c>
      <c r="B477" s="1" t="s">
        <v>573</v>
      </c>
      <c r="C477" s="1">
        <v>100</v>
      </c>
    </row>
    <row r="478" spans="1:3">
      <c r="A478" s="98">
        <v>3751</v>
      </c>
      <c r="B478" s="1" t="s">
        <v>574</v>
      </c>
      <c r="C478" s="1">
        <v>100</v>
      </c>
    </row>
    <row r="479" spans="1:3">
      <c r="A479" s="98">
        <v>3758</v>
      </c>
      <c r="B479" s="1" t="s">
        <v>1972</v>
      </c>
      <c r="C479" s="1">
        <v>100</v>
      </c>
    </row>
    <row r="480" spans="1:3">
      <c r="A480" s="98">
        <v>3762</v>
      </c>
      <c r="B480" s="1" t="s">
        <v>575</v>
      </c>
      <c r="C480" s="1">
        <v>100</v>
      </c>
    </row>
    <row r="481" spans="1:3">
      <c r="A481" s="98">
        <v>3765</v>
      </c>
      <c r="B481" s="1" t="s">
        <v>576</v>
      </c>
      <c r="C481" s="1">
        <v>100</v>
      </c>
    </row>
    <row r="482" spans="1:3">
      <c r="A482" s="98">
        <v>3769</v>
      </c>
      <c r="B482" s="1" t="s">
        <v>577</v>
      </c>
      <c r="C482" s="1">
        <v>100</v>
      </c>
    </row>
    <row r="483" spans="1:3">
      <c r="A483" s="98">
        <v>3774</v>
      </c>
      <c r="B483" s="1" t="s">
        <v>1973</v>
      </c>
      <c r="C483" s="1">
        <v>100</v>
      </c>
    </row>
    <row r="484" spans="1:3">
      <c r="A484" s="98">
        <v>3778</v>
      </c>
      <c r="B484" s="1" t="s">
        <v>1974</v>
      </c>
      <c r="C484" s="1">
        <v>100</v>
      </c>
    </row>
    <row r="485" spans="1:3">
      <c r="A485" s="98">
        <v>3788</v>
      </c>
      <c r="B485" s="1" t="s">
        <v>578</v>
      </c>
      <c r="C485" s="1">
        <v>100</v>
      </c>
    </row>
    <row r="486" spans="1:3">
      <c r="A486" s="98">
        <v>3791</v>
      </c>
      <c r="B486" s="1" t="s">
        <v>1975</v>
      </c>
      <c r="C486" s="1">
        <v>100</v>
      </c>
    </row>
    <row r="487" spans="1:3">
      <c r="A487" s="98">
        <v>3794</v>
      </c>
      <c r="B487" s="1" t="s">
        <v>579</v>
      </c>
      <c r="C487" s="1">
        <v>100</v>
      </c>
    </row>
    <row r="488" spans="1:3">
      <c r="A488" s="98">
        <v>3796</v>
      </c>
      <c r="B488" s="1" t="s">
        <v>1976</v>
      </c>
      <c r="C488" s="1">
        <v>100</v>
      </c>
    </row>
    <row r="489" spans="1:3">
      <c r="A489" s="98">
        <v>3807</v>
      </c>
      <c r="B489" s="1" t="s">
        <v>1977</v>
      </c>
      <c r="C489" s="1">
        <v>100</v>
      </c>
    </row>
    <row r="490" spans="1:3">
      <c r="A490" s="98">
        <v>3822</v>
      </c>
      <c r="B490" s="1" t="s">
        <v>1978</v>
      </c>
      <c r="C490" s="1">
        <v>100</v>
      </c>
    </row>
    <row r="491" spans="1:3">
      <c r="A491" s="98">
        <v>3826</v>
      </c>
      <c r="B491" s="1" t="s">
        <v>580</v>
      </c>
      <c r="C491" s="1">
        <v>100</v>
      </c>
    </row>
    <row r="492" spans="1:3">
      <c r="A492" s="98">
        <v>3834</v>
      </c>
      <c r="B492" s="1" t="s">
        <v>581</v>
      </c>
      <c r="C492" s="1">
        <v>100</v>
      </c>
    </row>
    <row r="493" spans="1:3">
      <c r="A493" s="98">
        <v>3837</v>
      </c>
      <c r="B493" s="1" t="s">
        <v>1979</v>
      </c>
      <c r="C493" s="1">
        <v>100</v>
      </c>
    </row>
    <row r="494" spans="1:3">
      <c r="A494" s="98">
        <v>3839</v>
      </c>
      <c r="B494" s="1" t="s">
        <v>1980</v>
      </c>
      <c r="C494" s="1">
        <v>100</v>
      </c>
    </row>
    <row r="495" spans="1:3">
      <c r="A495" s="98">
        <v>3844</v>
      </c>
      <c r="B495" s="1" t="s">
        <v>1981</v>
      </c>
      <c r="C495" s="1">
        <v>100</v>
      </c>
    </row>
    <row r="496" spans="1:3">
      <c r="A496" s="98">
        <v>3851</v>
      </c>
      <c r="B496" s="1" t="s">
        <v>1982</v>
      </c>
      <c r="C496" s="1">
        <v>100</v>
      </c>
    </row>
    <row r="497" spans="1:3">
      <c r="A497" s="98">
        <v>3853</v>
      </c>
      <c r="B497" s="1" t="s">
        <v>1983</v>
      </c>
      <c r="C497" s="1">
        <v>100</v>
      </c>
    </row>
    <row r="498" spans="1:3">
      <c r="A498" s="98">
        <v>3857</v>
      </c>
      <c r="B498" s="1" t="s">
        <v>1984</v>
      </c>
      <c r="C498" s="1">
        <v>100</v>
      </c>
    </row>
    <row r="499" spans="1:3">
      <c r="A499" s="98">
        <v>3861</v>
      </c>
      <c r="B499" s="1" t="s">
        <v>582</v>
      </c>
      <c r="C499" s="1">
        <v>1000</v>
      </c>
    </row>
    <row r="500" spans="1:3">
      <c r="A500" s="98">
        <v>3863</v>
      </c>
      <c r="B500" s="1" t="s">
        <v>583</v>
      </c>
      <c r="C500" s="1">
        <v>100</v>
      </c>
    </row>
    <row r="501" spans="1:3">
      <c r="A501" s="98">
        <v>3864</v>
      </c>
      <c r="B501" s="1" t="s">
        <v>584</v>
      </c>
      <c r="C501" s="1">
        <v>100</v>
      </c>
    </row>
    <row r="502" spans="1:3">
      <c r="A502" s="98">
        <v>3865</v>
      </c>
      <c r="B502" s="1" t="s">
        <v>585</v>
      </c>
      <c r="C502" s="1">
        <v>100</v>
      </c>
    </row>
    <row r="503" spans="1:3">
      <c r="A503" s="98">
        <v>3877</v>
      </c>
      <c r="B503" s="1" t="s">
        <v>586</v>
      </c>
      <c r="C503" s="1">
        <v>1000</v>
      </c>
    </row>
    <row r="504" spans="1:3">
      <c r="A504" s="98">
        <v>3878</v>
      </c>
      <c r="B504" s="1" t="s">
        <v>587</v>
      </c>
      <c r="C504" s="1">
        <v>1000</v>
      </c>
    </row>
    <row r="505" spans="1:3">
      <c r="A505" s="98">
        <v>3880</v>
      </c>
      <c r="B505" s="1" t="s">
        <v>588</v>
      </c>
      <c r="C505" s="1">
        <v>100</v>
      </c>
    </row>
    <row r="506" spans="1:3">
      <c r="A506" s="98">
        <v>3891</v>
      </c>
      <c r="B506" s="1" t="s">
        <v>1985</v>
      </c>
      <c r="C506" s="1">
        <v>100</v>
      </c>
    </row>
    <row r="507" spans="1:3">
      <c r="A507" s="98">
        <v>3905</v>
      </c>
      <c r="B507" s="1" t="s">
        <v>1986</v>
      </c>
      <c r="C507" s="1">
        <v>100</v>
      </c>
    </row>
    <row r="508" spans="1:3">
      <c r="A508" s="98">
        <v>3919</v>
      </c>
      <c r="B508" s="1" t="s">
        <v>589</v>
      </c>
      <c r="C508" s="1">
        <v>100</v>
      </c>
    </row>
    <row r="509" spans="1:3">
      <c r="A509" s="98">
        <v>3923</v>
      </c>
      <c r="B509" s="1" t="s">
        <v>1987</v>
      </c>
      <c r="C509" s="1">
        <v>100</v>
      </c>
    </row>
    <row r="510" spans="1:3">
      <c r="A510" s="98">
        <v>3941</v>
      </c>
      <c r="B510" s="1" t="s">
        <v>590</v>
      </c>
      <c r="C510" s="1">
        <v>100</v>
      </c>
    </row>
    <row r="511" spans="1:3">
      <c r="A511" s="98">
        <v>3946</v>
      </c>
      <c r="B511" s="1" t="s">
        <v>591</v>
      </c>
      <c r="C511" s="1">
        <v>1000</v>
      </c>
    </row>
    <row r="512" spans="1:3">
      <c r="A512" s="98">
        <v>3947</v>
      </c>
      <c r="B512" s="1" t="s">
        <v>592</v>
      </c>
      <c r="C512" s="1">
        <v>1000</v>
      </c>
    </row>
    <row r="513" spans="1:3">
      <c r="A513" s="98">
        <v>3950</v>
      </c>
      <c r="B513" s="1" t="s">
        <v>593</v>
      </c>
      <c r="C513" s="1">
        <v>100</v>
      </c>
    </row>
    <row r="514" spans="1:3">
      <c r="A514" s="98">
        <v>3951</v>
      </c>
      <c r="B514" s="1" t="s">
        <v>594</v>
      </c>
      <c r="C514" s="1">
        <v>100</v>
      </c>
    </row>
    <row r="515" spans="1:3">
      <c r="A515" s="98">
        <v>4004</v>
      </c>
      <c r="B515" s="1" t="s">
        <v>595</v>
      </c>
      <c r="C515" s="1">
        <v>100</v>
      </c>
    </row>
    <row r="516" spans="1:3">
      <c r="A516" s="98">
        <v>4005</v>
      </c>
      <c r="B516" s="1" t="s">
        <v>596</v>
      </c>
      <c r="C516" s="1">
        <v>1000</v>
      </c>
    </row>
    <row r="517" spans="1:3">
      <c r="A517" s="98">
        <v>4007</v>
      </c>
      <c r="B517" s="1" t="s">
        <v>597</v>
      </c>
      <c r="C517" s="1">
        <v>1000</v>
      </c>
    </row>
    <row r="518" spans="1:3">
      <c r="A518" s="98">
        <v>4008</v>
      </c>
      <c r="B518" s="1" t="s">
        <v>598</v>
      </c>
      <c r="C518" s="1">
        <v>100</v>
      </c>
    </row>
    <row r="519" spans="1:3">
      <c r="A519" s="98">
        <v>4021</v>
      </c>
      <c r="B519" s="1" t="s">
        <v>599</v>
      </c>
      <c r="C519" s="1">
        <v>100</v>
      </c>
    </row>
    <row r="520" spans="1:3">
      <c r="A520" s="98">
        <v>4022</v>
      </c>
      <c r="B520" s="1" t="s">
        <v>600</v>
      </c>
      <c r="C520" s="1">
        <v>1000</v>
      </c>
    </row>
    <row r="521" spans="1:3">
      <c r="A521" s="98">
        <v>4023</v>
      </c>
      <c r="B521" s="1" t="s">
        <v>601</v>
      </c>
      <c r="C521" s="1">
        <v>100</v>
      </c>
    </row>
    <row r="522" spans="1:3">
      <c r="A522" s="98">
        <v>4025</v>
      </c>
      <c r="B522" s="1" t="s">
        <v>602</v>
      </c>
      <c r="C522" s="1">
        <v>1000</v>
      </c>
    </row>
    <row r="523" spans="1:3">
      <c r="A523" s="98">
        <v>4027</v>
      </c>
      <c r="B523" s="1" t="s">
        <v>603</v>
      </c>
      <c r="C523" s="1">
        <v>1000</v>
      </c>
    </row>
    <row r="524" spans="1:3">
      <c r="A524" s="98">
        <v>4028</v>
      </c>
      <c r="B524" s="1" t="s">
        <v>604</v>
      </c>
      <c r="C524" s="1">
        <v>100</v>
      </c>
    </row>
    <row r="525" spans="1:3">
      <c r="A525" s="98">
        <v>4031</v>
      </c>
      <c r="B525" s="1" t="s">
        <v>605</v>
      </c>
      <c r="C525" s="1">
        <v>1000</v>
      </c>
    </row>
    <row r="526" spans="1:3">
      <c r="A526" s="98">
        <v>4033</v>
      </c>
      <c r="B526" s="1" t="s">
        <v>606</v>
      </c>
      <c r="C526" s="1">
        <v>100</v>
      </c>
    </row>
    <row r="527" spans="1:3">
      <c r="A527" s="98">
        <v>4041</v>
      </c>
      <c r="B527" s="1" t="s">
        <v>607</v>
      </c>
      <c r="C527" s="1">
        <v>1000</v>
      </c>
    </row>
    <row r="528" spans="1:3">
      <c r="A528" s="98">
        <v>4042</v>
      </c>
      <c r="B528" s="1" t="s">
        <v>38</v>
      </c>
      <c r="C528" s="1">
        <v>1000</v>
      </c>
    </row>
    <row r="529" spans="1:3">
      <c r="A529" s="98">
        <v>4043</v>
      </c>
      <c r="B529" s="1" t="s">
        <v>608</v>
      </c>
      <c r="C529" s="1">
        <v>1000</v>
      </c>
    </row>
    <row r="530" spans="1:3">
      <c r="A530" s="98">
        <v>4044</v>
      </c>
      <c r="B530" s="1" t="s">
        <v>609</v>
      </c>
      <c r="C530" s="1">
        <v>1000</v>
      </c>
    </row>
    <row r="531" spans="1:3">
      <c r="A531" s="98">
        <v>4045</v>
      </c>
      <c r="B531" s="1" t="s">
        <v>610</v>
      </c>
      <c r="C531" s="1">
        <v>100</v>
      </c>
    </row>
    <row r="532" spans="1:3">
      <c r="A532" s="98">
        <v>4046</v>
      </c>
      <c r="B532" s="1" t="s">
        <v>611</v>
      </c>
      <c r="C532" s="1">
        <v>1000</v>
      </c>
    </row>
    <row r="533" spans="1:3">
      <c r="A533" s="98">
        <v>4047</v>
      </c>
      <c r="B533" s="1" t="s">
        <v>612</v>
      </c>
      <c r="C533" s="1">
        <v>1000</v>
      </c>
    </row>
    <row r="534" spans="1:3">
      <c r="A534" s="98">
        <v>4061</v>
      </c>
      <c r="B534" s="1" t="s">
        <v>613</v>
      </c>
      <c r="C534" s="1">
        <v>1000</v>
      </c>
    </row>
    <row r="535" spans="1:3">
      <c r="A535" s="98">
        <v>4062</v>
      </c>
      <c r="B535" s="1" t="s">
        <v>614</v>
      </c>
      <c r="C535" s="1">
        <v>100</v>
      </c>
    </row>
    <row r="536" spans="1:3">
      <c r="A536" s="98">
        <v>4063</v>
      </c>
      <c r="B536" s="1" t="s">
        <v>615</v>
      </c>
      <c r="C536" s="1">
        <v>100</v>
      </c>
    </row>
    <row r="537" spans="1:3">
      <c r="A537" s="98">
        <v>4064</v>
      </c>
      <c r="B537" s="1" t="s">
        <v>616</v>
      </c>
      <c r="C537" s="1">
        <v>1000</v>
      </c>
    </row>
    <row r="538" spans="1:3">
      <c r="A538" s="98">
        <v>4078</v>
      </c>
      <c r="B538" s="1" t="s">
        <v>617</v>
      </c>
      <c r="C538" s="1">
        <v>1000</v>
      </c>
    </row>
    <row r="539" spans="1:3">
      <c r="A539" s="98">
        <v>4082</v>
      </c>
      <c r="B539" s="1" t="s">
        <v>618</v>
      </c>
      <c r="C539" s="1">
        <v>100</v>
      </c>
    </row>
    <row r="540" spans="1:3">
      <c r="A540" s="98">
        <v>4088</v>
      </c>
      <c r="B540" s="1" t="s">
        <v>39</v>
      </c>
      <c r="C540" s="1">
        <v>100</v>
      </c>
    </row>
    <row r="541" spans="1:3">
      <c r="A541" s="98">
        <v>4091</v>
      </c>
      <c r="B541" s="1" t="s">
        <v>40</v>
      </c>
      <c r="C541" s="1">
        <v>100</v>
      </c>
    </row>
    <row r="542" spans="1:3">
      <c r="A542" s="98">
        <v>4092</v>
      </c>
      <c r="B542" s="1" t="s">
        <v>619</v>
      </c>
      <c r="C542" s="1">
        <v>1000</v>
      </c>
    </row>
    <row r="543" spans="1:3">
      <c r="A543" s="98">
        <v>4095</v>
      </c>
      <c r="B543" s="1" t="s">
        <v>620</v>
      </c>
      <c r="C543" s="1">
        <v>100</v>
      </c>
    </row>
    <row r="544" spans="1:3">
      <c r="A544" s="98">
        <v>4097</v>
      </c>
      <c r="B544" s="1" t="s">
        <v>621</v>
      </c>
      <c r="C544" s="1">
        <v>100</v>
      </c>
    </row>
    <row r="545" spans="1:3">
      <c r="A545" s="98">
        <v>4099</v>
      </c>
      <c r="B545" s="1" t="s">
        <v>622</v>
      </c>
      <c r="C545" s="1">
        <v>1000</v>
      </c>
    </row>
    <row r="546" spans="1:3">
      <c r="A546" s="98">
        <v>4100</v>
      </c>
      <c r="B546" s="1" t="s">
        <v>623</v>
      </c>
      <c r="C546" s="1">
        <v>1000</v>
      </c>
    </row>
    <row r="547" spans="1:3">
      <c r="A547" s="98">
        <v>4112</v>
      </c>
      <c r="B547" s="1" t="s">
        <v>624</v>
      </c>
      <c r="C547" s="1">
        <v>100</v>
      </c>
    </row>
    <row r="548" spans="1:3">
      <c r="A548" s="98">
        <v>4114</v>
      </c>
      <c r="B548" s="1" t="s">
        <v>625</v>
      </c>
      <c r="C548" s="1">
        <v>100</v>
      </c>
    </row>
    <row r="549" spans="1:3">
      <c r="A549" s="98">
        <v>4116</v>
      </c>
      <c r="B549" s="1" t="s">
        <v>626</v>
      </c>
      <c r="C549" s="1">
        <v>1000</v>
      </c>
    </row>
    <row r="550" spans="1:3">
      <c r="A550" s="98">
        <v>4117</v>
      </c>
      <c r="B550" s="1" t="s">
        <v>627</v>
      </c>
      <c r="C550" s="1">
        <v>1000</v>
      </c>
    </row>
    <row r="551" spans="1:3">
      <c r="A551" s="98">
        <v>4118</v>
      </c>
      <c r="B551" s="1" t="s">
        <v>628</v>
      </c>
      <c r="C551" s="1">
        <v>1000</v>
      </c>
    </row>
    <row r="552" spans="1:3">
      <c r="A552" s="98">
        <v>4120</v>
      </c>
      <c r="B552" s="1" t="s">
        <v>629</v>
      </c>
      <c r="C552" s="1">
        <v>1000</v>
      </c>
    </row>
    <row r="553" spans="1:3">
      <c r="A553" s="98">
        <v>4151</v>
      </c>
      <c r="B553" s="1" t="s">
        <v>630</v>
      </c>
      <c r="C553" s="1">
        <v>100</v>
      </c>
    </row>
    <row r="554" spans="1:3">
      <c r="A554" s="98">
        <v>4182</v>
      </c>
      <c r="B554" s="1" t="s">
        <v>631</v>
      </c>
      <c r="C554" s="1">
        <v>100</v>
      </c>
    </row>
    <row r="555" spans="1:3">
      <c r="A555" s="98">
        <v>4183</v>
      </c>
      <c r="B555" s="1" t="s">
        <v>188</v>
      </c>
      <c r="C555" s="1">
        <v>1000</v>
      </c>
    </row>
    <row r="556" spans="1:3">
      <c r="A556" s="98">
        <v>4185</v>
      </c>
      <c r="B556" s="1" t="s">
        <v>41</v>
      </c>
      <c r="C556" s="1">
        <v>100</v>
      </c>
    </row>
    <row r="557" spans="1:3">
      <c r="A557" s="98">
        <v>4186</v>
      </c>
      <c r="B557" s="1" t="s">
        <v>632</v>
      </c>
      <c r="C557" s="1">
        <v>100</v>
      </c>
    </row>
    <row r="558" spans="1:3">
      <c r="A558" s="98">
        <v>4187</v>
      </c>
      <c r="B558" s="1" t="s">
        <v>633</v>
      </c>
      <c r="C558" s="1">
        <v>100</v>
      </c>
    </row>
    <row r="559" spans="1:3">
      <c r="A559" s="98">
        <v>4188</v>
      </c>
      <c r="B559" s="1" t="s">
        <v>634</v>
      </c>
      <c r="C559" s="1">
        <v>100</v>
      </c>
    </row>
    <row r="560" spans="1:3">
      <c r="A560" s="98">
        <v>4202</v>
      </c>
      <c r="B560" s="1" t="s">
        <v>42</v>
      </c>
      <c r="C560" s="1">
        <v>100</v>
      </c>
    </row>
    <row r="561" spans="1:3">
      <c r="A561" s="98">
        <v>4203</v>
      </c>
      <c r="B561" s="1" t="s">
        <v>635</v>
      </c>
      <c r="C561" s="1">
        <v>1000</v>
      </c>
    </row>
    <row r="562" spans="1:3">
      <c r="A562" s="98">
        <v>4204</v>
      </c>
      <c r="B562" s="1" t="s">
        <v>636</v>
      </c>
      <c r="C562" s="1">
        <v>100</v>
      </c>
    </row>
    <row r="563" spans="1:3">
      <c r="A563" s="98">
        <v>4205</v>
      </c>
      <c r="B563" s="1" t="s">
        <v>637</v>
      </c>
      <c r="C563" s="1">
        <v>1000</v>
      </c>
    </row>
    <row r="564" spans="1:3">
      <c r="A564" s="98">
        <v>4206</v>
      </c>
      <c r="B564" s="1" t="s">
        <v>638</v>
      </c>
      <c r="C564" s="1">
        <v>100</v>
      </c>
    </row>
    <row r="565" spans="1:3">
      <c r="A565" s="98">
        <v>4208</v>
      </c>
      <c r="B565" s="1" t="s">
        <v>639</v>
      </c>
      <c r="C565" s="1">
        <v>1000</v>
      </c>
    </row>
    <row r="566" spans="1:3">
      <c r="A566" s="98">
        <v>4212</v>
      </c>
      <c r="B566" s="1" t="s">
        <v>640</v>
      </c>
      <c r="C566" s="1">
        <v>100</v>
      </c>
    </row>
    <row r="567" spans="1:3">
      <c r="A567" s="98">
        <v>4215</v>
      </c>
      <c r="B567" s="1" t="s">
        <v>641</v>
      </c>
      <c r="C567" s="1">
        <v>1000</v>
      </c>
    </row>
    <row r="568" spans="1:3">
      <c r="A568" s="98">
        <v>4216</v>
      </c>
      <c r="B568" s="1" t="s">
        <v>1988</v>
      </c>
      <c r="C568" s="1">
        <v>1000</v>
      </c>
    </row>
    <row r="569" spans="1:3">
      <c r="A569" s="98">
        <v>4217</v>
      </c>
      <c r="B569" s="1" t="s">
        <v>43</v>
      </c>
      <c r="C569" s="1">
        <v>100</v>
      </c>
    </row>
    <row r="570" spans="1:3">
      <c r="A570" s="98">
        <v>4218</v>
      </c>
      <c r="B570" s="1" t="s">
        <v>642</v>
      </c>
      <c r="C570" s="1">
        <v>1000</v>
      </c>
    </row>
    <row r="571" spans="1:3">
      <c r="A571" s="98">
        <v>4220</v>
      </c>
      <c r="B571" s="1" t="s">
        <v>643</v>
      </c>
      <c r="C571" s="1">
        <v>100</v>
      </c>
    </row>
    <row r="572" spans="1:3">
      <c r="A572" s="98">
        <v>4221</v>
      </c>
      <c r="B572" s="1" t="s">
        <v>644</v>
      </c>
      <c r="C572" s="1">
        <v>1000</v>
      </c>
    </row>
    <row r="573" spans="1:3">
      <c r="A573" s="98">
        <v>4228</v>
      </c>
      <c r="B573" s="1" t="s">
        <v>645</v>
      </c>
      <c r="C573" s="1">
        <v>100</v>
      </c>
    </row>
    <row r="574" spans="1:3">
      <c r="A574" s="98">
        <v>4229</v>
      </c>
      <c r="B574" s="1" t="s">
        <v>646</v>
      </c>
      <c r="C574" s="1">
        <v>100</v>
      </c>
    </row>
    <row r="575" spans="1:3">
      <c r="A575" s="98">
        <v>4231</v>
      </c>
      <c r="B575" s="1" t="s">
        <v>647</v>
      </c>
      <c r="C575" s="1">
        <v>100</v>
      </c>
    </row>
    <row r="576" spans="1:3">
      <c r="A576" s="98">
        <v>4237</v>
      </c>
      <c r="B576" s="1" t="s">
        <v>1989</v>
      </c>
      <c r="C576" s="1">
        <v>100</v>
      </c>
    </row>
    <row r="577" spans="1:3">
      <c r="A577" s="98">
        <v>4245</v>
      </c>
      <c r="B577" s="1" t="s">
        <v>648</v>
      </c>
      <c r="C577" s="1">
        <v>100</v>
      </c>
    </row>
    <row r="578" spans="1:3">
      <c r="A578" s="98">
        <v>4246</v>
      </c>
      <c r="B578" s="1" t="s">
        <v>1990</v>
      </c>
      <c r="C578" s="1">
        <v>100</v>
      </c>
    </row>
    <row r="579" spans="1:3">
      <c r="A579" s="98">
        <v>4248</v>
      </c>
      <c r="B579" s="1" t="s">
        <v>649</v>
      </c>
      <c r="C579" s="1">
        <v>100</v>
      </c>
    </row>
    <row r="580" spans="1:3">
      <c r="A580" s="98">
        <v>4272</v>
      </c>
      <c r="B580" s="1" t="s">
        <v>650</v>
      </c>
      <c r="C580" s="1">
        <v>1000</v>
      </c>
    </row>
    <row r="581" spans="1:3">
      <c r="A581" s="98">
        <v>4275</v>
      </c>
      <c r="B581" s="1" t="s">
        <v>651</v>
      </c>
      <c r="C581" s="1">
        <v>100</v>
      </c>
    </row>
    <row r="582" spans="1:3">
      <c r="A582" s="98">
        <v>4282</v>
      </c>
      <c r="B582" s="1" t="s">
        <v>652</v>
      </c>
      <c r="C582" s="1">
        <v>100</v>
      </c>
    </row>
    <row r="583" spans="1:3">
      <c r="A583" s="98">
        <v>4286</v>
      </c>
      <c r="B583" s="1" t="s">
        <v>653</v>
      </c>
      <c r="C583" s="1">
        <v>100</v>
      </c>
    </row>
    <row r="584" spans="1:3">
      <c r="A584" s="98">
        <v>4288</v>
      </c>
      <c r="B584" s="1" t="s">
        <v>1991</v>
      </c>
      <c r="C584" s="1">
        <v>100</v>
      </c>
    </row>
    <row r="585" spans="1:3">
      <c r="A585" s="98">
        <v>4290</v>
      </c>
      <c r="B585" s="1" t="s">
        <v>654</v>
      </c>
      <c r="C585" s="1">
        <v>100</v>
      </c>
    </row>
    <row r="586" spans="1:3">
      <c r="A586" s="98">
        <v>4293</v>
      </c>
      <c r="B586" s="1" t="s">
        <v>1992</v>
      </c>
      <c r="C586" s="1">
        <v>100</v>
      </c>
    </row>
    <row r="587" spans="1:3">
      <c r="A587" s="98">
        <v>4298</v>
      </c>
      <c r="B587" s="1" t="s">
        <v>1993</v>
      </c>
      <c r="C587" s="1">
        <v>100</v>
      </c>
    </row>
    <row r="588" spans="1:3">
      <c r="A588" s="98">
        <v>4299</v>
      </c>
      <c r="B588" s="1" t="s">
        <v>655</v>
      </c>
      <c r="C588" s="1">
        <v>100</v>
      </c>
    </row>
    <row r="589" spans="1:3">
      <c r="A589" s="98">
        <v>4301</v>
      </c>
      <c r="B589" s="1" t="s">
        <v>656</v>
      </c>
      <c r="C589" s="1">
        <v>100</v>
      </c>
    </row>
    <row r="590" spans="1:3">
      <c r="A590" s="98">
        <v>4307</v>
      </c>
      <c r="B590" s="1" t="s">
        <v>657</v>
      </c>
      <c r="C590" s="1">
        <v>100</v>
      </c>
    </row>
    <row r="591" spans="1:3">
      <c r="A591" s="98">
        <v>4310</v>
      </c>
      <c r="B591" s="1" t="s">
        <v>658</v>
      </c>
      <c r="C591" s="1">
        <v>100</v>
      </c>
    </row>
    <row r="592" spans="1:3">
      <c r="A592" s="98">
        <v>4312</v>
      </c>
      <c r="B592" s="1" t="s">
        <v>659</v>
      </c>
      <c r="C592" s="1">
        <v>100</v>
      </c>
    </row>
    <row r="593" spans="1:3">
      <c r="A593" s="98">
        <v>4318</v>
      </c>
      <c r="B593" s="1" t="s">
        <v>660</v>
      </c>
      <c r="C593" s="1">
        <v>100</v>
      </c>
    </row>
    <row r="594" spans="1:3">
      <c r="A594" s="98">
        <v>4321</v>
      </c>
      <c r="B594" s="1" t="s">
        <v>189</v>
      </c>
      <c r="C594" s="1">
        <v>100</v>
      </c>
    </row>
    <row r="595" spans="1:3">
      <c r="A595" s="98">
        <v>4324</v>
      </c>
      <c r="B595" s="1" t="s">
        <v>44</v>
      </c>
      <c r="C595" s="1">
        <v>100</v>
      </c>
    </row>
    <row r="596" spans="1:3">
      <c r="A596" s="98">
        <v>4326</v>
      </c>
      <c r="B596" s="1" t="s">
        <v>661</v>
      </c>
      <c r="C596" s="1">
        <v>100</v>
      </c>
    </row>
    <row r="597" spans="1:3">
      <c r="A597" s="98">
        <v>4337</v>
      </c>
      <c r="B597" s="1" t="s">
        <v>662</v>
      </c>
      <c r="C597" s="1">
        <v>100</v>
      </c>
    </row>
    <row r="598" spans="1:3">
      <c r="A598" s="98">
        <v>4344</v>
      </c>
      <c r="B598" s="1" t="s">
        <v>1994</v>
      </c>
      <c r="C598" s="1">
        <v>100</v>
      </c>
    </row>
    <row r="599" spans="1:3">
      <c r="A599" s="98">
        <v>4345</v>
      </c>
      <c r="B599" s="1" t="s">
        <v>663</v>
      </c>
      <c r="C599" s="1">
        <v>100</v>
      </c>
    </row>
    <row r="600" spans="1:3">
      <c r="A600" s="98">
        <v>4346</v>
      </c>
      <c r="B600" s="1" t="s">
        <v>1995</v>
      </c>
      <c r="C600" s="1">
        <v>100</v>
      </c>
    </row>
    <row r="601" spans="1:3">
      <c r="A601" s="98">
        <v>4347</v>
      </c>
      <c r="B601" s="1" t="s">
        <v>1996</v>
      </c>
      <c r="C601" s="1">
        <v>100</v>
      </c>
    </row>
    <row r="602" spans="1:3">
      <c r="A602" s="98">
        <v>4348</v>
      </c>
      <c r="B602" s="1" t="s">
        <v>1997</v>
      </c>
      <c r="C602" s="1">
        <v>100</v>
      </c>
    </row>
    <row r="603" spans="1:3">
      <c r="A603" s="98">
        <v>4351</v>
      </c>
      <c r="B603" s="1" t="s">
        <v>1998</v>
      </c>
      <c r="C603" s="1">
        <v>100</v>
      </c>
    </row>
    <row r="604" spans="1:3">
      <c r="A604" s="98">
        <v>4355</v>
      </c>
      <c r="B604" s="1" t="s">
        <v>1999</v>
      </c>
      <c r="C604" s="1">
        <v>100</v>
      </c>
    </row>
    <row r="605" spans="1:3">
      <c r="A605" s="98">
        <v>4358</v>
      </c>
      <c r="B605" s="1" t="s">
        <v>664</v>
      </c>
      <c r="C605" s="1">
        <v>100</v>
      </c>
    </row>
    <row r="606" spans="1:3">
      <c r="A606" s="98">
        <v>4362</v>
      </c>
      <c r="B606" s="1" t="s">
        <v>665</v>
      </c>
      <c r="C606" s="1">
        <v>100</v>
      </c>
    </row>
    <row r="607" spans="1:3">
      <c r="A607" s="98">
        <v>4401</v>
      </c>
      <c r="B607" s="1" t="s">
        <v>666</v>
      </c>
      <c r="C607" s="1">
        <v>100</v>
      </c>
    </row>
    <row r="608" spans="1:3">
      <c r="A608" s="98">
        <v>4403</v>
      </c>
      <c r="B608" s="1" t="s">
        <v>667</v>
      </c>
      <c r="C608" s="1">
        <v>1000</v>
      </c>
    </row>
    <row r="609" spans="1:3">
      <c r="A609" s="98">
        <v>4404</v>
      </c>
      <c r="B609" s="1" t="s">
        <v>668</v>
      </c>
      <c r="C609" s="1">
        <v>1000</v>
      </c>
    </row>
    <row r="610" spans="1:3">
      <c r="A610" s="98">
        <v>4406</v>
      </c>
      <c r="B610" s="1" t="s">
        <v>669</v>
      </c>
      <c r="C610" s="1">
        <v>100</v>
      </c>
    </row>
    <row r="611" spans="1:3">
      <c r="A611" s="98">
        <v>4410</v>
      </c>
      <c r="B611" s="1" t="s">
        <v>670</v>
      </c>
      <c r="C611" s="1">
        <v>100</v>
      </c>
    </row>
    <row r="612" spans="1:3">
      <c r="A612" s="98">
        <v>4452</v>
      </c>
      <c r="B612" s="1" t="s">
        <v>45</v>
      </c>
      <c r="C612" s="1">
        <v>100</v>
      </c>
    </row>
    <row r="613" spans="1:3">
      <c r="A613" s="98">
        <v>4461</v>
      </c>
      <c r="B613" s="1" t="s">
        <v>671</v>
      </c>
      <c r="C613" s="1">
        <v>1000</v>
      </c>
    </row>
    <row r="614" spans="1:3">
      <c r="A614" s="98">
        <v>4462</v>
      </c>
      <c r="B614" s="1" t="s">
        <v>672</v>
      </c>
      <c r="C614" s="1">
        <v>100</v>
      </c>
    </row>
    <row r="615" spans="1:3">
      <c r="A615" s="98">
        <v>4464</v>
      </c>
      <c r="B615" s="1" t="s">
        <v>673</v>
      </c>
      <c r="C615" s="1">
        <v>100</v>
      </c>
    </row>
    <row r="616" spans="1:3">
      <c r="A616" s="98">
        <v>4471</v>
      </c>
      <c r="B616" s="1" t="s">
        <v>674</v>
      </c>
      <c r="C616" s="1">
        <v>100</v>
      </c>
    </row>
    <row r="617" spans="1:3">
      <c r="A617" s="98">
        <v>4502</v>
      </c>
      <c r="B617" s="1" t="s">
        <v>675</v>
      </c>
      <c r="C617" s="1">
        <v>100</v>
      </c>
    </row>
    <row r="618" spans="1:3">
      <c r="A618" s="98">
        <v>4503</v>
      </c>
      <c r="B618" s="1" t="s">
        <v>676</v>
      </c>
      <c r="C618" s="1">
        <v>100</v>
      </c>
    </row>
    <row r="619" spans="1:3">
      <c r="A619" s="98">
        <v>4506</v>
      </c>
      <c r="B619" s="1" t="s">
        <v>677</v>
      </c>
      <c r="C619" s="1">
        <v>100</v>
      </c>
    </row>
    <row r="620" spans="1:3">
      <c r="A620" s="98">
        <v>4507</v>
      </c>
      <c r="B620" s="1" t="s">
        <v>678</v>
      </c>
      <c r="C620" s="1">
        <v>100</v>
      </c>
    </row>
    <row r="621" spans="1:3">
      <c r="A621" s="98">
        <v>4508</v>
      </c>
      <c r="B621" s="1" t="s">
        <v>679</v>
      </c>
      <c r="C621" s="1">
        <v>100</v>
      </c>
    </row>
    <row r="622" spans="1:3">
      <c r="A622" s="98">
        <v>4512</v>
      </c>
      <c r="B622" s="1" t="s">
        <v>680</v>
      </c>
      <c r="C622" s="1">
        <v>1000</v>
      </c>
    </row>
    <row r="623" spans="1:3">
      <c r="A623" s="98">
        <v>4514</v>
      </c>
      <c r="B623" s="1" t="s">
        <v>681</v>
      </c>
      <c r="C623" s="1">
        <v>100</v>
      </c>
    </row>
    <row r="624" spans="1:3">
      <c r="A624" s="98">
        <v>4516</v>
      </c>
      <c r="B624" s="1" t="s">
        <v>682</v>
      </c>
      <c r="C624" s="1">
        <v>100</v>
      </c>
    </row>
    <row r="625" spans="1:3">
      <c r="A625" s="98">
        <v>4517</v>
      </c>
      <c r="B625" s="1" t="s">
        <v>683</v>
      </c>
      <c r="C625" s="1">
        <v>100</v>
      </c>
    </row>
    <row r="626" spans="1:3">
      <c r="A626" s="98">
        <v>4519</v>
      </c>
      <c r="B626" s="1" t="s">
        <v>684</v>
      </c>
      <c r="C626" s="1">
        <v>100</v>
      </c>
    </row>
    <row r="627" spans="1:3">
      <c r="A627" s="98">
        <v>4521</v>
      </c>
      <c r="B627" s="1" t="s">
        <v>685</v>
      </c>
      <c r="C627" s="1">
        <v>100</v>
      </c>
    </row>
    <row r="628" spans="1:3">
      <c r="A628" s="98">
        <v>4523</v>
      </c>
      <c r="B628" s="1" t="s">
        <v>46</v>
      </c>
      <c r="C628" s="1">
        <v>100</v>
      </c>
    </row>
    <row r="629" spans="1:3">
      <c r="A629" s="98">
        <v>4524</v>
      </c>
      <c r="B629" s="1" t="s">
        <v>686</v>
      </c>
      <c r="C629" s="1">
        <v>1000</v>
      </c>
    </row>
    <row r="630" spans="1:3">
      <c r="A630" s="98">
        <v>4526</v>
      </c>
      <c r="B630" s="1" t="s">
        <v>2000</v>
      </c>
      <c r="C630" s="1">
        <v>100</v>
      </c>
    </row>
    <row r="631" spans="1:3">
      <c r="A631" s="98">
        <v>4527</v>
      </c>
      <c r="B631" s="1" t="s">
        <v>687</v>
      </c>
      <c r="C631" s="1">
        <v>100</v>
      </c>
    </row>
    <row r="632" spans="1:3">
      <c r="A632" s="98">
        <v>4528</v>
      </c>
      <c r="B632" s="1" t="s">
        <v>688</v>
      </c>
      <c r="C632" s="1">
        <v>100</v>
      </c>
    </row>
    <row r="633" spans="1:3">
      <c r="A633" s="98">
        <v>4530</v>
      </c>
      <c r="B633" s="1" t="s">
        <v>689</v>
      </c>
      <c r="C633" s="1">
        <v>100</v>
      </c>
    </row>
    <row r="634" spans="1:3">
      <c r="A634" s="98">
        <v>4531</v>
      </c>
      <c r="B634" s="1" t="s">
        <v>690</v>
      </c>
      <c r="C634" s="1">
        <v>100</v>
      </c>
    </row>
    <row r="635" spans="1:3">
      <c r="A635" s="98">
        <v>4534</v>
      </c>
      <c r="B635" s="1" t="s">
        <v>691</v>
      </c>
      <c r="C635" s="1">
        <v>100</v>
      </c>
    </row>
    <row r="636" spans="1:3">
      <c r="A636" s="98">
        <v>4536</v>
      </c>
      <c r="B636" s="1" t="s">
        <v>692</v>
      </c>
      <c r="C636" s="1">
        <v>100</v>
      </c>
    </row>
    <row r="637" spans="1:3">
      <c r="A637" s="98">
        <v>4538</v>
      </c>
      <c r="B637" s="1" t="s">
        <v>693</v>
      </c>
      <c r="C637" s="1">
        <v>100</v>
      </c>
    </row>
    <row r="638" spans="1:3">
      <c r="A638" s="98">
        <v>4540</v>
      </c>
      <c r="B638" s="1" t="s">
        <v>47</v>
      </c>
      <c r="C638" s="1">
        <v>100</v>
      </c>
    </row>
    <row r="639" spans="1:3">
      <c r="A639" s="98">
        <v>4541</v>
      </c>
      <c r="B639" s="1" t="s">
        <v>694</v>
      </c>
      <c r="C639" s="1">
        <v>100</v>
      </c>
    </row>
    <row r="640" spans="1:3">
      <c r="A640" s="98">
        <v>4543</v>
      </c>
      <c r="B640" s="1" t="s">
        <v>48</v>
      </c>
      <c r="C640" s="1">
        <v>100</v>
      </c>
    </row>
    <row r="641" spans="1:3">
      <c r="A641" s="98">
        <v>4544</v>
      </c>
      <c r="B641" s="1" t="s">
        <v>695</v>
      </c>
      <c r="C641" s="1">
        <v>100</v>
      </c>
    </row>
    <row r="642" spans="1:3">
      <c r="A642" s="98">
        <v>4547</v>
      </c>
      <c r="B642" s="1" t="s">
        <v>696</v>
      </c>
      <c r="C642" s="1">
        <v>100</v>
      </c>
    </row>
    <row r="643" spans="1:3">
      <c r="A643" s="98">
        <v>4548</v>
      </c>
      <c r="B643" s="1" t="s">
        <v>697</v>
      </c>
      <c r="C643" s="1">
        <v>100</v>
      </c>
    </row>
    <row r="644" spans="1:3">
      <c r="A644" s="98">
        <v>4549</v>
      </c>
      <c r="B644" s="1" t="s">
        <v>698</v>
      </c>
      <c r="C644" s="1">
        <v>100</v>
      </c>
    </row>
    <row r="645" spans="1:3">
      <c r="A645" s="98">
        <v>4550</v>
      </c>
      <c r="B645" s="1" t="s">
        <v>699</v>
      </c>
      <c r="C645" s="1">
        <v>100</v>
      </c>
    </row>
    <row r="646" spans="1:3">
      <c r="A646" s="98">
        <v>4551</v>
      </c>
      <c r="B646" s="1" t="s">
        <v>700</v>
      </c>
      <c r="C646" s="1">
        <v>100</v>
      </c>
    </row>
    <row r="647" spans="1:3">
      <c r="A647" s="98">
        <v>4552</v>
      </c>
      <c r="B647" s="1" t="s">
        <v>701</v>
      </c>
      <c r="C647" s="1">
        <v>100</v>
      </c>
    </row>
    <row r="648" spans="1:3">
      <c r="A648" s="98">
        <v>4553</v>
      </c>
      <c r="B648" s="1" t="s">
        <v>702</v>
      </c>
      <c r="C648" s="1">
        <v>100</v>
      </c>
    </row>
    <row r="649" spans="1:3">
      <c r="A649" s="98">
        <v>4554</v>
      </c>
      <c r="B649" s="1" t="s">
        <v>703</v>
      </c>
      <c r="C649" s="1">
        <v>100</v>
      </c>
    </row>
    <row r="650" spans="1:3">
      <c r="A650" s="98">
        <v>4555</v>
      </c>
      <c r="B650" s="1" t="s">
        <v>704</v>
      </c>
      <c r="C650" s="1">
        <v>100</v>
      </c>
    </row>
    <row r="651" spans="1:3">
      <c r="A651" s="98">
        <v>4559</v>
      </c>
      <c r="B651" s="1" t="s">
        <v>705</v>
      </c>
      <c r="C651" s="1">
        <v>100</v>
      </c>
    </row>
    <row r="652" spans="1:3">
      <c r="A652" s="98">
        <v>4564</v>
      </c>
      <c r="B652" s="1" t="s">
        <v>2001</v>
      </c>
      <c r="C652" s="1">
        <v>100</v>
      </c>
    </row>
    <row r="653" spans="1:3">
      <c r="A653" s="98">
        <v>4568</v>
      </c>
      <c r="B653" s="1" t="s">
        <v>49</v>
      </c>
      <c r="C653" s="1">
        <v>100</v>
      </c>
    </row>
    <row r="654" spans="1:3">
      <c r="A654" s="98">
        <v>4569</v>
      </c>
      <c r="B654" s="1" t="s">
        <v>706</v>
      </c>
      <c r="C654" s="1">
        <v>100</v>
      </c>
    </row>
    <row r="655" spans="1:3">
      <c r="A655" s="98">
        <v>4574</v>
      </c>
      <c r="B655" s="1" t="s">
        <v>707</v>
      </c>
      <c r="C655" s="1">
        <v>100</v>
      </c>
    </row>
    <row r="656" spans="1:3">
      <c r="A656" s="98">
        <v>4577</v>
      </c>
      <c r="B656" s="1" t="s">
        <v>708</v>
      </c>
      <c r="C656" s="1">
        <v>100</v>
      </c>
    </row>
    <row r="657" spans="1:3">
      <c r="A657" s="98">
        <v>4578</v>
      </c>
      <c r="B657" s="1" t="s">
        <v>709</v>
      </c>
      <c r="C657" s="1">
        <v>100</v>
      </c>
    </row>
    <row r="658" spans="1:3">
      <c r="A658" s="98">
        <v>4581</v>
      </c>
      <c r="B658" s="1" t="s">
        <v>710</v>
      </c>
      <c r="C658" s="1">
        <v>100</v>
      </c>
    </row>
    <row r="659" spans="1:3">
      <c r="A659" s="98">
        <v>4587</v>
      </c>
      <c r="B659" s="1" t="s">
        <v>2002</v>
      </c>
      <c r="C659" s="1">
        <v>100</v>
      </c>
    </row>
    <row r="660" spans="1:3">
      <c r="A660" s="98">
        <v>4611</v>
      </c>
      <c r="B660" s="1" t="s">
        <v>711</v>
      </c>
      <c r="C660" s="1">
        <v>1000</v>
      </c>
    </row>
    <row r="661" spans="1:3">
      <c r="A661" s="98">
        <v>4612</v>
      </c>
      <c r="B661" s="1" t="s">
        <v>712</v>
      </c>
      <c r="C661" s="1">
        <v>100</v>
      </c>
    </row>
    <row r="662" spans="1:3">
      <c r="A662" s="98">
        <v>4613</v>
      </c>
      <c r="B662" s="1" t="s">
        <v>713</v>
      </c>
      <c r="C662" s="1">
        <v>100</v>
      </c>
    </row>
    <row r="663" spans="1:3">
      <c r="A663" s="98">
        <v>4617</v>
      </c>
      <c r="B663" s="1" t="s">
        <v>714</v>
      </c>
      <c r="C663" s="1">
        <v>100</v>
      </c>
    </row>
    <row r="664" spans="1:3">
      <c r="A664" s="98">
        <v>4619</v>
      </c>
      <c r="B664" s="1" t="s">
        <v>715</v>
      </c>
      <c r="C664" s="1">
        <v>100</v>
      </c>
    </row>
    <row r="665" spans="1:3">
      <c r="A665" s="98">
        <v>4620</v>
      </c>
      <c r="B665" s="1" t="s">
        <v>716</v>
      </c>
      <c r="C665" s="1">
        <v>100</v>
      </c>
    </row>
    <row r="666" spans="1:3">
      <c r="A666" s="98">
        <v>4623</v>
      </c>
      <c r="B666" s="1" t="s">
        <v>717</v>
      </c>
      <c r="C666" s="1">
        <v>1000</v>
      </c>
    </row>
    <row r="667" spans="1:3">
      <c r="A667" s="98">
        <v>4626</v>
      </c>
      <c r="B667" s="1" t="s">
        <v>718</v>
      </c>
      <c r="C667" s="1">
        <v>100</v>
      </c>
    </row>
    <row r="668" spans="1:3">
      <c r="A668" s="98">
        <v>4631</v>
      </c>
      <c r="B668" s="1" t="s">
        <v>50</v>
      </c>
      <c r="C668" s="1">
        <v>100</v>
      </c>
    </row>
    <row r="669" spans="1:3">
      <c r="A669" s="98">
        <v>4633</v>
      </c>
      <c r="B669" s="1" t="s">
        <v>719</v>
      </c>
      <c r="C669" s="1">
        <v>100</v>
      </c>
    </row>
    <row r="670" spans="1:3">
      <c r="A670" s="98">
        <v>4634</v>
      </c>
      <c r="B670" s="1" t="s">
        <v>720</v>
      </c>
      <c r="C670" s="1">
        <v>1000</v>
      </c>
    </row>
    <row r="671" spans="1:3">
      <c r="A671" s="98">
        <v>4636</v>
      </c>
      <c r="B671" s="1" t="s">
        <v>721</v>
      </c>
      <c r="C671" s="1">
        <v>100</v>
      </c>
    </row>
    <row r="672" spans="1:3">
      <c r="A672" s="98">
        <v>4641</v>
      </c>
      <c r="B672" s="1" t="s">
        <v>722</v>
      </c>
      <c r="C672" s="1">
        <v>100</v>
      </c>
    </row>
    <row r="673" spans="1:3">
      <c r="A673" s="98">
        <v>4644</v>
      </c>
      <c r="B673" s="1" t="s">
        <v>2003</v>
      </c>
      <c r="C673" s="1">
        <v>100</v>
      </c>
    </row>
    <row r="674" spans="1:3">
      <c r="A674" s="98">
        <v>4651</v>
      </c>
      <c r="B674" s="1" t="s">
        <v>723</v>
      </c>
      <c r="C674" s="1">
        <v>100</v>
      </c>
    </row>
    <row r="675" spans="1:3">
      <c r="A675" s="98">
        <v>4658</v>
      </c>
      <c r="B675" s="1" t="s">
        <v>724</v>
      </c>
      <c r="C675" s="1">
        <v>100</v>
      </c>
    </row>
    <row r="676" spans="1:3">
      <c r="A676" s="98">
        <v>4661</v>
      </c>
      <c r="B676" s="1" t="s">
        <v>725</v>
      </c>
      <c r="C676" s="1">
        <v>100</v>
      </c>
    </row>
    <row r="677" spans="1:3">
      <c r="A677" s="98">
        <v>4665</v>
      </c>
      <c r="B677" s="1" t="s">
        <v>726</v>
      </c>
      <c r="C677" s="1">
        <v>100</v>
      </c>
    </row>
    <row r="678" spans="1:3">
      <c r="A678" s="98">
        <v>4666</v>
      </c>
      <c r="B678" s="1" t="s">
        <v>51</v>
      </c>
      <c r="C678" s="1">
        <v>100</v>
      </c>
    </row>
    <row r="679" spans="1:3">
      <c r="A679" s="98">
        <v>4668</v>
      </c>
      <c r="B679" s="1" t="s">
        <v>727</v>
      </c>
      <c r="C679" s="1">
        <v>100</v>
      </c>
    </row>
    <row r="680" spans="1:3">
      <c r="A680" s="98">
        <v>4671</v>
      </c>
      <c r="B680" s="1" t="s">
        <v>728</v>
      </c>
      <c r="C680" s="1">
        <v>100</v>
      </c>
    </row>
    <row r="681" spans="1:3">
      <c r="A681" s="98">
        <v>4674</v>
      </c>
      <c r="B681" s="1" t="s">
        <v>729</v>
      </c>
      <c r="C681" s="1">
        <v>100</v>
      </c>
    </row>
    <row r="682" spans="1:3">
      <c r="A682" s="98">
        <v>4676</v>
      </c>
      <c r="B682" s="1" t="s">
        <v>730</v>
      </c>
      <c r="C682" s="1">
        <v>100</v>
      </c>
    </row>
    <row r="683" spans="1:3">
      <c r="A683" s="98">
        <v>4678</v>
      </c>
      <c r="B683" s="1" t="s">
        <v>731</v>
      </c>
      <c r="C683" s="1">
        <v>100</v>
      </c>
    </row>
    <row r="684" spans="1:3">
      <c r="A684" s="98">
        <v>4680</v>
      </c>
      <c r="B684" s="1" t="s">
        <v>732</v>
      </c>
      <c r="C684" s="1">
        <v>100</v>
      </c>
    </row>
    <row r="685" spans="1:3">
      <c r="A685" s="98">
        <v>4681</v>
      </c>
      <c r="B685" s="1" t="s">
        <v>733</v>
      </c>
      <c r="C685" s="1">
        <v>100</v>
      </c>
    </row>
    <row r="686" spans="1:3">
      <c r="A686" s="98">
        <v>4686</v>
      </c>
      <c r="B686" s="1" t="s">
        <v>734</v>
      </c>
      <c r="C686" s="1">
        <v>100</v>
      </c>
    </row>
    <row r="687" spans="1:3">
      <c r="A687" s="98">
        <v>4689</v>
      </c>
      <c r="B687" s="1" t="s">
        <v>52</v>
      </c>
      <c r="C687" s="1">
        <v>100</v>
      </c>
    </row>
    <row r="688" spans="1:3">
      <c r="A688" s="98">
        <v>4694</v>
      </c>
      <c r="B688" s="1" t="s">
        <v>735</v>
      </c>
      <c r="C688" s="1">
        <v>100</v>
      </c>
    </row>
    <row r="689" spans="1:3">
      <c r="A689" s="98">
        <v>4696</v>
      </c>
      <c r="B689" s="1" t="s">
        <v>736</v>
      </c>
      <c r="C689" s="1">
        <v>100</v>
      </c>
    </row>
    <row r="690" spans="1:3">
      <c r="A690" s="98">
        <v>4704</v>
      </c>
      <c r="B690" s="1" t="s">
        <v>737</v>
      </c>
      <c r="C690" s="1">
        <v>100</v>
      </c>
    </row>
    <row r="691" spans="1:3">
      <c r="A691" s="98">
        <v>4708</v>
      </c>
      <c r="B691" s="1" t="s">
        <v>738</v>
      </c>
      <c r="C691" s="1">
        <v>100</v>
      </c>
    </row>
    <row r="692" spans="1:3">
      <c r="A692" s="98">
        <v>4709</v>
      </c>
      <c r="B692" s="1" t="s">
        <v>739</v>
      </c>
      <c r="C692" s="1">
        <v>100</v>
      </c>
    </row>
    <row r="693" spans="1:3">
      <c r="A693" s="98">
        <v>4712</v>
      </c>
      <c r="B693" s="1" t="s">
        <v>2004</v>
      </c>
      <c r="C693" s="1">
        <v>100</v>
      </c>
    </row>
    <row r="694" spans="1:3">
      <c r="A694" s="98">
        <v>4716</v>
      </c>
      <c r="B694" s="1" t="s">
        <v>53</v>
      </c>
      <c r="C694" s="1">
        <v>100</v>
      </c>
    </row>
    <row r="695" spans="1:3">
      <c r="A695" s="98">
        <v>4718</v>
      </c>
      <c r="B695" s="1" t="s">
        <v>740</v>
      </c>
      <c r="C695" s="1">
        <v>100</v>
      </c>
    </row>
    <row r="696" spans="1:3">
      <c r="A696" s="98">
        <v>4719</v>
      </c>
      <c r="B696" s="1" t="s">
        <v>741</v>
      </c>
      <c r="C696" s="1">
        <v>100</v>
      </c>
    </row>
    <row r="697" spans="1:3">
      <c r="A697" s="98">
        <v>4722</v>
      </c>
      <c r="B697" s="1" t="s">
        <v>742</v>
      </c>
      <c r="C697" s="1">
        <v>100</v>
      </c>
    </row>
    <row r="698" spans="1:3">
      <c r="A698" s="98">
        <v>4725</v>
      </c>
      <c r="B698" s="1" t="s">
        <v>743</v>
      </c>
      <c r="C698" s="1">
        <v>100</v>
      </c>
    </row>
    <row r="699" spans="1:3">
      <c r="A699" s="98">
        <v>4726</v>
      </c>
      <c r="B699" s="1" t="s">
        <v>744</v>
      </c>
      <c r="C699" s="1">
        <v>100</v>
      </c>
    </row>
    <row r="700" spans="1:3">
      <c r="A700" s="98">
        <v>4732</v>
      </c>
      <c r="B700" s="1" t="s">
        <v>745</v>
      </c>
      <c r="C700" s="1">
        <v>100</v>
      </c>
    </row>
    <row r="701" spans="1:3">
      <c r="A701" s="98">
        <v>4739</v>
      </c>
      <c r="B701" s="1" t="s">
        <v>746</v>
      </c>
      <c r="C701" s="1">
        <v>100</v>
      </c>
    </row>
    <row r="702" spans="1:3">
      <c r="A702" s="98">
        <v>4743</v>
      </c>
      <c r="B702" s="1" t="s">
        <v>747</v>
      </c>
      <c r="C702" s="1">
        <v>100</v>
      </c>
    </row>
    <row r="703" spans="1:3">
      <c r="A703" s="98">
        <v>4745</v>
      </c>
      <c r="B703" s="1" t="s">
        <v>748</v>
      </c>
      <c r="C703" s="1">
        <v>100</v>
      </c>
    </row>
    <row r="704" spans="1:3">
      <c r="A704" s="98">
        <v>4746</v>
      </c>
      <c r="B704" s="1" t="s">
        <v>749</v>
      </c>
      <c r="C704" s="1">
        <v>100</v>
      </c>
    </row>
    <row r="705" spans="1:3">
      <c r="A705" s="98">
        <v>4751</v>
      </c>
      <c r="B705" s="1" t="s">
        <v>54</v>
      </c>
      <c r="C705" s="1">
        <v>100</v>
      </c>
    </row>
    <row r="706" spans="1:3">
      <c r="A706" s="98">
        <v>4755</v>
      </c>
      <c r="B706" s="1" t="s">
        <v>55</v>
      </c>
      <c r="C706" s="1">
        <v>100</v>
      </c>
    </row>
    <row r="707" spans="1:3">
      <c r="A707" s="98">
        <v>4765</v>
      </c>
      <c r="B707" s="1" t="s">
        <v>2005</v>
      </c>
      <c r="C707" s="1">
        <v>100</v>
      </c>
    </row>
    <row r="708" spans="1:3">
      <c r="A708" s="98">
        <v>4768</v>
      </c>
      <c r="B708" s="1" t="s">
        <v>56</v>
      </c>
      <c r="C708" s="1">
        <v>100</v>
      </c>
    </row>
    <row r="709" spans="1:3">
      <c r="A709" s="98">
        <v>4771</v>
      </c>
      <c r="B709" s="1" t="s">
        <v>2006</v>
      </c>
      <c r="C709" s="1">
        <v>100</v>
      </c>
    </row>
    <row r="710" spans="1:3">
      <c r="A710" s="98">
        <v>4775</v>
      </c>
      <c r="B710" s="1" t="s">
        <v>750</v>
      </c>
      <c r="C710" s="1">
        <v>100</v>
      </c>
    </row>
    <row r="711" spans="1:3">
      <c r="A711" s="98">
        <v>4779</v>
      </c>
      <c r="B711" s="1" t="s">
        <v>751</v>
      </c>
      <c r="C711" s="1">
        <v>100</v>
      </c>
    </row>
    <row r="712" spans="1:3">
      <c r="A712" s="98">
        <v>4783</v>
      </c>
      <c r="B712" s="1" t="s">
        <v>2007</v>
      </c>
      <c r="C712" s="1">
        <v>100</v>
      </c>
    </row>
    <row r="713" spans="1:3">
      <c r="A713" s="98">
        <v>4792</v>
      </c>
      <c r="B713" s="1" t="s">
        <v>2008</v>
      </c>
      <c r="C713" s="1">
        <v>100</v>
      </c>
    </row>
    <row r="714" spans="1:3">
      <c r="A714" s="98">
        <v>4800</v>
      </c>
      <c r="B714" s="1" t="s">
        <v>2009</v>
      </c>
      <c r="C714" s="1">
        <v>100</v>
      </c>
    </row>
    <row r="715" spans="1:3">
      <c r="A715" s="98">
        <v>4812</v>
      </c>
      <c r="B715" s="1" t="s">
        <v>752</v>
      </c>
      <c r="C715" s="1">
        <v>100</v>
      </c>
    </row>
    <row r="716" spans="1:3">
      <c r="A716" s="98">
        <v>4814</v>
      </c>
      <c r="B716" s="1" t="s">
        <v>2010</v>
      </c>
      <c r="C716" s="1">
        <v>100</v>
      </c>
    </row>
    <row r="717" spans="1:3">
      <c r="A717" s="98">
        <v>4819</v>
      </c>
      <c r="B717" s="1" t="s">
        <v>2011</v>
      </c>
      <c r="C717" s="1">
        <v>100</v>
      </c>
    </row>
    <row r="718" spans="1:3">
      <c r="A718" s="98">
        <v>4820</v>
      </c>
      <c r="B718" s="1" t="s">
        <v>753</v>
      </c>
      <c r="C718" s="1">
        <v>100</v>
      </c>
    </row>
    <row r="719" spans="1:3">
      <c r="A719" s="98">
        <v>4825</v>
      </c>
      <c r="B719" s="1" t="s">
        <v>754</v>
      </c>
      <c r="C719" s="1">
        <v>100</v>
      </c>
    </row>
    <row r="720" spans="1:3">
      <c r="A720" s="98">
        <v>4826</v>
      </c>
      <c r="B720" s="1" t="s">
        <v>755</v>
      </c>
      <c r="C720" s="1">
        <v>100</v>
      </c>
    </row>
    <row r="721" spans="1:3">
      <c r="A721" s="98">
        <v>4829</v>
      </c>
      <c r="B721" s="1" t="s">
        <v>756</v>
      </c>
      <c r="C721" s="1">
        <v>100</v>
      </c>
    </row>
    <row r="722" spans="1:3">
      <c r="A722" s="98">
        <v>4837</v>
      </c>
      <c r="B722" s="1" t="s">
        <v>2012</v>
      </c>
      <c r="C722" s="1">
        <v>100</v>
      </c>
    </row>
    <row r="723" spans="1:3">
      <c r="A723" s="98">
        <v>4839</v>
      </c>
      <c r="B723" s="1" t="s">
        <v>757</v>
      </c>
      <c r="C723" s="1">
        <v>100</v>
      </c>
    </row>
    <row r="724" spans="1:3">
      <c r="A724" s="98">
        <v>4845</v>
      </c>
      <c r="B724" s="1" t="s">
        <v>758</v>
      </c>
      <c r="C724" s="1">
        <v>100</v>
      </c>
    </row>
    <row r="725" spans="1:3">
      <c r="A725" s="98">
        <v>4847</v>
      </c>
      <c r="B725" s="1" t="s">
        <v>2013</v>
      </c>
      <c r="C725" s="1">
        <v>100</v>
      </c>
    </row>
    <row r="726" spans="1:3">
      <c r="A726" s="98">
        <v>4848</v>
      </c>
      <c r="B726" s="1" t="s">
        <v>759</v>
      </c>
      <c r="C726" s="1">
        <v>100</v>
      </c>
    </row>
    <row r="727" spans="1:3">
      <c r="A727" s="98">
        <v>4849</v>
      </c>
      <c r="B727" s="1" t="s">
        <v>2014</v>
      </c>
      <c r="C727" s="1">
        <v>100</v>
      </c>
    </row>
    <row r="728" spans="1:3">
      <c r="A728" s="98">
        <v>4901</v>
      </c>
      <c r="B728" s="1" t="s">
        <v>57</v>
      </c>
      <c r="C728" s="1">
        <v>100</v>
      </c>
    </row>
    <row r="729" spans="1:3">
      <c r="A729" s="98">
        <v>4902</v>
      </c>
      <c r="B729" s="1" t="s">
        <v>58</v>
      </c>
      <c r="C729" s="1">
        <v>100</v>
      </c>
    </row>
    <row r="730" spans="1:3">
      <c r="A730" s="98">
        <v>4911</v>
      </c>
      <c r="B730" s="1" t="s">
        <v>59</v>
      </c>
      <c r="C730" s="1">
        <v>100</v>
      </c>
    </row>
    <row r="731" spans="1:3">
      <c r="A731" s="98">
        <v>4912</v>
      </c>
      <c r="B731" s="1" t="s">
        <v>760</v>
      </c>
      <c r="C731" s="1">
        <v>1000</v>
      </c>
    </row>
    <row r="732" spans="1:3">
      <c r="A732" s="98">
        <v>4914</v>
      </c>
      <c r="B732" s="1" t="s">
        <v>761</v>
      </c>
      <c r="C732" s="1">
        <v>100</v>
      </c>
    </row>
    <row r="733" spans="1:3">
      <c r="A733" s="98">
        <v>4917</v>
      </c>
      <c r="B733" s="1" t="s">
        <v>762</v>
      </c>
      <c r="C733" s="1">
        <v>100</v>
      </c>
    </row>
    <row r="734" spans="1:3">
      <c r="A734" s="98">
        <v>4919</v>
      </c>
      <c r="B734" s="1" t="s">
        <v>763</v>
      </c>
      <c r="C734" s="1">
        <v>100</v>
      </c>
    </row>
    <row r="735" spans="1:3">
      <c r="A735" s="98">
        <v>4921</v>
      </c>
      <c r="B735" s="1" t="s">
        <v>764</v>
      </c>
      <c r="C735" s="1">
        <v>100</v>
      </c>
    </row>
    <row r="736" spans="1:3">
      <c r="A736" s="98">
        <v>4922</v>
      </c>
      <c r="B736" s="1" t="s">
        <v>190</v>
      </c>
      <c r="C736" s="1">
        <v>100</v>
      </c>
    </row>
    <row r="737" spans="1:3">
      <c r="A737" s="98">
        <v>4923</v>
      </c>
      <c r="B737" s="1" t="s">
        <v>2015</v>
      </c>
      <c r="C737" s="1">
        <v>100</v>
      </c>
    </row>
    <row r="738" spans="1:3">
      <c r="A738" s="98">
        <v>4924</v>
      </c>
      <c r="B738" s="1" t="s">
        <v>2016</v>
      </c>
      <c r="C738" s="1">
        <v>100</v>
      </c>
    </row>
    <row r="739" spans="1:3">
      <c r="A739" s="98">
        <v>4925</v>
      </c>
      <c r="B739" s="1" t="s">
        <v>2017</v>
      </c>
      <c r="C739" s="1">
        <v>100</v>
      </c>
    </row>
    <row r="740" spans="1:3">
      <c r="A740" s="98">
        <v>4927</v>
      </c>
      <c r="B740" s="1" t="s">
        <v>765</v>
      </c>
      <c r="C740" s="1">
        <v>100</v>
      </c>
    </row>
    <row r="741" spans="1:3">
      <c r="A741" s="98">
        <v>4928</v>
      </c>
      <c r="B741" s="1" t="s">
        <v>766</v>
      </c>
      <c r="C741" s="1">
        <v>100</v>
      </c>
    </row>
    <row r="742" spans="1:3">
      <c r="A742" s="98">
        <v>4929</v>
      </c>
      <c r="B742" s="1" t="s">
        <v>767</v>
      </c>
      <c r="C742" s="1">
        <v>100</v>
      </c>
    </row>
    <row r="743" spans="1:3">
      <c r="A743" s="98">
        <v>4951</v>
      </c>
      <c r="B743" s="1" t="s">
        <v>768</v>
      </c>
      <c r="C743" s="1">
        <v>100</v>
      </c>
    </row>
    <row r="744" spans="1:3">
      <c r="A744" s="98">
        <v>4952</v>
      </c>
      <c r="B744" s="1" t="s">
        <v>769</v>
      </c>
      <c r="C744" s="1">
        <v>100</v>
      </c>
    </row>
    <row r="745" spans="1:3">
      <c r="A745" s="98">
        <v>4955</v>
      </c>
      <c r="B745" s="1" t="s">
        <v>770</v>
      </c>
      <c r="C745" s="1">
        <v>100</v>
      </c>
    </row>
    <row r="746" spans="1:3">
      <c r="A746" s="98">
        <v>4956</v>
      </c>
      <c r="B746" s="1" t="s">
        <v>771</v>
      </c>
      <c r="C746" s="1">
        <v>100</v>
      </c>
    </row>
    <row r="747" spans="1:3">
      <c r="A747" s="98">
        <v>4957</v>
      </c>
      <c r="B747" s="1" t="s">
        <v>772</v>
      </c>
      <c r="C747" s="1">
        <v>100</v>
      </c>
    </row>
    <row r="748" spans="1:3">
      <c r="A748" s="98">
        <v>4958</v>
      </c>
      <c r="B748" s="1" t="s">
        <v>773</v>
      </c>
      <c r="C748" s="1">
        <v>100</v>
      </c>
    </row>
    <row r="749" spans="1:3">
      <c r="A749" s="98">
        <v>4960</v>
      </c>
      <c r="B749" s="1" t="s">
        <v>774</v>
      </c>
      <c r="C749" s="1">
        <v>1000</v>
      </c>
    </row>
    <row r="750" spans="1:3">
      <c r="A750" s="98">
        <v>4963</v>
      </c>
      <c r="B750" s="1" t="s">
        <v>775</v>
      </c>
      <c r="C750" s="1">
        <v>100</v>
      </c>
    </row>
    <row r="751" spans="1:3">
      <c r="A751" s="98">
        <v>4967</v>
      </c>
      <c r="B751" s="1" t="s">
        <v>60</v>
      </c>
      <c r="C751" s="1">
        <v>100</v>
      </c>
    </row>
    <row r="752" spans="1:3">
      <c r="A752" s="98">
        <v>4968</v>
      </c>
      <c r="B752" s="1" t="s">
        <v>776</v>
      </c>
      <c r="C752" s="1">
        <v>100</v>
      </c>
    </row>
    <row r="753" spans="1:3">
      <c r="A753" s="98">
        <v>4971</v>
      </c>
      <c r="B753" s="1" t="s">
        <v>777</v>
      </c>
      <c r="C753" s="1">
        <v>100</v>
      </c>
    </row>
    <row r="754" spans="1:3">
      <c r="A754" s="98">
        <v>4974</v>
      </c>
      <c r="B754" s="1" t="s">
        <v>2018</v>
      </c>
      <c r="C754" s="1">
        <v>100</v>
      </c>
    </row>
    <row r="755" spans="1:3">
      <c r="A755" s="98">
        <v>4975</v>
      </c>
      <c r="B755" s="1" t="s">
        <v>2019</v>
      </c>
      <c r="C755" s="1">
        <v>100</v>
      </c>
    </row>
    <row r="756" spans="1:3">
      <c r="A756" s="98">
        <v>4977</v>
      </c>
      <c r="B756" s="1" t="s">
        <v>778</v>
      </c>
      <c r="C756" s="1">
        <v>100</v>
      </c>
    </row>
    <row r="757" spans="1:3">
      <c r="A757" s="98">
        <v>4985</v>
      </c>
      <c r="B757" s="1" t="s">
        <v>779</v>
      </c>
      <c r="C757" s="1">
        <v>100</v>
      </c>
    </row>
    <row r="758" spans="1:3">
      <c r="A758" s="98">
        <v>4989</v>
      </c>
      <c r="B758" s="1" t="s">
        <v>780</v>
      </c>
      <c r="C758" s="1">
        <v>100</v>
      </c>
    </row>
    <row r="759" spans="1:3">
      <c r="A759" s="98">
        <v>4992</v>
      </c>
      <c r="B759" s="1" t="s">
        <v>781</v>
      </c>
      <c r="C759" s="1">
        <v>1000</v>
      </c>
    </row>
    <row r="760" spans="1:3">
      <c r="A760" s="98">
        <v>4994</v>
      </c>
      <c r="B760" s="1" t="s">
        <v>782</v>
      </c>
      <c r="C760" s="1">
        <v>100</v>
      </c>
    </row>
    <row r="761" spans="1:3">
      <c r="A761" s="98">
        <v>4996</v>
      </c>
      <c r="B761" s="1" t="s">
        <v>783</v>
      </c>
      <c r="C761" s="1">
        <v>100</v>
      </c>
    </row>
    <row r="762" spans="1:3">
      <c r="A762" s="98">
        <v>4997</v>
      </c>
      <c r="B762" s="1" t="s">
        <v>784</v>
      </c>
      <c r="C762" s="1">
        <v>100</v>
      </c>
    </row>
    <row r="763" spans="1:3">
      <c r="A763" s="98">
        <v>4998</v>
      </c>
      <c r="B763" s="1" t="s">
        <v>785</v>
      </c>
      <c r="C763" s="1">
        <v>1000</v>
      </c>
    </row>
    <row r="764" spans="1:3">
      <c r="A764" s="98">
        <v>5002</v>
      </c>
      <c r="B764" s="1" t="s">
        <v>786</v>
      </c>
      <c r="C764" s="1">
        <v>100</v>
      </c>
    </row>
    <row r="765" spans="1:3">
      <c r="A765" s="98">
        <v>5008</v>
      </c>
      <c r="B765" s="1" t="s">
        <v>787</v>
      </c>
      <c r="C765" s="1">
        <v>1000</v>
      </c>
    </row>
    <row r="766" spans="1:3">
      <c r="A766" s="98">
        <v>5009</v>
      </c>
      <c r="B766" s="1" t="s">
        <v>788</v>
      </c>
      <c r="C766" s="1">
        <v>100</v>
      </c>
    </row>
    <row r="767" spans="1:3">
      <c r="A767" s="98">
        <v>5011</v>
      </c>
      <c r="B767" s="1" t="s">
        <v>789</v>
      </c>
      <c r="C767" s="1">
        <v>100</v>
      </c>
    </row>
    <row r="768" spans="1:3">
      <c r="A768" s="98">
        <v>5012</v>
      </c>
      <c r="B768" s="1" t="s">
        <v>790</v>
      </c>
      <c r="C768" s="1">
        <v>1000</v>
      </c>
    </row>
    <row r="769" spans="1:3">
      <c r="A769" s="98">
        <v>5013</v>
      </c>
      <c r="B769" s="1" t="s">
        <v>791</v>
      </c>
      <c r="C769" s="1">
        <v>100</v>
      </c>
    </row>
    <row r="770" spans="1:3">
      <c r="A770" s="98">
        <v>5017</v>
      </c>
      <c r="B770" s="1" t="s">
        <v>792</v>
      </c>
      <c r="C770" s="1">
        <v>100</v>
      </c>
    </row>
    <row r="771" spans="1:3">
      <c r="A771" s="98">
        <v>5018</v>
      </c>
      <c r="B771" s="1" t="s">
        <v>793</v>
      </c>
      <c r="C771" s="1">
        <v>100</v>
      </c>
    </row>
    <row r="772" spans="1:3">
      <c r="A772" s="98">
        <v>5019</v>
      </c>
      <c r="B772" s="1" t="s">
        <v>61</v>
      </c>
      <c r="C772" s="1">
        <v>100</v>
      </c>
    </row>
    <row r="773" spans="1:3">
      <c r="A773" s="98">
        <v>5020</v>
      </c>
      <c r="B773" s="1" t="s">
        <v>62</v>
      </c>
      <c r="C773" s="1">
        <v>100</v>
      </c>
    </row>
    <row r="774" spans="1:3">
      <c r="A774" s="98">
        <v>5021</v>
      </c>
      <c r="B774" s="1" t="s">
        <v>794</v>
      </c>
      <c r="C774" s="1">
        <v>100</v>
      </c>
    </row>
    <row r="775" spans="1:3">
      <c r="A775" s="98">
        <v>5101</v>
      </c>
      <c r="B775" s="1" t="s">
        <v>795</v>
      </c>
      <c r="C775" s="1">
        <v>100</v>
      </c>
    </row>
    <row r="776" spans="1:3">
      <c r="A776" s="98">
        <v>5105</v>
      </c>
      <c r="B776" s="1" t="s">
        <v>796</v>
      </c>
      <c r="C776" s="1">
        <v>100</v>
      </c>
    </row>
    <row r="777" spans="1:3">
      <c r="A777" s="98">
        <v>5108</v>
      </c>
      <c r="B777" s="1" t="s">
        <v>797</v>
      </c>
      <c r="C777" s="1">
        <v>100</v>
      </c>
    </row>
    <row r="778" spans="1:3">
      <c r="A778" s="98">
        <v>5110</v>
      </c>
      <c r="B778" s="1" t="s">
        <v>798</v>
      </c>
      <c r="C778" s="1">
        <v>100</v>
      </c>
    </row>
    <row r="779" spans="1:3">
      <c r="A779" s="98">
        <v>5121</v>
      </c>
      <c r="B779" s="1" t="s">
        <v>799</v>
      </c>
      <c r="C779" s="1">
        <v>100</v>
      </c>
    </row>
    <row r="780" spans="1:3">
      <c r="A780" s="98">
        <v>5122</v>
      </c>
      <c r="B780" s="1" t="s">
        <v>800</v>
      </c>
      <c r="C780" s="1">
        <v>1000</v>
      </c>
    </row>
    <row r="781" spans="1:3">
      <c r="A781" s="98">
        <v>5142</v>
      </c>
      <c r="B781" s="1" t="s">
        <v>801</v>
      </c>
      <c r="C781" s="1">
        <v>100</v>
      </c>
    </row>
    <row r="782" spans="1:3">
      <c r="A782" s="98">
        <v>5162</v>
      </c>
      <c r="B782" s="1" t="s">
        <v>2020</v>
      </c>
      <c r="C782" s="1">
        <v>100</v>
      </c>
    </row>
    <row r="783" spans="1:3">
      <c r="A783" s="98">
        <v>5184</v>
      </c>
      <c r="B783" s="1" t="s">
        <v>802</v>
      </c>
      <c r="C783" s="1">
        <v>100</v>
      </c>
    </row>
    <row r="784" spans="1:3">
      <c r="A784" s="98">
        <v>5185</v>
      </c>
      <c r="B784" s="1" t="s">
        <v>803</v>
      </c>
      <c r="C784" s="1">
        <v>100</v>
      </c>
    </row>
    <row r="785" spans="1:3">
      <c r="A785" s="98">
        <v>5186</v>
      </c>
      <c r="B785" s="1" t="s">
        <v>804</v>
      </c>
      <c r="C785" s="1">
        <v>100</v>
      </c>
    </row>
    <row r="786" spans="1:3">
      <c r="A786" s="98">
        <v>5191</v>
      </c>
      <c r="B786" s="1" t="s">
        <v>805</v>
      </c>
      <c r="C786" s="1">
        <v>100</v>
      </c>
    </row>
    <row r="787" spans="1:3">
      <c r="A787" s="98">
        <v>5192</v>
      </c>
      <c r="B787" s="1" t="s">
        <v>806</v>
      </c>
      <c r="C787" s="1">
        <v>1000</v>
      </c>
    </row>
    <row r="788" spans="1:3">
      <c r="A788" s="98">
        <v>5195</v>
      </c>
      <c r="B788" s="1" t="s">
        <v>807</v>
      </c>
      <c r="C788" s="1">
        <v>100</v>
      </c>
    </row>
    <row r="789" spans="1:3">
      <c r="A789" s="98">
        <v>5201</v>
      </c>
      <c r="B789" s="1" t="s">
        <v>63</v>
      </c>
      <c r="C789" s="1">
        <v>1000</v>
      </c>
    </row>
    <row r="790" spans="1:3">
      <c r="A790" s="98">
        <v>5202</v>
      </c>
      <c r="B790" s="1" t="s">
        <v>808</v>
      </c>
      <c r="C790" s="1">
        <v>100</v>
      </c>
    </row>
    <row r="791" spans="1:3">
      <c r="A791" s="98">
        <v>5204</v>
      </c>
      <c r="B791" s="1" t="s">
        <v>809</v>
      </c>
      <c r="C791" s="1">
        <v>1000</v>
      </c>
    </row>
    <row r="792" spans="1:3">
      <c r="A792" s="98">
        <v>5208</v>
      </c>
      <c r="B792" s="1" t="s">
        <v>810</v>
      </c>
      <c r="C792" s="1">
        <v>100</v>
      </c>
    </row>
    <row r="793" spans="1:3">
      <c r="A793" s="98">
        <v>5210</v>
      </c>
      <c r="B793" s="1" t="s">
        <v>811</v>
      </c>
      <c r="C793" s="1">
        <v>1000</v>
      </c>
    </row>
    <row r="794" spans="1:3">
      <c r="A794" s="98">
        <v>5214</v>
      </c>
      <c r="B794" s="1" t="s">
        <v>812</v>
      </c>
      <c r="C794" s="1">
        <v>1000</v>
      </c>
    </row>
    <row r="795" spans="1:3">
      <c r="A795" s="98">
        <v>5218</v>
      </c>
      <c r="B795" s="1" t="s">
        <v>813</v>
      </c>
      <c r="C795" s="1">
        <v>100</v>
      </c>
    </row>
    <row r="796" spans="1:3">
      <c r="A796" s="98">
        <v>5232</v>
      </c>
      <c r="B796" s="1" t="s">
        <v>814</v>
      </c>
      <c r="C796" s="1">
        <v>1000</v>
      </c>
    </row>
    <row r="797" spans="1:3">
      <c r="A797" s="98">
        <v>5233</v>
      </c>
      <c r="B797" s="1" t="s">
        <v>815</v>
      </c>
      <c r="C797" s="1">
        <v>1000</v>
      </c>
    </row>
    <row r="798" spans="1:3">
      <c r="A798" s="98">
        <v>5237</v>
      </c>
      <c r="B798" s="1" t="s">
        <v>816</v>
      </c>
      <c r="C798" s="1">
        <v>100</v>
      </c>
    </row>
    <row r="799" spans="1:3">
      <c r="A799" s="98">
        <v>5262</v>
      </c>
      <c r="B799" s="1" t="s">
        <v>817</v>
      </c>
      <c r="C799" s="1">
        <v>100</v>
      </c>
    </row>
    <row r="800" spans="1:3">
      <c r="A800" s="98">
        <v>5269</v>
      </c>
      <c r="B800" s="1" t="s">
        <v>818</v>
      </c>
      <c r="C800" s="1">
        <v>100</v>
      </c>
    </row>
    <row r="801" spans="1:3">
      <c r="A801" s="98">
        <v>5273</v>
      </c>
      <c r="B801" s="1" t="s">
        <v>819</v>
      </c>
      <c r="C801" s="1">
        <v>100</v>
      </c>
    </row>
    <row r="802" spans="1:3">
      <c r="A802" s="98">
        <v>5301</v>
      </c>
      <c r="B802" s="1" t="s">
        <v>820</v>
      </c>
      <c r="C802" s="1">
        <v>1000</v>
      </c>
    </row>
    <row r="803" spans="1:3">
      <c r="A803" s="98">
        <v>5302</v>
      </c>
      <c r="B803" s="1" t="s">
        <v>821</v>
      </c>
      <c r="C803" s="1">
        <v>1000</v>
      </c>
    </row>
    <row r="804" spans="1:3">
      <c r="A804" s="98">
        <v>5304</v>
      </c>
      <c r="B804" s="1" t="s">
        <v>822</v>
      </c>
      <c r="C804" s="1">
        <v>1000</v>
      </c>
    </row>
    <row r="805" spans="1:3">
      <c r="A805" s="98">
        <v>5331</v>
      </c>
      <c r="B805" s="1" t="s">
        <v>823</v>
      </c>
      <c r="C805" s="1">
        <v>100</v>
      </c>
    </row>
    <row r="806" spans="1:3">
      <c r="A806" s="98">
        <v>5332</v>
      </c>
      <c r="B806" s="1" t="s">
        <v>64</v>
      </c>
      <c r="C806" s="1">
        <v>100</v>
      </c>
    </row>
    <row r="807" spans="1:3">
      <c r="A807" s="98">
        <v>5333</v>
      </c>
      <c r="B807" s="1" t="s">
        <v>191</v>
      </c>
      <c r="C807" s="1">
        <v>100</v>
      </c>
    </row>
    <row r="808" spans="1:3">
      <c r="A808" s="98">
        <v>5334</v>
      </c>
      <c r="B808" s="1" t="s">
        <v>824</v>
      </c>
      <c r="C808" s="1">
        <v>100</v>
      </c>
    </row>
    <row r="809" spans="1:3">
      <c r="A809" s="98">
        <v>5337</v>
      </c>
      <c r="B809" s="1" t="s">
        <v>825</v>
      </c>
      <c r="C809" s="1">
        <v>1000</v>
      </c>
    </row>
    <row r="810" spans="1:3">
      <c r="A810" s="98">
        <v>5341</v>
      </c>
      <c r="B810" s="1" t="s">
        <v>826</v>
      </c>
      <c r="C810" s="1">
        <v>1000</v>
      </c>
    </row>
    <row r="811" spans="1:3">
      <c r="A811" s="98">
        <v>5344</v>
      </c>
      <c r="B811" s="1" t="s">
        <v>827</v>
      </c>
      <c r="C811" s="1">
        <v>100</v>
      </c>
    </row>
    <row r="812" spans="1:3">
      <c r="A812" s="98">
        <v>5351</v>
      </c>
      <c r="B812" s="1" t="s">
        <v>828</v>
      </c>
      <c r="C812" s="1">
        <v>1000</v>
      </c>
    </row>
    <row r="813" spans="1:3">
      <c r="A813" s="98">
        <v>5352</v>
      </c>
      <c r="B813" s="1" t="s">
        <v>829</v>
      </c>
      <c r="C813" s="1">
        <v>1000</v>
      </c>
    </row>
    <row r="814" spans="1:3">
      <c r="A814" s="98">
        <v>5357</v>
      </c>
      <c r="B814" s="1" t="s">
        <v>830</v>
      </c>
      <c r="C814" s="1">
        <v>1000</v>
      </c>
    </row>
    <row r="815" spans="1:3">
      <c r="A815" s="98">
        <v>5358</v>
      </c>
      <c r="B815" s="1" t="s">
        <v>831</v>
      </c>
      <c r="C815" s="1">
        <v>100</v>
      </c>
    </row>
    <row r="816" spans="1:3">
      <c r="A816" s="98">
        <v>5363</v>
      </c>
      <c r="B816" s="1" t="s">
        <v>832</v>
      </c>
      <c r="C816" s="1">
        <v>100</v>
      </c>
    </row>
    <row r="817" spans="1:3">
      <c r="A817" s="98">
        <v>5367</v>
      </c>
      <c r="B817" s="1" t="s">
        <v>833</v>
      </c>
      <c r="C817" s="1">
        <v>100</v>
      </c>
    </row>
    <row r="818" spans="1:3">
      <c r="A818" s="98">
        <v>5381</v>
      </c>
      <c r="B818" s="1" t="s">
        <v>2021</v>
      </c>
      <c r="C818" s="1">
        <v>100</v>
      </c>
    </row>
    <row r="819" spans="1:3">
      <c r="A819" s="98">
        <v>5384</v>
      </c>
      <c r="B819" s="1" t="s">
        <v>834</v>
      </c>
      <c r="C819" s="1">
        <v>100</v>
      </c>
    </row>
    <row r="820" spans="1:3">
      <c r="A820" s="98">
        <v>5388</v>
      </c>
      <c r="B820" s="1" t="s">
        <v>2022</v>
      </c>
      <c r="C820" s="1">
        <v>100</v>
      </c>
    </row>
    <row r="821" spans="1:3">
      <c r="A821" s="98">
        <v>5391</v>
      </c>
      <c r="B821" s="1" t="s">
        <v>835</v>
      </c>
      <c r="C821" s="1">
        <v>1000</v>
      </c>
    </row>
    <row r="822" spans="1:3">
      <c r="A822" s="98">
        <v>5393</v>
      </c>
      <c r="B822" s="1" t="s">
        <v>65</v>
      </c>
      <c r="C822" s="1">
        <v>1000</v>
      </c>
    </row>
    <row r="823" spans="1:3">
      <c r="A823" s="98">
        <v>5401</v>
      </c>
      <c r="B823" s="1" t="s">
        <v>836</v>
      </c>
      <c r="C823" s="1">
        <v>100</v>
      </c>
    </row>
    <row r="824" spans="1:3">
      <c r="A824" s="98">
        <v>5406</v>
      </c>
      <c r="B824" s="1" t="s">
        <v>837</v>
      </c>
      <c r="C824" s="1">
        <v>100</v>
      </c>
    </row>
    <row r="825" spans="1:3">
      <c r="A825" s="98">
        <v>5408</v>
      </c>
      <c r="B825" s="1" t="s">
        <v>838</v>
      </c>
      <c r="C825" s="1">
        <v>100</v>
      </c>
    </row>
    <row r="826" spans="1:3">
      <c r="A826" s="98">
        <v>5410</v>
      </c>
      <c r="B826" s="1" t="s">
        <v>839</v>
      </c>
      <c r="C826" s="1">
        <v>100</v>
      </c>
    </row>
    <row r="827" spans="1:3">
      <c r="A827" s="98">
        <v>5411</v>
      </c>
      <c r="B827" s="1" t="s">
        <v>840</v>
      </c>
      <c r="C827" s="1">
        <v>100</v>
      </c>
    </row>
    <row r="828" spans="1:3">
      <c r="A828" s="98">
        <v>5413</v>
      </c>
      <c r="B828" s="1" t="s">
        <v>841</v>
      </c>
      <c r="C828" s="1">
        <v>100</v>
      </c>
    </row>
    <row r="829" spans="1:3">
      <c r="A829" s="98">
        <v>5423</v>
      </c>
      <c r="B829" s="1" t="s">
        <v>842</v>
      </c>
      <c r="C829" s="1">
        <v>100</v>
      </c>
    </row>
    <row r="830" spans="1:3">
      <c r="A830" s="98">
        <v>5440</v>
      </c>
      <c r="B830" s="1" t="s">
        <v>843</v>
      </c>
      <c r="C830" s="1">
        <v>100</v>
      </c>
    </row>
    <row r="831" spans="1:3">
      <c r="A831" s="98">
        <v>5444</v>
      </c>
      <c r="B831" s="1" t="s">
        <v>844</v>
      </c>
      <c r="C831" s="1">
        <v>100</v>
      </c>
    </row>
    <row r="832" spans="1:3">
      <c r="A832" s="98">
        <v>5449</v>
      </c>
      <c r="B832" s="1" t="s">
        <v>845</v>
      </c>
      <c r="C832" s="1">
        <v>100</v>
      </c>
    </row>
    <row r="833" spans="1:3">
      <c r="A833" s="98">
        <v>5451</v>
      </c>
      <c r="B833" s="1" t="s">
        <v>846</v>
      </c>
      <c r="C833" s="1">
        <v>100</v>
      </c>
    </row>
    <row r="834" spans="1:3">
      <c r="A834" s="98">
        <v>5453</v>
      </c>
      <c r="B834" s="1" t="s">
        <v>847</v>
      </c>
      <c r="C834" s="1">
        <v>100</v>
      </c>
    </row>
    <row r="835" spans="1:3">
      <c r="A835" s="98">
        <v>5456</v>
      </c>
      <c r="B835" s="1" t="s">
        <v>2023</v>
      </c>
      <c r="C835" s="1">
        <v>100</v>
      </c>
    </row>
    <row r="836" spans="1:3">
      <c r="A836" s="98">
        <v>5463</v>
      </c>
      <c r="B836" s="1" t="s">
        <v>848</v>
      </c>
      <c r="C836" s="1">
        <v>100</v>
      </c>
    </row>
    <row r="837" spans="1:3">
      <c r="A837" s="98">
        <v>5464</v>
      </c>
      <c r="B837" s="1" t="s">
        <v>849</v>
      </c>
      <c r="C837" s="1">
        <v>100</v>
      </c>
    </row>
    <row r="838" spans="1:3">
      <c r="A838" s="98">
        <v>5471</v>
      </c>
      <c r="B838" s="1" t="s">
        <v>850</v>
      </c>
      <c r="C838" s="1">
        <v>1000</v>
      </c>
    </row>
    <row r="839" spans="1:3">
      <c r="A839" s="98">
        <v>5476</v>
      </c>
      <c r="B839" s="1" t="s">
        <v>851</v>
      </c>
      <c r="C839" s="1">
        <v>1000</v>
      </c>
    </row>
    <row r="840" spans="1:3">
      <c r="A840" s="98">
        <v>5480</v>
      </c>
      <c r="B840" s="1" t="s">
        <v>852</v>
      </c>
      <c r="C840" s="1">
        <v>100</v>
      </c>
    </row>
    <row r="841" spans="1:3">
      <c r="A841" s="98">
        <v>5481</v>
      </c>
      <c r="B841" s="1" t="s">
        <v>853</v>
      </c>
      <c r="C841" s="1">
        <v>1000</v>
      </c>
    </row>
    <row r="842" spans="1:3">
      <c r="A842" s="98">
        <v>5482</v>
      </c>
      <c r="B842" s="1" t="s">
        <v>854</v>
      </c>
      <c r="C842" s="1">
        <v>100</v>
      </c>
    </row>
    <row r="843" spans="1:3">
      <c r="A843" s="98">
        <v>5486</v>
      </c>
      <c r="B843" s="1" t="s">
        <v>855</v>
      </c>
      <c r="C843" s="1">
        <v>100</v>
      </c>
    </row>
    <row r="844" spans="1:3">
      <c r="A844" s="98">
        <v>5491</v>
      </c>
      <c r="B844" s="1" t="s">
        <v>856</v>
      </c>
      <c r="C844" s="1">
        <v>100</v>
      </c>
    </row>
    <row r="845" spans="1:3">
      <c r="A845" s="98">
        <v>5541</v>
      </c>
      <c r="B845" s="1" t="s">
        <v>857</v>
      </c>
      <c r="C845" s="1">
        <v>1000</v>
      </c>
    </row>
    <row r="846" spans="1:3">
      <c r="A846" s="98">
        <v>5563</v>
      </c>
      <c r="B846" s="1" t="s">
        <v>858</v>
      </c>
      <c r="C846" s="1">
        <v>100</v>
      </c>
    </row>
    <row r="847" spans="1:3">
      <c r="A847" s="98">
        <v>5602</v>
      </c>
      <c r="B847" s="1" t="s">
        <v>859</v>
      </c>
      <c r="C847" s="1">
        <v>100</v>
      </c>
    </row>
    <row r="848" spans="1:3">
      <c r="A848" s="98">
        <v>5603</v>
      </c>
      <c r="B848" s="1" t="s">
        <v>860</v>
      </c>
      <c r="C848" s="1">
        <v>1000</v>
      </c>
    </row>
    <row r="849" spans="1:3">
      <c r="A849" s="98">
        <v>5609</v>
      </c>
      <c r="B849" s="1" t="s">
        <v>861</v>
      </c>
      <c r="C849" s="1">
        <v>1000</v>
      </c>
    </row>
    <row r="850" spans="1:3">
      <c r="A850" s="98">
        <v>5614</v>
      </c>
      <c r="B850" s="1" t="s">
        <v>862</v>
      </c>
      <c r="C850" s="1">
        <v>100</v>
      </c>
    </row>
    <row r="851" spans="1:3">
      <c r="A851" s="98">
        <v>5631</v>
      </c>
      <c r="B851" s="1" t="s">
        <v>863</v>
      </c>
      <c r="C851" s="1">
        <v>100</v>
      </c>
    </row>
    <row r="852" spans="1:3">
      <c r="A852" s="98">
        <v>5632</v>
      </c>
      <c r="B852" s="1" t="s">
        <v>864</v>
      </c>
      <c r="C852" s="1">
        <v>1000</v>
      </c>
    </row>
    <row r="853" spans="1:3">
      <c r="A853" s="98">
        <v>5658</v>
      </c>
      <c r="B853" s="1" t="s">
        <v>865</v>
      </c>
      <c r="C853" s="1">
        <v>100</v>
      </c>
    </row>
    <row r="854" spans="1:3">
      <c r="A854" s="98">
        <v>5659</v>
      </c>
      <c r="B854" s="1" t="s">
        <v>866</v>
      </c>
      <c r="C854" s="1">
        <v>1000</v>
      </c>
    </row>
    <row r="855" spans="1:3">
      <c r="A855" s="98">
        <v>5660</v>
      </c>
      <c r="B855" s="1" t="s">
        <v>867</v>
      </c>
      <c r="C855" s="1">
        <v>1000</v>
      </c>
    </row>
    <row r="856" spans="1:3">
      <c r="A856" s="98">
        <v>5702</v>
      </c>
      <c r="B856" s="1" t="s">
        <v>868</v>
      </c>
      <c r="C856" s="1">
        <v>1000</v>
      </c>
    </row>
    <row r="857" spans="1:3">
      <c r="A857" s="98">
        <v>5703</v>
      </c>
      <c r="B857" s="1" t="s">
        <v>869</v>
      </c>
      <c r="C857" s="1">
        <v>100</v>
      </c>
    </row>
    <row r="858" spans="1:3">
      <c r="A858" s="98">
        <v>5706</v>
      </c>
      <c r="B858" s="1" t="s">
        <v>870</v>
      </c>
      <c r="C858" s="1">
        <v>1000</v>
      </c>
    </row>
    <row r="859" spans="1:3">
      <c r="A859" s="98">
        <v>5707</v>
      </c>
      <c r="B859" s="1" t="s">
        <v>871</v>
      </c>
      <c r="C859" s="1">
        <v>1000</v>
      </c>
    </row>
    <row r="860" spans="1:3">
      <c r="A860" s="98">
        <v>5711</v>
      </c>
      <c r="B860" s="1" t="s">
        <v>872</v>
      </c>
      <c r="C860" s="1">
        <v>100</v>
      </c>
    </row>
    <row r="861" spans="1:3">
      <c r="A861" s="98">
        <v>5713</v>
      </c>
      <c r="B861" s="1" t="s">
        <v>873</v>
      </c>
      <c r="C861" s="1">
        <v>1000</v>
      </c>
    </row>
    <row r="862" spans="1:3">
      <c r="A862" s="98">
        <v>5714</v>
      </c>
      <c r="B862" s="1" t="s">
        <v>66</v>
      </c>
      <c r="C862" s="1">
        <v>1000</v>
      </c>
    </row>
    <row r="863" spans="1:3">
      <c r="A863" s="98">
        <v>5715</v>
      </c>
      <c r="B863" s="1" t="s">
        <v>874</v>
      </c>
      <c r="C863" s="1">
        <v>1000</v>
      </c>
    </row>
    <row r="864" spans="1:3">
      <c r="A864" s="98">
        <v>5726</v>
      </c>
      <c r="B864" s="1" t="s">
        <v>875</v>
      </c>
      <c r="C864" s="1">
        <v>100</v>
      </c>
    </row>
    <row r="865" spans="1:3">
      <c r="A865" s="98">
        <v>5727</v>
      </c>
      <c r="B865" s="1" t="s">
        <v>876</v>
      </c>
      <c r="C865" s="1">
        <v>100</v>
      </c>
    </row>
    <row r="866" spans="1:3">
      <c r="A866" s="98">
        <v>5741</v>
      </c>
      <c r="B866" s="1" t="s">
        <v>877</v>
      </c>
      <c r="C866" s="1">
        <v>1000</v>
      </c>
    </row>
    <row r="867" spans="1:3">
      <c r="A867" s="98">
        <v>5742</v>
      </c>
      <c r="B867" s="1" t="s">
        <v>2024</v>
      </c>
      <c r="C867" s="1">
        <v>100</v>
      </c>
    </row>
    <row r="868" spans="1:3">
      <c r="A868" s="98">
        <v>5781</v>
      </c>
      <c r="B868" s="1" t="s">
        <v>878</v>
      </c>
      <c r="C868" s="1">
        <v>1000</v>
      </c>
    </row>
    <row r="869" spans="1:3">
      <c r="A869" s="98">
        <v>5801</v>
      </c>
      <c r="B869" s="1" t="s">
        <v>879</v>
      </c>
      <c r="C869" s="1">
        <v>100</v>
      </c>
    </row>
    <row r="870" spans="1:3">
      <c r="A870" s="98">
        <v>5802</v>
      </c>
      <c r="B870" s="1" t="s">
        <v>880</v>
      </c>
      <c r="C870" s="1">
        <v>100</v>
      </c>
    </row>
    <row r="871" spans="1:3">
      <c r="A871" s="98">
        <v>5803</v>
      </c>
      <c r="B871" s="1" t="s">
        <v>881</v>
      </c>
      <c r="C871" s="1">
        <v>100</v>
      </c>
    </row>
    <row r="872" spans="1:3">
      <c r="A872" s="98">
        <v>5805</v>
      </c>
      <c r="B872" s="1" t="s">
        <v>882</v>
      </c>
      <c r="C872" s="1">
        <v>1000</v>
      </c>
    </row>
    <row r="873" spans="1:3">
      <c r="A873" s="98">
        <v>5807</v>
      </c>
      <c r="B873" s="1" t="s">
        <v>883</v>
      </c>
      <c r="C873" s="1">
        <v>100</v>
      </c>
    </row>
    <row r="874" spans="1:3">
      <c r="A874" s="98">
        <v>5809</v>
      </c>
      <c r="B874" s="1" t="s">
        <v>884</v>
      </c>
      <c r="C874" s="1">
        <v>100</v>
      </c>
    </row>
    <row r="875" spans="1:3">
      <c r="A875" s="98">
        <v>5815</v>
      </c>
      <c r="B875" s="1" t="s">
        <v>885</v>
      </c>
      <c r="C875" s="1">
        <v>1000</v>
      </c>
    </row>
    <row r="876" spans="1:3">
      <c r="A876" s="98">
        <v>5816</v>
      </c>
      <c r="B876" s="1" t="s">
        <v>886</v>
      </c>
      <c r="C876" s="1">
        <v>100</v>
      </c>
    </row>
    <row r="877" spans="1:3">
      <c r="A877" s="98">
        <v>5851</v>
      </c>
      <c r="B877" s="1" t="s">
        <v>887</v>
      </c>
      <c r="C877" s="1">
        <v>1000</v>
      </c>
    </row>
    <row r="878" spans="1:3">
      <c r="A878" s="98">
        <v>5852</v>
      </c>
      <c r="B878" s="1" t="s">
        <v>888</v>
      </c>
      <c r="C878" s="1">
        <v>100</v>
      </c>
    </row>
    <row r="879" spans="1:3">
      <c r="A879" s="98">
        <v>5857</v>
      </c>
      <c r="B879" s="1" t="s">
        <v>889</v>
      </c>
      <c r="C879" s="1">
        <v>100</v>
      </c>
    </row>
    <row r="880" spans="1:3">
      <c r="A880" s="98">
        <v>5901</v>
      </c>
      <c r="B880" s="1" t="s">
        <v>890</v>
      </c>
      <c r="C880" s="1">
        <v>100</v>
      </c>
    </row>
    <row r="881" spans="1:3">
      <c r="A881" s="98">
        <v>5902</v>
      </c>
      <c r="B881" s="1" t="s">
        <v>891</v>
      </c>
      <c r="C881" s="1">
        <v>1000</v>
      </c>
    </row>
    <row r="882" spans="1:3">
      <c r="A882" s="98">
        <v>5911</v>
      </c>
      <c r="B882" s="1" t="s">
        <v>892</v>
      </c>
      <c r="C882" s="1">
        <v>100</v>
      </c>
    </row>
    <row r="883" spans="1:3">
      <c r="A883" s="98">
        <v>5912</v>
      </c>
      <c r="B883" s="1" t="s">
        <v>893</v>
      </c>
      <c r="C883" s="1">
        <v>100</v>
      </c>
    </row>
    <row r="884" spans="1:3">
      <c r="A884" s="98">
        <v>5915</v>
      </c>
      <c r="B884" s="1" t="s">
        <v>894</v>
      </c>
      <c r="C884" s="1">
        <v>100</v>
      </c>
    </row>
    <row r="885" spans="1:3">
      <c r="A885" s="98">
        <v>5923</v>
      </c>
      <c r="B885" s="1" t="s">
        <v>895</v>
      </c>
      <c r="C885" s="1">
        <v>1000</v>
      </c>
    </row>
    <row r="886" spans="1:3">
      <c r="A886" s="98">
        <v>5928</v>
      </c>
      <c r="B886" s="1" t="s">
        <v>896</v>
      </c>
      <c r="C886" s="1">
        <v>100</v>
      </c>
    </row>
    <row r="887" spans="1:3">
      <c r="A887" s="98">
        <v>5929</v>
      </c>
      <c r="B887" s="1" t="s">
        <v>897</v>
      </c>
      <c r="C887" s="1">
        <v>100</v>
      </c>
    </row>
    <row r="888" spans="1:3">
      <c r="A888" s="98">
        <v>5930</v>
      </c>
      <c r="B888" s="1" t="s">
        <v>898</v>
      </c>
      <c r="C888" s="1">
        <v>100</v>
      </c>
    </row>
    <row r="889" spans="1:3">
      <c r="A889" s="98">
        <v>5932</v>
      </c>
      <c r="B889" s="1" t="s">
        <v>899</v>
      </c>
      <c r="C889" s="1">
        <v>100</v>
      </c>
    </row>
    <row r="890" spans="1:3">
      <c r="A890" s="98">
        <v>5933</v>
      </c>
      <c r="B890" s="1" t="s">
        <v>900</v>
      </c>
      <c r="C890" s="1">
        <v>100</v>
      </c>
    </row>
    <row r="891" spans="1:3">
      <c r="A891" s="98">
        <v>5936</v>
      </c>
      <c r="B891" s="1" t="s">
        <v>901</v>
      </c>
      <c r="C891" s="1">
        <v>100</v>
      </c>
    </row>
    <row r="892" spans="1:3">
      <c r="A892" s="98">
        <v>5938</v>
      </c>
      <c r="B892" s="1" t="s">
        <v>902</v>
      </c>
      <c r="C892" s="1">
        <v>100</v>
      </c>
    </row>
    <row r="893" spans="1:3">
      <c r="A893" s="98">
        <v>5943</v>
      </c>
      <c r="B893" s="1" t="s">
        <v>903</v>
      </c>
      <c r="C893" s="1">
        <v>100</v>
      </c>
    </row>
    <row r="894" spans="1:3">
      <c r="A894" s="98">
        <v>5946</v>
      </c>
      <c r="B894" s="1" t="s">
        <v>904</v>
      </c>
      <c r="C894" s="1">
        <v>100</v>
      </c>
    </row>
    <row r="895" spans="1:3">
      <c r="A895" s="98">
        <v>5947</v>
      </c>
      <c r="B895" s="1" t="s">
        <v>68</v>
      </c>
      <c r="C895" s="1">
        <v>100</v>
      </c>
    </row>
    <row r="896" spans="1:3">
      <c r="A896" s="98">
        <v>5949</v>
      </c>
      <c r="B896" s="1" t="s">
        <v>69</v>
      </c>
      <c r="C896" s="1">
        <v>100</v>
      </c>
    </row>
    <row r="897" spans="1:3">
      <c r="A897" s="98">
        <v>5950</v>
      </c>
      <c r="B897" s="1" t="s">
        <v>905</v>
      </c>
      <c r="C897" s="1">
        <v>100</v>
      </c>
    </row>
    <row r="898" spans="1:3">
      <c r="A898" s="98">
        <v>5951</v>
      </c>
      <c r="B898" s="1" t="s">
        <v>906</v>
      </c>
      <c r="C898" s="1">
        <v>100</v>
      </c>
    </row>
    <row r="899" spans="1:3">
      <c r="A899" s="98">
        <v>5956</v>
      </c>
      <c r="B899" s="1" t="s">
        <v>907</v>
      </c>
      <c r="C899" s="1">
        <v>100</v>
      </c>
    </row>
    <row r="900" spans="1:3">
      <c r="A900" s="98">
        <v>5957</v>
      </c>
      <c r="B900" s="1" t="s">
        <v>908</v>
      </c>
      <c r="C900" s="1">
        <v>1000</v>
      </c>
    </row>
    <row r="901" spans="1:3">
      <c r="A901" s="98">
        <v>5958</v>
      </c>
      <c r="B901" s="1" t="s">
        <v>909</v>
      </c>
      <c r="C901" s="1">
        <v>1000</v>
      </c>
    </row>
    <row r="902" spans="1:3">
      <c r="A902" s="98">
        <v>5959</v>
      </c>
      <c r="B902" s="1" t="s">
        <v>910</v>
      </c>
      <c r="C902" s="1">
        <v>100</v>
      </c>
    </row>
    <row r="903" spans="1:3">
      <c r="A903" s="98">
        <v>5967</v>
      </c>
      <c r="B903" s="1" t="s">
        <v>911</v>
      </c>
      <c r="C903" s="1">
        <v>1000</v>
      </c>
    </row>
    <row r="904" spans="1:3">
      <c r="A904" s="98">
        <v>5970</v>
      </c>
      <c r="B904" s="1" t="s">
        <v>70</v>
      </c>
      <c r="C904" s="1">
        <v>100</v>
      </c>
    </row>
    <row r="905" spans="1:3">
      <c r="A905" s="98">
        <v>5973</v>
      </c>
      <c r="B905" s="1" t="s">
        <v>912</v>
      </c>
      <c r="C905" s="1">
        <v>100</v>
      </c>
    </row>
    <row r="906" spans="1:3">
      <c r="A906" s="98">
        <v>5974</v>
      </c>
      <c r="B906" s="1" t="s">
        <v>913</v>
      </c>
      <c r="C906" s="1">
        <v>100</v>
      </c>
    </row>
    <row r="907" spans="1:3">
      <c r="A907" s="98">
        <v>5975</v>
      </c>
      <c r="B907" s="1" t="s">
        <v>914</v>
      </c>
      <c r="C907" s="1">
        <v>100</v>
      </c>
    </row>
    <row r="908" spans="1:3">
      <c r="A908" s="98">
        <v>5976</v>
      </c>
      <c r="B908" s="1" t="s">
        <v>915</v>
      </c>
      <c r="C908" s="1">
        <v>100</v>
      </c>
    </row>
    <row r="909" spans="1:3">
      <c r="A909" s="98">
        <v>5981</v>
      </c>
      <c r="B909" s="1" t="s">
        <v>916</v>
      </c>
      <c r="C909" s="1">
        <v>100</v>
      </c>
    </row>
    <row r="910" spans="1:3">
      <c r="A910" s="98">
        <v>5985</v>
      </c>
      <c r="B910" s="1" t="s">
        <v>917</v>
      </c>
      <c r="C910" s="1">
        <v>100</v>
      </c>
    </row>
    <row r="911" spans="1:3">
      <c r="A911" s="98">
        <v>5986</v>
      </c>
      <c r="B911" s="1" t="s">
        <v>918</v>
      </c>
      <c r="C911" s="1">
        <v>100</v>
      </c>
    </row>
    <row r="912" spans="1:3">
      <c r="A912" s="98">
        <v>5988</v>
      </c>
      <c r="B912" s="1" t="s">
        <v>2025</v>
      </c>
      <c r="C912" s="1">
        <v>100</v>
      </c>
    </row>
    <row r="913" spans="1:3">
      <c r="A913" s="98">
        <v>5989</v>
      </c>
      <c r="B913" s="1" t="s">
        <v>2026</v>
      </c>
      <c r="C913" s="1">
        <v>100</v>
      </c>
    </row>
    <row r="914" spans="1:3">
      <c r="A914" s="98">
        <v>5991</v>
      </c>
      <c r="B914" s="1" t="s">
        <v>919</v>
      </c>
      <c r="C914" s="1">
        <v>100</v>
      </c>
    </row>
    <row r="915" spans="1:3">
      <c r="A915" s="98">
        <v>5992</v>
      </c>
      <c r="B915" s="1" t="s">
        <v>920</v>
      </c>
      <c r="C915" s="1">
        <v>1000</v>
      </c>
    </row>
    <row r="916" spans="1:3">
      <c r="A916" s="98">
        <v>5998</v>
      </c>
      <c r="B916" s="1" t="s">
        <v>921</v>
      </c>
      <c r="C916" s="1">
        <v>100</v>
      </c>
    </row>
    <row r="917" spans="1:3">
      <c r="A917" s="98">
        <v>6005</v>
      </c>
      <c r="B917" s="1" t="s">
        <v>922</v>
      </c>
      <c r="C917" s="1">
        <v>100</v>
      </c>
    </row>
    <row r="918" spans="1:3">
      <c r="A918" s="98">
        <v>6013</v>
      </c>
      <c r="B918" s="1" t="s">
        <v>923</v>
      </c>
      <c r="C918" s="1">
        <v>1000</v>
      </c>
    </row>
    <row r="919" spans="1:3">
      <c r="A919" s="98">
        <v>6023</v>
      </c>
      <c r="B919" s="1" t="s">
        <v>924</v>
      </c>
      <c r="C919" s="1">
        <v>100</v>
      </c>
    </row>
    <row r="920" spans="1:3">
      <c r="A920" s="98">
        <v>6028</v>
      </c>
      <c r="B920" s="1" t="s">
        <v>2027</v>
      </c>
      <c r="C920" s="1">
        <v>100</v>
      </c>
    </row>
    <row r="921" spans="1:3">
      <c r="A921" s="98">
        <v>6038</v>
      </c>
      <c r="B921" s="1" t="s">
        <v>2028</v>
      </c>
      <c r="C921" s="1">
        <v>100</v>
      </c>
    </row>
    <row r="922" spans="1:3">
      <c r="A922" s="98">
        <v>6045</v>
      </c>
      <c r="B922" s="1" t="s">
        <v>2029</v>
      </c>
      <c r="C922" s="1">
        <v>100</v>
      </c>
    </row>
    <row r="923" spans="1:3">
      <c r="A923" s="98">
        <v>6054</v>
      </c>
      <c r="B923" s="1" t="s">
        <v>925</v>
      </c>
      <c r="C923" s="1">
        <v>100</v>
      </c>
    </row>
    <row r="924" spans="1:3">
      <c r="A924" s="98">
        <v>6055</v>
      </c>
      <c r="B924" s="1" t="s">
        <v>2030</v>
      </c>
      <c r="C924" s="1">
        <v>100</v>
      </c>
    </row>
    <row r="925" spans="1:3">
      <c r="A925" s="98">
        <v>6059</v>
      </c>
      <c r="B925" s="1" t="s">
        <v>926</v>
      </c>
      <c r="C925" s="1">
        <v>100</v>
      </c>
    </row>
    <row r="926" spans="1:3">
      <c r="A926" s="98">
        <v>6067</v>
      </c>
      <c r="B926" s="1" t="s">
        <v>2031</v>
      </c>
      <c r="C926" s="1">
        <v>100</v>
      </c>
    </row>
    <row r="927" spans="1:3">
      <c r="A927" s="98">
        <v>6069</v>
      </c>
      <c r="B927" s="1" t="s">
        <v>2032</v>
      </c>
      <c r="C927" s="1">
        <v>100</v>
      </c>
    </row>
    <row r="928" spans="1:3">
      <c r="A928" s="98">
        <v>6070</v>
      </c>
      <c r="B928" s="1" t="s">
        <v>927</v>
      </c>
      <c r="C928" s="1">
        <v>100</v>
      </c>
    </row>
    <row r="929" spans="1:3">
      <c r="A929" s="98">
        <v>6071</v>
      </c>
      <c r="B929" s="1" t="s">
        <v>928</v>
      </c>
      <c r="C929" s="1">
        <v>100</v>
      </c>
    </row>
    <row r="930" spans="1:3">
      <c r="A930" s="98">
        <v>6072</v>
      </c>
      <c r="B930" s="1" t="s">
        <v>2033</v>
      </c>
      <c r="C930" s="1">
        <v>100</v>
      </c>
    </row>
    <row r="931" spans="1:3">
      <c r="A931" s="98">
        <v>6073</v>
      </c>
      <c r="B931" s="1" t="s">
        <v>929</v>
      </c>
      <c r="C931" s="1">
        <v>100</v>
      </c>
    </row>
    <row r="932" spans="1:3">
      <c r="A932" s="98">
        <v>6077</v>
      </c>
      <c r="B932" s="1" t="s">
        <v>930</v>
      </c>
      <c r="C932" s="1">
        <v>100</v>
      </c>
    </row>
    <row r="933" spans="1:3">
      <c r="A933" s="98">
        <v>6078</v>
      </c>
      <c r="B933" s="1" t="s">
        <v>931</v>
      </c>
      <c r="C933" s="1">
        <v>100</v>
      </c>
    </row>
    <row r="934" spans="1:3">
      <c r="A934" s="98">
        <v>6080</v>
      </c>
      <c r="B934" s="1" t="s">
        <v>2034</v>
      </c>
      <c r="C934" s="1">
        <v>100</v>
      </c>
    </row>
    <row r="935" spans="1:3">
      <c r="A935" s="98">
        <v>6083</v>
      </c>
      <c r="B935" s="1" t="s">
        <v>932</v>
      </c>
      <c r="C935" s="1">
        <v>100</v>
      </c>
    </row>
    <row r="936" spans="1:3">
      <c r="A936" s="98">
        <v>6088</v>
      </c>
      <c r="B936" s="1" t="s">
        <v>2035</v>
      </c>
      <c r="C936" s="1">
        <v>100</v>
      </c>
    </row>
    <row r="937" spans="1:3">
      <c r="A937" s="98">
        <v>6089</v>
      </c>
      <c r="B937" s="1" t="s">
        <v>933</v>
      </c>
      <c r="C937" s="1">
        <v>100</v>
      </c>
    </row>
    <row r="938" spans="1:3">
      <c r="A938" s="98">
        <v>6091</v>
      </c>
      <c r="B938" s="1" t="s">
        <v>934</v>
      </c>
      <c r="C938" s="1">
        <v>100</v>
      </c>
    </row>
    <row r="939" spans="1:3">
      <c r="A939" s="98">
        <v>6092</v>
      </c>
      <c r="B939" s="1" t="s">
        <v>2036</v>
      </c>
      <c r="C939" s="1">
        <v>100</v>
      </c>
    </row>
    <row r="940" spans="1:3">
      <c r="A940" s="98">
        <v>6093</v>
      </c>
      <c r="B940" s="1" t="s">
        <v>2037</v>
      </c>
      <c r="C940" s="1">
        <v>100</v>
      </c>
    </row>
    <row r="941" spans="1:3">
      <c r="A941" s="98">
        <v>6095</v>
      </c>
      <c r="B941" s="1" t="s">
        <v>2038</v>
      </c>
      <c r="C941" s="1">
        <v>100</v>
      </c>
    </row>
    <row r="942" spans="1:3">
      <c r="A942" s="98">
        <v>6097</v>
      </c>
      <c r="B942" s="1" t="s">
        <v>2039</v>
      </c>
      <c r="C942" s="1">
        <v>100</v>
      </c>
    </row>
    <row r="943" spans="1:3">
      <c r="A943" s="98">
        <v>6098</v>
      </c>
      <c r="B943" s="1" t="s">
        <v>935</v>
      </c>
      <c r="C943" s="1">
        <v>100</v>
      </c>
    </row>
    <row r="944" spans="1:3">
      <c r="A944" s="98">
        <v>6099</v>
      </c>
      <c r="B944" s="1" t="s">
        <v>2040</v>
      </c>
      <c r="C944" s="1">
        <v>100</v>
      </c>
    </row>
    <row r="945" spans="1:3">
      <c r="A945" s="98">
        <v>6101</v>
      </c>
      <c r="B945" s="1" t="s">
        <v>936</v>
      </c>
      <c r="C945" s="1">
        <v>1000</v>
      </c>
    </row>
    <row r="946" spans="1:3">
      <c r="A946" s="98">
        <v>6103</v>
      </c>
      <c r="B946" s="1" t="s">
        <v>937</v>
      </c>
      <c r="C946" s="1">
        <v>1000</v>
      </c>
    </row>
    <row r="947" spans="1:3">
      <c r="A947" s="98">
        <v>6104</v>
      </c>
      <c r="B947" s="1" t="s">
        <v>938</v>
      </c>
      <c r="C947" s="1">
        <v>1000</v>
      </c>
    </row>
    <row r="948" spans="1:3">
      <c r="A948" s="98">
        <v>6113</v>
      </c>
      <c r="B948" s="1" t="s">
        <v>939</v>
      </c>
      <c r="C948" s="1">
        <v>100</v>
      </c>
    </row>
    <row r="949" spans="1:3">
      <c r="A949" s="98">
        <v>6118</v>
      </c>
      <c r="B949" s="1" t="s">
        <v>940</v>
      </c>
      <c r="C949" s="1">
        <v>100</v>
      </c>
    </row>
    <row r="950" spans="1:3">
      <c r="A950" s="98">
        <v>6134</v>
      </c>
      <c r="B950" s="1" t="s">
        <v>941</v>
      </c>
      <c r="C950" s="1">
        <v>100</v>
      </c>
    </row>
    <row r="951" spans="1:3">
      <c r="A951" s="98">
        <v>6135</v>
      </c>
      <c r="B951" s="1" t="s">
        <v>942</v>
      </c>
      <c r="C951" s="1">
        <v>1000</v>
      </c>
    </row>
    <row r="952" spans="1:3">
      <c r="A952" s="98">
        <v>6136</v>
      </c>
      <c r="B952" s="1" t="s">
        <v>943</v>
      </c>
      <c r="C952" s="1">
        <v>100</v>
      </c>
    </row>
    <row r="953" spans="1:3">
      <c r="A953" s="98">
        <v>6137</v>
      </c>
      <c r="B953" s="1" t="s">
        <v>944</v>
      </c>
      <c r="C953" s="1">
        <v>1000</v>
      </c>
    </row>
    <row r="954" spans="1:3">
      <c r="A954" s="98">
        <v>6140</v>
      </c>
      <c r="B954" s="1" t="s">
        <v>945</v>
      </c>
      <c r="C954" s="1">
        <v>100</v>
      </c>
    </row>
    <row r="955" spans="1:3">
      <c r="A955" s="98">
        <v>6141</v>
      </c>
      <c r="B955" s="1" t="s">
        <v>946</v>
      </c>
      <c r="C955" s="1">
        <v>100</v>
      </c>
    </row>
    <row r="956" spans="1:3">
      <c r="A956" s="98">
        <v>6143</v>
      </c>
      <c r="B956" s="1" t="s">
        <v>947</v>
      </c>
      <c r="C956" s="1">
        <v>100</v>
      </c>
    </row>
    <row r="957" spans="1:3">
      <c r="A957" s="98">
        <v>6145</v>
      </c>
      <c r="B957" s="1" t="s">
        <v>2041</v>
      </c>
      <c r="C957" s="1">
        <v>100</v>
      </c>
    </row>
    <row r="958" spans="1:3">
      <c r="A958" s="98">
        <v>6146</v>
      </c>
      <c r="B958" s="1" t="s">
        <v>71</v>
      </c>
      <c r="C958" s="1">
        <v>100</v>
      </c>
    </row>
    <row r="959" spans="1:3">
      <c r="A959" s="98">
        <v>6151</v>
      </c>
      <c r="B959" s="1" t="s">
        <v>948</v>
      </c>
      <c r="C959" s="1">
        <v>100</v>
      </c>
    </row>
    <row r="960" spans="1:3">
      <c r="A960" s="98">
        <v>6163</v>
      </c>
      <c r="B960" s="1" t="s">
        <v>2042</v>
      </c>
      <c r="C960" s="1">
        <v>100</v>
      </c>
    </row>
    <row r="961" spans="1:3">
      <c r="A961" s="98">
        <v>6165</v>
      </c>
      <c r="B961" s="1" t="s">
        <v>2043</v>
      </c>
      <c r="C961" s="1">
        <v>100</v>
      </c>
    </row>
    <row r="962" spans="1:3">
      <c r="A962" s="98">
        <v>6167</v>
      </c>
      <c r="B962" s="1" t="s">
        <v>2044</v>
      </c>
      <c r="C962" s="1">
        <v>100</v>
      </c>
    </row>
    <row r="963" spans="1:3">
      <c r="A963" s="98">
        <v>6178</v>
      </c>
      <c r="B963" s="1" t="s">
        <v>1839</v>
      </c>
      <c r="C963" s="1">
        <v>100</v>
      </c>
    </row>
    <row r="964" spans="1:3">
      <c r="A964" s="98">
        <v>6187</v>
      </c>
      <c r="B964" s="1" t="s">
        <v>2045</v>
      </c>
      <c r="C964" s="1">
        <v>100</v>
      </c>
    </row>
    <row r="965" spans="1:3">
      <c r="A965" s="98">
        <v>6201</v>
      </c>
      <c r="B965" s="1" t="s">
        <v>949</v>
      </c>
      <c r="C965" s="1">
        <v>100</v>
      </c>
    </row>
    <row r="966" spans="1:3">
      <c r="A966" s="98">
        <v>6203</v>
      </c>
      <c r="B966" s="1" t="s">
        <v>950</v>
      </c>
      <c r="C966" s="1">
        <v>100</v>
      </c>
    </row>
    <row r="967" spans="1:3">
      <c r="A967" s="98">
        <v>6205</v>
      </c>
      <c r="B967" s="1" t="s">
        <v>951</v>
      </c>
      <c r="C967" s="1">
        <v>1000</v>
      </c>
    </row>
    <row r="968" spans="1:3">
      <c r="A968" s="98">
        <v>6208</v>
      </c>
      <c r="B968" s="1" t="s">
        <v>952</v>
      </c>
      <c r="C968" s="1">
        <v>100</v>
      </c>
    </row>
    <row r="969" spans="1:3">
      <c r="A969" s="98">
        <v>6210</v>
      </c>
      <c r="B969" s="1" t="s">
        <v>953</v>
      </c>
      <c r="C969" s="1">
        <v>100</v>
      </c>
    </row>
    <row r="970" spans="1:3">
      <c r="A970" s="98">
        <v>6217</v>
      </c>
      <c r="B970" s="1" t="s">
        <v>954</v>
      </c>
      <c r="C970" s="1">
        <v>1000</v>
      </c>
    </row>
    <row r="971" spans="1:3">
      <c r="A971" s="98">
        <v>6218</v>
      </c>
      <c r="B971" s="1" t="s">
        <v>955</v>
      </c>
      <c r="C971" s="1">
        <v>1000</v>
      </c>
    </row>
    <row r="972" spans="1:3">
      <c r="A972" s="98">
        <v>6222</v>
      </c>
      <c r="B972" s="1" t="s">
        <v>956</v>
      </c>
      <c r="C972" s="1">
        <v>100</v>
      </c>
    </row>
    <row r="973" spans="1:3">
      <c r="A973" s="98">
        <v>6237</v>
      </c>
      <c r="B973" s="1" t="s">
        <v>2046</v>
      </c>
      <c r="C973" s="1">
        <v>100</v>
      </c>
    </row>
    <row r="974" spans="1:3">
      <c r="A974" s="98">
        <v>6238</v>
      </c>
      <c r="B974" s="1" t="s">
        <v>2047</v>
      </c>
      <c r="C974" s="1">
        <v>100</v>
      </c>
    </row>
    <row r="975" spans="1:3">
      <c r="A975" s="98">
        <v>6240</v>
      </c>
      <c r="B975" s="1" t="s">
        <v>2048</v>
      </c>
      <c r="C975" s="1">
        <v>100</v>
      </c>
    </row>
    <row r="976" spans="1:3">
      <c r="A976" s="98">
        <v>6245</v>
      </c>
      <c r="B976" s="1" t="s">
        <v>957</v>
      </c>
      <c r="C976" s="1">
        <v>100</v>
      </c>
    </row>
    <row r="977" spans="1:3">
      <c r="A977" s="98">
        <v>6246</v>
      </c>
      <c r="B977" s="1" t="s">
        <v>958</v>
      </c>
      <c r="C977" s="1">
        <v>100</v>
      </c>
    </row>
    <row r="978" spans="1:3">
      <c r="A978" s="98">
        <v>6247</v>
      </c>
      <c r="B978" s="1" t="s">
        <v>959</v>
      </c>
      <c r="C978" s="1">
        <v>100</v>
      </c>
    </row>
    <row r="979" spans="1:3">
      <c r="A979" s="98">
        <v>6250</v>
      </c>
      <c r="B979" s="1" t="s">
        <v>960</v>
      </c>
      <c r="C979" s="1">
        <v>100</v>
      </c>
    </row>
    <row r="980" spans="1:3">
      <c r="A980" s="98">
        <v>6255</v>
      </c>
      <c r="B980" s="1" t="s">
        <v>2049</v>
      </c>
      <c r="C980" s="1">
        <v>100</v>
      </c>
    </row>
    <row r="981" spans="1:3">
      <c r="A981" s="98">
        <v>6257</v>
      </c>
      <c r="B981" s="1" t="s">
        <v>2050</v>
      </c>
      <c r="C981" s="1">
        <v>100</v>
      </c>
    </row>
    <row r="982" spans="1:3">
      <c r="A982" s="98">
        <v>6258</v>
      </c>
      <c r="B982" s="1" t="s">
        <v>2051</v>
      </c>
      <c r="C982" s="1">
        <v>100</v>
      </c>
    </row>
    <row r="983" spans="1:3">
      <c r="A983" s="98">
        <v>6268</v>
      </c>
      <c r="B983" s="1" t="s">
        <v>72</v>
      </c>
      <c r="C983" s="1">
        <v>100</v>
      </c>
    </row>
    <row r="984" spans="1:3">
      <c r="A984" s="98">
        <v>6269</v>
      </c>
      <c r="B984" s="1" t="s">
        <v>961</v>
      </c>
      <c r="C984" s="1">
        <v>100</v>
      </c>
    </row>
    <row r="985" spans="1:3">
      <c r="A985" s="98">
        <v>6271</v>
      </c>
      <c r="B985" s="1" t="s">
        <v>962</v>
      </c>
      <c r="C985" s="1">
        <v>100</v>
      </c>
    </row>
    <row r="986" spans="1:3">
      <c r="A986" s="98">
        <v>6272</v>
      </c>
      <c r="B986" s="1" t="s">
        <v>963</v>
      </c>
      <c r="C986" s="1">
        <v>100</v>
      </c>
    </row>
    <row r="987" spans="1:3">
      <c r="A987" s="98">
        <v>6273</v>
      </c>
      <c r="B987" s="1" t="s">
        <v>73</v>
      </c>
      <c r="C987" s="1">
        <v>100</v>
      </c>
    </row>
    <row r="988" spans="1:3">
      <c r="A988" s="98">
        <v>6274</v>
      </c>
      <c r="B988" s="1" t="s">
        <v>964</v>
      </c>
      <c r="C988" s="1">
        <v>100</v>
      </c>
    </row>
    <row r="989" spans="1:3">
      <c r="A989" s="98">
        <v>6277</v>
      </c>
      <c r="B989" s="1" t="s">
        <v>965</v>
      </c>
      <c r="C989" s="1">
        <v>1000</v>
      </c>
    </row>
    <row r="990" spans="1:3">
      <c r="A990" s="98">
        <v>6278</v>
      </c>
      <c r="B990" s="1" t="s">
        <v>966</v>
      </c>
      <c r="C990" s="1">
        <v>100</v>
      </c>
    </row>
    <row r="991" spans="1:3">
      <c r="A991" s="98">
        <v>6279</v>
      </c>
      <c r="B991" s="1" t="s">
        <v>967</v>
      </c>
      <c r="C991" s="1">
        <v>100</v>
      </c>
    </row>
    <row r="992" spans="1:3">
      <c r="A992" s="98">
        <v>6282</v>
      </c>
      <c r="B992" s="1" t="s">
        <v>968</v>
      </c>
      <c r="C992" s="1">
        <v>100</v>
      </c>
    </row>
    <row r="993" spans="1:3">
      <c r="A993" s="98">
        <v>6284</v>
      </c>
      <c r="B993" s="1" t="s">
        <v>969</v>
      </c>
      <c r="C993" s="1">
        <v>100</v>
      </c>
    </row>
    <row r="994" spans="1:3">
      <c r="A994" s="98">
        <v>6287</v>
      </c>
      <c r="B994" s="1" t="s">
        <v>970</v>
      </c>
      <c r="C994" s="1">
        <v>100</v>
      </c>
    </row>
    <row r="995" spans="1:3">
      <c r="A995" s="98">
        <v>6289</v>
      </c>
      <c r="B995" s="1" t="s">
        <v>971</v>
      </c>
      <c r="C995" s="1">
        <v>100</v>
      </c>
    </row>
    <row r="996" spans="1:3">
      <c r="A996" s="98">
        <v>6293</v>
      </c>
      <c r="B996" s="1" t="s">
        <v>972</v>
      </c>
      <c r="C996" s="1">
        <v>100</v>
      </c>
    </row>
    <row r="997" spans="1:3">
      <c r="A997" s="98">
        <v>6297</v>
      </c>
      <c r="B997" s="1" t="s">
        <v>2052</v>
      </c>
      <c r="C997" s="1">
        <v>100</v>
      </c>
    </row>
    <row r="998" spans="1:3">
      <c r="A998" s="98">
        <v>6298</v>
      </c>
      <c r="B998" s="1" t="s">
        <v>973</v>
      </c>
      <c r="C998" s="1">
        <v>100</v>
      </c>
    </row>
    <row r="999" spans="1:3">
      <c r="A999" s="98">
        <v>6299</v>
      </c>
      <c r="B999" s="1" t="s">
        <v>974</v>
      </c>
      <c r="C999" s="1">
        <v>1000</v>
      </c>
    </row>
    <row r="1000" spans="1:3">
      <c r="A1000" s="98">
        <v>6301</v>
      </c>
      <c r="B1000" s="1" t="s">
        <v>975</v>
      </c>
      <c r="C1000" s="1">
        <v>100</v>
      </c>
    </row>
    <row r="1001" spans="1:3">
      <c r="A1001" s="98">
        <v>6302</v>
      </c>
      <c r="B1001" s="1" t="s">
        <v>976</v>
      </c>
      <c r="C1001" s="1">
        <v>1000</v>
      </c>
    </row>
    <row r="1002" spans="1:3">
      <c r="A1002" s="98">
        <v>6305</v>
      </c>
      <c r="B1002" s="1" t="s">
        <v>74</v>
      </c>
      <c r="C1002" s="1">
        <v>100</v>
      </c>
    </row>
    <row r="1003" spans="1:3">
      <c r="A1003" s="98">
        <v>6306</v>
      </c>
      <c r="B1003" s="1" t="s">
        <v>977</v>
      </c>
      <c r="C1003" s="1">
        <v>100</v>
      </c>
    </row>
    <row r="1004" spans="1:3">
      <c r="A1004" s="98">
        <v>6310</v>
      </c>
      <c r="B1004" s="1" t="s">
        <v>978</v>
      </c>
      <c r="C1004" s="1">
        <v>1000</v>
      </c>
    </row>
    <row r="1005" spans="1:3">
      <c r="A1005" s="98">
        <v>6315</v>
      </c>
      <c r="B1005" s="1" t="s">
        <v>979</v>
      </c>
      <c r="C1005" s="1">
        <v>100</v>
      </c>
    </row>
    <row r="1006" spans="1:3">
      <c r="A1006" s="98">
        <v>6316</v>
      </c>
      <c r="B1006" s="1" t="s">
        <v>980</v>
      </c>
      <c r="C1006" s="1">
        <v>1000</v>
      </c>
    </row>
    <row r="1007" spans="1:3">
      <c r="A1007" s="98">
        <v>6317</v>
      </c>
      <c r="B1007" s="1" t="s">
        <v>981</v>
      </c>
      <c r="C1007" s="1">
        <v>100</v>
      </c>
    </row>
    <row r="1008" spans="1:3">
      <c r="A1008" s="98">
        <v>6324</v>
      </c>
      <c r="B1008" s="1" t="s">
        <v>2053</v>
      </c>
      <c r="C1008" s="1">
        <v>100</v>
      </c>
    </row>
    <row r="1009" spans="1:3">
      <c r="A1009" s="98">
        <v>6325</v>
      </c>
      <c r="B1009" s="1" t="s">
        <v>2054</v>
      </c>
      <c r="C1009" s="1">
        <v>100</v>
      </c>
    </row>
    <row r="1010" spans="1:3">
      <c r="A1010" s="98">
        <v>6326</v>
      </c>
      <c r="B1010" s="1" t="s">
        <v>75</v>
      </c>
      <c r="C1010" s="1">
        <v>100</v>
      </c>
    </row>
    <row r="1011" spans="1:3">
      <c r="A1011" s="98">
        <v>6328</v>
      </c>
      <c r="B1011" s="1" t="s">
        <v>982</v>
      </c>
      <c r="C1011" s="1">
        <v>100</v>
      </c>
    </row>
    <row r="1012" spans="1:3">
      <c r="A1012" s="98">
        <v>6330</v>
      </c>
      <c r="B1012" s="1" t="s">
        <v>983</v>
      </c>
      <c r="C1012" s="1">
        <v>1000</v>
      </c>
    </row>
    <row r="1013" spans="1:3">
      <c r="A1013" s="98">
        <v>6331</v>
      </c>
      <c r="B1013" s="1" t="s">
        <v>984</v>
      </c>
      <c r="C1013" s="1">
        <v>1000</v>
      </c>
    </row>
    <row r="1014" spans="1:3">
      <c r="A1014" s="98">
        <v>6332</v>
      </c>
      <c r="B1014" s="1" t="s">
        <v>985</v>
      </c>
      <c r="C1014" s="1">
        <v>100</v>
      </c>
    </row>
    <row r="1015" spans="1:3">
      <c r="A1015" s="98">
        <v>6333</v>
      </c>
      <c r="B1015" s="1" t="s">
        <v>986</v>
      </c>
      <c r="C1015" s="1">
        <v>100</v>
      </c>
    </row>
    <row r="1016" spans="1:3">
      <c r="A1016" s="98">
        <v>6335</v>
      </c>
      <c r="B1016" s="1" t="s">
        <v>987</v>
      </c>
      <c r="C1016" s="1">
        <v>1000</v>
      </c>
    </row>
    <row r="1017" spans="1:3">
      <c r="A1017" s="98">
        <v>6338</v>
      </c>
      <c r="B1017" s="1" t="s">
        <v>988</v>
      </c>
      <c r="C1017" s="1">
        <v>100</v>
      </c>
    </row>
    <row r="1018" spans="1:3">
      <c r="A1018" s="98">
        <v>6339</v>
      </c>
      <c r="B1018" s="1" t="s">
        <v>989</v>
      </c>
      <c r="C1018" s="1">
        <v>100</v>
      </c>
    </row>
    <row r="1019" spans="1:3">
      <c r="A1019" s="98">
        <v>6340</v>
      </c>
      <c r="B1019" s="1" t="s">
        <v>990</v>
      </c>
      <c r="C1019" s="1">
        <v>100</v>
      </c>
    </row>
    <row r="1020" spans="1:3">
      <c r="A1020" s="98">
        <v>6343</v>
      </c>
      <c r="B1020" s="1" t="s">
        <v>991</v>
      </c>
      <c r="C1020" s="1">
        <v>1000</v>
      </c>
    </row>
    <row r="1021" spans="1:3">
      <c r="A1021" s="98">
        <v>6345</v>
      </c>
      <c r="B1021" s="1" t="s">
        <v>992</v>
      </c>
      <c r="C1021" s="1">
        <v>100</v>
      </c>
    </row>
    <row r="1022" spans="1:3">
      <c r="A1022" s="98">
        <v>6349</v>
      </c>
      <c r="B1022" s="1" t="s">
        <v>993</v>
      </c>
      <c r="C1022" s="1">
        <v>100</v>
      </c>
    </row>
    <row r="1023" spans="1:3">
      <c r="A1023" s="98">
        <v>6351</v>
      </c>
      <c r="B1023" s="1" t="s">
        <v>994</v>
      </c>
      <c r="C1023" s="1">
        <v>100</v>
      </c>
    </row>
    <row r="1024" spans="1:3">
      <c r="A1024" s="98">
        <v>6355</v>
      </c>
      <c r="B1024" s="1" t="s">
        <v>995</v>
      </c>
      <c r="C1024" s="1">
        <v>1000</v>
      </c>
    </row>
    <row r="1025" spans="1:3">
      <c r="A1025" s="98">
        <v>6357</v>
      </c>
      <c r="B1025" s="1" t="s">
        <v>996</v>
      </c>
      <c r="C1025" s="1">
        <v>100</v>
      </c>
    </row>
    <row r="1026" spans="1:3">
      <c r="A1026" s="98">
        <v>6358</v>
      </c>
      <c r="B1026" s="1" t="s">
        <v>997</v>
      </c>
      <c r="C1026" s="1">
        <v>1000</v>
      </c>
    </row>
    <row r="1027" spans="1:3">
      <c r="A1027" s="98">
        <v>6361</v>
      </c>
      <c r="B1027" s="1" t="s">
        <v>998</v>
      </c>
      <c r="C1027" s="1">
        <v>100</v>
      </c>
    </row>
    <row r="1028" spans="1:3">
      <c r="A1028" s="98">
        <v>6362</v>
      </c>
      <c r="B1028" s="1" t="s">
        <v>999</v>
      </c>
      <c r="C1028" s="1">
        <v>100</v>
      </c>
    </row>
    <row r="1029" spans="1:3">
      <c r="A1029" s="98">
        <v>6363</v>
      </c>
      <c r="B1029" s="1" t="s">
        <v>1000</v>
      </c>
      <c r="C1029" s="1">
        <v>100</v>
      </c>
    </row>
    <row r="1030" spans="1:3">
      <c r="A1030" s="98">
        <v>6364</v>
      </c>
      <c r="B1030" s="1" t="s">
        <v>1001</v>
      </c>
      <c r="C1030" s="1">
        <v>100</v>
      </c>
    </row>
    <row r="1031" spans="1:3">
      <c r="A1031" s="98">
        <v>6366</v>
      </c>
      <c r="B1031" s="1" t="s">
        <v>1002</v>
      </c>
      <c r="C1031" s="1">
        <v>1000</v>
      </c>
    </row>
    <row r="1032" spans="1:3">
      <c r="A1032" s="98">
        <v>6367</v>
      </c>
      <c r="B1032" s="1" t="s">
        <v>1003</v>
      </c>
      <c r="C1032" s="1">
        <v>100</v>
      </c>
    </row>
    <row r="1033" spans="1:3">
      <c r="A1033" s="98">
        <v>6368</v>
      </c>
      <c r="B1033" s="1" t="s">
        <v>1004</v>
      </c>
      <c r="C1033" s="1">
        <v>1000</v>
      </c>
    </row>
    <row r="1034" spans="1:3">
      <c r="A1034" s="98">
        <v>6369</v>
      </c>
      <c r="B1034" s="1" t="s">
        <v>1005</v>
      </c>
      <c r="C1034" s="1">
        <v>1000</v>
      </c>
    </row>
    <row r="1035" spans="1:3">
      <c r="A1035" s="98">
        <v>6370</v>
      </c>
      <c r="B1035" s="1" t="s">
        <v>1006</v>
      </c>
      <c r="C1035" s="1">
        <v>100</v>
      </c>
    </row>
    <row r="1036" spans="1:3">
      <c r="A1036" s="98">
        <v>6371</v>
      </c>
      <c r="B1036" s="1" t="s">
        <v>76</v>
      </c>
      <c r="C1036" s="1">
        <v>1000</v>
      </c>
    </row>
    <row r="1037" spans="1:3">
      <c r="A1037" s="98">
        <v>6373</v>
      </c>
      <c r="B1037" s="1" t="s">
        <v>1007</v>
      </c>
      <c r="C1037" s="1">
        <v>1000</v>
      </c>
    </row>
    <row r="1038" spans="1:3">
      <c r="A1038" s="98">
        <v>6376</v>
      </c>
      <c r="B1038" s="1" t="s">
        <v>1008</v>
      </c>
      <c r="C1038" s="1">
        <v>100</v>
      </c>
    </row>
    <row r="1039" spans="1:3">
      <c r="A1039" s="98">
        <v>6378</v>
      </c>
      <c r="B1039" s="1" t="s">
        <v>1009</v>
      </c>
      <c r="C1039" s="1">
        <v>100</v>
      </c>
    </row>
    <row r="1040" spans="1:3">
      <c r="A1040" s="98">
        <v>6379</v>
      </c>
      <c r="B1040" s="1" t="s">
        <v>1010</v>
      </c>
      <c r="C1040" s="1">
        <v>100</v>
      </c>
    </row>
    <row r="1041" spans="1:3">
      <c r="A1041" s="98">
        <v>6381</v>
      </c>
      <c r="B1041" s="1" t="s">
        <v>1011</v>
      </c>
      <c r="C1041" s="1">
        <v>100</v>
      </c>
    </row>
    <row r="1042" spans="1:3">
      <c r="A1042" s="98">
        <v>6383</v>
      </c>
      <c r="B1042" s="1" t="s">
        <v>1012</v>
      </c>
      <c r="C1042" s="1">
        <v>100</v>
      </c>
    </row>
    <row r="1043" spans="1:3">
      <c r="A1043" s="98">
        <v>6390</v>
      </c>
      <c r="B1043" s="1" t="s">
        <v>1013</v>
      </c>
      <c r="C1043" s="1">
        <v>100</v>
      </c>
    </row>
    <row r="1044" spans="1:3">
      <c r="A1044" s="98">
        <v>6391</v>
      </c>
      <c r="B1044" s="1" t="s">
        <v>1014</v>
      </c>
      <c r="C1044" s="1">
        <v>1000</v>
      </c>
    </row>
    <row r="1045" spans="1:3">
      <c r="A1045" s="98">
        <v>6393</v>
      </c>
      <c r="B1045" s="1" t="s">
        <v>1015</v>
      </c>
      <c r="C1045" s="1">
        <v>1000</v>
      </c>
    </row>
    <row r="1046" spans="1:3">
      <c r="A1046" s="98">
        <v>6395</v>
      </c>
      <c r="B1046" s="1" t="s">
        <v>77</v>
      </c>
      <c r="C1046" s="1">
        <v>100</v>
      </c>
    </row>
    <row r="1047" spans="1:3">
      <c r="A1047" s="98">
        <v>6406</v>
      </c>
      <c r="B1047" s="1" t="s">
        <v>1016</v>
      </c>
      <c r="C1047" s="1">
        <v>100</v>
      </c>
    </row>
    <row r="1048" spans="1:3">
      <c r="A1048" s="98">
        <v>6407</v>
      </c>
      <c r="B1048" s="1" t="s">
        <v>1017</v>
      </c>
      <c r="C1048" s="1">
        <v>100</v>
      </c>
    </row>
    <row r="1049" spans="1:3">
      <c r="A1049" s="98">
        <v>6409</v>
      </c>
      <c r="B1049" s="1" t="s">
        <v>1018</v>
      </c>
      <c r="C1049" s="1">
        <v>100</v>
      </c>
    </row>
    <row r="1050" spans="1:3">
      <c r="A1050" s="98">
        <v>6412</v>
      </c>
      <c r="B1050" s="1" t="s">
        <v>78</v>
      </c>
      <c r="C1050" s="1">
        <v>100</v>
      </c>
    </row>
    <row r="1051" spans="1:3">
      <c r="A1051" s="98">
        <v>6413</v>
      </c>
      <c r="B1051" s="1" t="s">
        <v>1019</v>
      </c>
      <c r="C1051" s="1">
        <v>100</v>
      </c>
    </row>
    <row r="1052" spans="1:3">
      <c r="A1052" s="98">
        <v>6417</v>
      </c>
      <c r="B1052" s="1" t="s">
        <v>79</v>
      </c>
      <c r="C1052" s="1">
        <v>100</v>
      </c>
    </row>
    <row r="1053" spans="1:3">
      <c r="A1053" s="98">
        <v>6418</v>
      </c>
      <c r="B1053" s="1" t="s">
        <v>1020</v>
      </c>
      <c r="C1053" s="1">
        <v>100</v>
      </c>
    </row>
    <row r="1054" spans="1:3">
      <c r="A1054" s="98">
        <v>6419</v>
      </c>
      <c r="B1054" s="1" t="s">
        <v>1021</v>
      </c>
      <c r="C1054" s="1">
        <v>100</v>
      </c>
    </row>
    <row r="1055" spans="1:3">
      <c r="A1055" s="98">
        <v>6420</v>
      </c>
      <c r="B1055" s="1" t="s">
        <v>2055</v>
      </c>
      <c r="C1055" s="1">
        <v>100</v>
      </c>
    </row>
    <row r="1056" spans="1:3">
      <c r="A1056" s="98">
        <v>6425</v>
      </c>
      <c r="B1056" s="1" t="s">
        <v>2056</v>
      </c>
      <c r="C1056" s="1">
        <v>100</v>
      </c>
    </row>
    <row r="1057" spans="1:3">
      <c r="A1057" s="98">
        <v>6428</v>
      </c>
      <c r="B1057" s="1" t="s">
        <v>1022</v>
      </c>
      <c r="C1057" s="1">
        <v>100</v>
      </c>
    </row>
    <row r="1058" spans="1:3">
      <c r="A1058" s="98">
        <v>6430</v>
      </c>
      <c r="B1058" s="1" t="s">
        <v>1023</v>
      </c>
      <c r="C1058" s="1">
        <v>100</v>
      </c>
    </row>
    <row r="1059" spans="1:3">
      <c r="A1059" s="98">
        <v>6432</v>
      </c>
      <c r="B1059" s="1" t="s">
        <v>1024</v>
      </c>
      <c r="C1059" s="1">
        <v>100</v>
      </c>
    </row>
    <row r="1060" spans="1:3">
      <c r="A1060" s="98">
        <v>6436</v>
      </c>
      <c r="B1060" s="1" t="s">
        <v>1025</v>
      </c>
      <c r="C1060" s="1">
        <v>100</v>
      </c>
    </row>
    <row r="1061" spans="1:3">
      <c r="A1061" s="98">
        <v>6440</v>
      </c>
      <c r="B1061" s="1" t="s">
        <v>1026</v>
      </c>
      <c r="C1061" s="1">
        <v>100</v>
      </c>
    </row>
    <row r="1062" spans="1:3">
      <c r="A1062" s="98">
        <v>6444</v>
      </c>
      <c r="B1062" s="1" t="s">
        <v>1027</v>
      </c>
      <c r="C1062" s="1">
        <v>1000</v>
      </c>
    </row>
    <row r="1063" spans="1:3">
      <c r="A1063" s="98">
        <v>6445</v>
      </c>
      <c r="B1063" s="1" t="s">
        <v>1028</v>
      </c>
      <c r="C1063" s="1">
        <v>100</v>
      </c>
    </row>
    <row r="1064" spans="1:3">
      <c r="A1064" s="98">
        <v>6448</v>
      </c>
      <c r="B1064" s="1" t="s">
        <v>1029</v>
      </c>
      <c r="C1064" s="1">
        <v>100</v>
      </c>
    </row>
    <row r="1065" spans="1:3">
      <c r="A1065" s="98">
        <v>6454</v>
      </c>
      <c r="B1065" s="1" t="s">
        <v>1030</v>
      </c>
      <c r="C1065" s="1">
        <v>1000</v>
      </c>
    </row>
    <row r="1066" spans="1:3">
      <c r="A1066" s="98">
        <v>6455</v>
      </c>
      <c r="B1066" s="1" t="s">
        <v>1031</v>
      </c>
      <c r="C1066" s="1">
        <v>100</v>
      </c>
    </row>
    <row r="1067" spans="1:3">
      <c r="A1067" s="98">
        <v>6457</v>
      </c>
      <c r="B1067" s="1" t="s">
        <v>1032</v>
      </c>
      <c r="C1067" s="1">
        <v>100</v>
      </c>
    </row>
    <row r="1068" spans="1:3">
      <c r="A1068" s="98">
        <v>6458</v>
      </c>
      <c r="B1068" s="1" t="s">
        <v>1033</v>
      </c>
      <c r="C1068" s="1">
        <v>100</v>
      </c>
    </row>
    <row r="1069" spans="1:3">
      <c r="A1069" s="98">
        <v>6459</v>
      </c>
      <c r="B1069" s="1" t="s">
        <v>1034</v>
      </c>
      <c r="C1069" s="1">
        <v>100</v>
      </c>
    </row>
    <row r="1070" spans="1:3">
      <c r="A1070" s="98">
        <v>6460</v>
      </c>
      <c r="B1070" s="1" t="s">
        <v>1035</v>
      </c>
      <c r="C1070" s="1">
        <v>100</v>
      </c>
    </row>
    <row r="1071" spans="1:3">
      <c r="A1071" s="98">
        <v>6461</v>
      </c>
      <c r="B1071" s="1" t="s">
        <v>1036</v>
      </c>
      <c r="C1071" s="1">
        <v>100</v>
      </c>
    </row>
    <row r="1072" spans="1:3">
      <c r="A1072" s="98">
        <v>6462</v>
      </c>
      <c r="B1072" s="1" t="s">
        <v>1037</v>
      </c>
      <c r="C1072" s="1">
        <v>100</v>
      </c>
    </row>
    <row r="1073" spans="1:3">
      <c r="A1073" s="98">
        <v>6463</v>
      </c>
      <c r="B1073" s="1" t="s">
        <v>80</v>
      </c>
      <c r="C1073" s="1">
        <v>100</v>
      </c>
    </row>
    <row r="1074" spans="1:3">
      <c r="A1074" s="98">
        <v>6465</v>
      </c>
      <c r="B1074" s="1" t="s">
        <v>1038</v>
      </c>
      <c r="C1074" s="1">
        <v>100</v>
      </c>
    </row>
    <row r="1075" spans="1:3">
      <c r="A1075" s="98">
        <v>6466</v>
      </c>
      <c r="B1075" s="1" t="s">
        <v>1039</v>
      </c>
      <c r="C1075" s="1">
        <v>100</v>
      </c>
    </row>
    <row r="1076" spans="1:3">
      <c r="A1076" s="98">
        <v>6470</v>
      </c>
      <c r="B1076" s="1" t="s">
        <v>1040</v>
      </c>
      <c r="C1076" s="1">
        <v>100</v>
      </c>
    </row>
    <row r="1077" spans="1:3">
      <c r="A1077" s="98">
        <v>6471</v>
      </c>
      <c r="B1077" s="1" t="s">
        <v>81</v>
      </c>
      <c r="C1077" s="1">
        <v>100</v>
      </c>
    </row>
    <row r="1078" spans="1:3">
      <c r="A1078" s="98">
        <v>6472</v>
      </c>
      <c r="B1078" s="1" t="s">
        <v>1041</v>
      </c>
      <c r="C1078" s="1">
        <v>1000</v>
      </c>
    </row>
    <row r="1079" spans="1:3">
      <c r="A1079" s="98">
        <v>6473</v>
      </c>
      <c r="B1079" s="1" t="s">
        <v>82</v>
      </c>
      <c r="C1079" s="1">
        <v>100</v>
      </c>
    </row>
    <row r="1080" spans="1:3">
      <c r="A1080" s="98">
        <v>6474</v>
      </c>
      <c r="B1080" s="1" t="s">
        <v>83</v>
      </c>
      <c r="C1080" s="1">
        <v>1000</v>
      </c>
    </row>
    <row r="1081" spans="1:3">
      <c r="A1081" s="98">
        <v>6479</v>
      </c>
      <c r="B1081" s="1" t="s">
        <v>84</v>
      </c>
      <c r="C1081" s="1">
        <v>100</v>
      </c>
    </row>
    <row r="1082" spans="1:3">
      <c r="A1082" s="98">
        <v>6480</v>
      </c>
      <c r="B1082" s="1" t="s">
        <v>1042</v>
      </c>
      <c r="C1082" s="1">
        <v>100</v>
      </c>
    </row>
    <row r="1083" spans="1:3">
      <c r="A1083" s="98">
        <v>6481</v>
      </c>
      <c r="B1083" s="1" t="s">
        <v>85</v>
      </c>
      <c r="C1083" s="1">
        <v>100</v>
      </c>
    </row>
    <row r="1084" spans="1:3">
      <c r="A1084" s="98">
        <v>6482</v>
      </c>
      <c r="B1084" s="1" t="s">
        <v>1043</v>
      </c>
      <c r="C1084" s="1">
        <v>100</v>
      </c>
    </row>
    <row r="1085" spans="1:3">
      <c r="A1085" s="98">
        <v>6485</v>
      </c>
      <c r="B1085" s="1" t="s">
        <v>1044</v>
      </c>
      <c r="C1085" s="1">
        <v>100</v>
      </c>
    </row>
    <row r="1086" spans="1:3">
      <c r="A1086" s="98">
        <v>6486</v>
      </c>
      <c r="B1086" s="1" t="s">
        <v>1045</v>
      </c>
      <c r="C1086" s="1">
        <v>100</v>
      </c>
    </row>
    <row r="1087" spans="1:3">
      <c r="A1087" s="98">
        <v>6489</v>
      </c>
      <c r="B1087" s="1" t="s">
        <v>1046</v>
      </c>
      <c r="C1087" s="1">
        <v>100</v>
      </c>
    </row>
    <row r="1088" spans="1:3">
      <c r="A1088" s="98">
        <v>6490</v>
      </c>
      <c r="B1088" s="1" t="s">
        <v>1047</v>
      </c>
      <c r="C1088" s="1">
        <v>100</v>
      </c>
    </row>
    <row r="1089" spans="1:3">
      <c r="A1089" s="98">
        <v>6496</v>
      </c>
      <c r="B1089" s="1" t="s">
        <v>1048</v>
      </c>
      <c r="C1089" s="1">
        <v>1000</v>
      </c>
    </row>
    <row r="1090" spans="1:3">
      <c r="A1090" s="98">
        <v>6498</v>
      </c>
      <c r="B1090" s="1" t="s">
        <v>1049</v>
      </c>
      <c r="C1090" s="1">
        <v>100</v>
      </c>
    </row>
    <row r="1091" spans="1:3">
      <c r="A1091" s="98">
        <v>6501</v>
      </c>
      <c r="B1091" s="1" t="s">
        <v>1050</v>
      </c>
      <c r="C1091" s="1">
        <v>1000</v>
      </c>
    </row>
    <row r="1092" spans="1:3">
      <c r="A1092" s="98">
        <v>6502</v>
      </c>
      <c r="B1092" s="1" t="s">
        <v>12</v>
      </c>
      <c r="C1092" s="1">
        <v>1000</v>
      </c>
    </row>
    <row r="1093" spans="1:3">
      <c r="A1093" s="98">
        <v>6503</v>
      </c>
      <c r="B1093" s="1" t="s">
        <v>1051</v>
      </c>
      <c r="C1093" s="1">
        <v>100</v>
      </c>
    </row>
    <row r="1094" spans="1:3">
      <c r="A1094" s="98">
        <v>6504</v>
      </c>
      <c r="B1094" s="1" t="s">
        <v>86</v>
      </c>
      <c r="C1094" s="1">
        <v>1000</v>
      </c>
    </row>
    <row r="1095" spans="1:3">
      <c r="A1095" s="98">
        <v>6505</v>
      </c>
      <c r="B1095" s="1" t="s">
        <v>1052</v>
      </c>
      <c r="C1095" s="1">
        <v>1000</v>
      </c>
    </row>
    <row r="1096" spans="1:3">
      <c r="A1096" s="98">
        <v>6506</v>
      </c>
      <c r="B1096" s="1" t="s">
        <v>1053</v>
      </c>
      <c r="C1096" s="1">
        <v>100</v>
      </c>
    </row>
    <row r="1097" spans="1:3">
      <c r="A1097" s="98">
        <v>6507</v>
      </c>
      <c r="B1097" s="1" t="s">
        <v>1054</v>
      </c>
      <c r="C1097" s="1">
        <v>1000</v>
      </c>
    </row>
    <row r="1098" spans="1:3">
      <c r="A1098" s="98">
        <v>6508</v>
      </c>
      <c r="B1098" s="1" t="s">
        <v>1055</v>
      </c>
      <c r="C1098" s="1">
        <v>1000</v>
      </c>
    </row>
    <row r="1099" spans="1:3">
      <c r="A1099" s="98">
        <v>6516</v>
      </c>
      <c r="B1099" s="1" t="s">
        <v>1056</v>
      </c>
      <c r="C1099" s="1">
        <v>1000</v>
      </c>
    </row>
    <row r="1100" spans="1:3">
      <c r="A1100" s="98">
        <v>6517</v>
      </c>
      <c r="B1100" s="1" t="s">
        <v>1057</v>
      </c>
      <c r="C1100" s="1">
        <v>100</v>
      </c>
    </row>
    <row r="1101" spans="1:3">
      <c r="A1101" s="98">
        <v>6534</v>
      </c>
      <c r="B1101" s="1" t="s">
        <v>2057</v>
      </c>
      <c r="C1101" s="1">
        <v>100</v>
      </c>
    </row>
    <row r="1102" spans="1:3">
      <c r="A1102" s="98">
        <v>6581</v>
      </c>
      <c r="B1102" s="1" t="s">
        <v>1058</v>
      </c>
      <c r="C1102" s="1">
        <v>100</v>
      </c>
    </row>
    <row r="1103" spans="1:3">
      <c r="A1103" s="98">
        <v>6584</v>
      </c>
      <c r="B1103" s="1" t="s">
        <v>1059</v>
      </c>
      <c r="C1103" s="1">
        <v>100</v>
      </c>
    </row>
    <row r="1104" spans="1:3">
      <c r="A1104" s="98">
        <v>6586</v>
      </c>
      <c r="B1104" s="1" t="s">
        <v>87</v>
      </c>
      <c r="C1104" s="1">
        <v>100</v>
      </c>
    </row>
    <row r="1105" spans="1:3">
      <c r="A1105" s="98">
        <v>6588</v>
      </c>
      <c r="B1105" s="1" t="s">
        <v>1060</v>
      </c>
      <c r="C1105" s="1">
        <v>1000</v>
      </c>
    </row>
    <row r="1106" spans="1:3">
      <c r="A1106" s="98">
        <v>6590</v>
      </c>
      <c r="B1106" s="1" t="s">
        <v>1061</v>
      </c>
      <c r="C1106" s="1">
        <v>1000</v>
      </c>
    </row>
    <row r="1107" spans="1:3">
      <c r="A1107" s="98">
        <v>6592</v>
      </c>
      <c r="B1107" s="1" t="s">
        <v>1062</v>
      </c>
      <c r="C1107" s="1">
        <v>100</v>
      </c>
    </row>
    <row r="1108" spans="1:3">
      <c r="A1108" s="98">
        <v>6594</v>
      </c>
      <c r="B1108" s="1" t="s">
        <v>88</v>
      </c>
      <c r="C1108" s="1">
        <v>100</v>
      </c>
    </row>
    <row r="1109" spans="1:3">
      <c r="A1109" s="98">
        <v>6615</v>
      </c>
      <c r="B1109" s="1" t="s">
        <v>2058</v>
      </c>
      <c r="C1109" s="1">
        <v>100</v>
      </c>
    </row>
    <row r="1110" spans="1:3">
      <c r="A1110" s="98">
        <v>6617</v>
      </c>
      <c r="B1110" s="1" t="s">
        <v>1063</v>
      </c>
      <c r="C1110" s="1">
        <v>100</v>
      </c>
    </row>
    <row r="1111" spans="1:3">
      <c r="A1111" s="98">
        <v>6619</v>
      </c>
      <c r="B1111" s="1" t="s">
        <v>2059</v>
      </c>
      <c r="C1111" s="1">
        <v>100</v>
      </c>
    </row>
    <row r="1112" spans="1:3">
      <c r="A1112" s="98">
        <v>6622</v>
      </c>
      <c r="B1112" s="1" t="s">
        <v>1064</v>
      </c>
      <c r="C1112" s="1">
        <v>1000</v>
      </c>
    </row>
    <row r="1113" spans="1:3">
      <c r="A1113" s="98">
        <v>6624</v>
      </c>
      <c r="B1113" s="1" t="s">
        <v>1065</v>
      </c>
      <c r="C1113" s="1">
        <v>100</v>
      </c>
    </row>
    <row r="1114" spans="1:3">
      <c r="A1114" s="98">
        <v>6629</v>
      </c>
      <c r="B1114" s="1" t="s">
        <v>2060</v>
      </c>
      <c r="C1114" s="1">
        <v>100</v>
      </c>
    </row>
    <row r="1115" spans="1:3">
      <c r="A1115" s="98">
        <v>6632</v>
      </c>
      <c r="B1115" s="1" t="s">
        <v>1066</v>
      </c>
      <c r="C1115" s="1">
        <v>100</v>
      </c>
    </row>
    <row r="1116" spans="1:3">
      <c r="A1116" s="98">
        <v>6633</v>
      </c>
      <c r="B1116" s="1" t="s">
        <v>2061</v>
      </c>
      <c r="C1116" s="1">
        <v>100</v>
      </c>
    </row>
    <row r="1117" spans="1:3">
      <c r="A1117" s="98">
        <v>6634</v>
      </c>
      <c r="B1117" s="1" t="s">
        <v>2062</v>
      </c>
      <c r="C1117" s="1">
        <v>100</v>
      </c>
    </row>
    <row r="1118" spans="1:3">
      <c r="A1118" s="98">
        <v>6638</v>
      </c>
      <c r="B1118" s="1" t="s">
        <v>1067</v>
      </c>
      <c r="C1118" s="1">
        <v>100</v>
      </c>
    </row>
    <row r="1119" spans="1:3">
      <c r="A1119" s="98">
        <v>6639</v>
      </c>
      <c r="B1119" s="1" t="s">
        <v>1068</v>
      </c>
      <c r="C1119" s="1">
        <v>100</v>
      </c>
    </row>
    <row r="1120" spans="1:3">
      <c r="A1120" s="98">
        <v>6640</v>
      </c>
      <c r="B1120" s="1" t="s">
        <v>1069</v>
      </c>
      <c r="C1120" s="1">
        <v>100</v>
      </c>
    </row>
    <row r="1121" spans="1:3">
      <c r="A1121" s="98">
        <v>6641</v>
      </c>
      <c r="B1121" s="1" t="s">
        <v>1070</v>
      </c>
      <c r="C1121" s="1">
        <v>100</v>
      </c>
    </row>
    <row r="1122" spans="1:3">
      <c r="A1122" s="98">
        <v>6643</v>
      </c>
      <c r="B1122" s="1" t="s">
        <v>1071</v>
      </c>
      <c r="C1122" s="1">
        <v>1000</v>
      </c>
    </row>
    <row r="1123" spans="1:3">
      <c r="A1123" s="98">
        <v>6644</v>
      </c>
      <c r="B1123" s="1" t="s">
        <v>1072</v>
      </c>
      <c r="C1123" s="1">
        <v>1000</v>
      </c>
    </row>
    <row r="1124" spans="1:3">
      <c r="A1124" s="98">
        <v>6645</v>
      </c>
      <c r="B1124" s="1" t="s">
        <v>89</v>
      </c>
      <c r="C1124" s="1">
        <v>100</v>
      </c>
    </row>
    <row r="1125" spans="1:3">
      <c r="A1125" s="98">
        <v>6651</v>
      </c>
      <c r="B1125" s="1" t="s">
        <v>1073</v>
      </c>
      <c r="C1125" s="1">
        <v>100</v>
      </c>
    </row>
    <row r="1126" spans="1:3">
      <c r="A1126" s="98">
        <v>6652</v>
      </c>
      <c r="B1126" s="1" t="s">
        <v>1074</v>
      </c>
      <c r="C1126" s="1">
        <v>100</v>
      </c>
    </row>
    <row r="1127" spans="1:3">
      <c r="A1127" s="98">
        <v>6654</v>
      </c>
      <c r="B1127" s="1" t="s">
        <v>1075</v>
      </c>
      <c r="C1127" s="1">
        <v>100</v>
      </c>
    </row>
    <row r="1128" spans="1:3">
      <c r="A1128" s="98">
        <v>6659</v>
      </c>
      <c r="B1128" s="1" t="s">
        <v>2063</v>
      </c>
      <c r="C1128" s="1">
        <v>100</v>
      </c>
    </row>
    <row r="1129" spans="1:3">
      <c r="A1129" s="98">
        <v>6661</v>
      </c>
      <c r="B1129" s="1" t="s">
        <v>2064</v>
      </c>
      <c r="C1129" s="1">
        <v>100</v>
      </c>
    </row>
    <row r="1130" spans="1:3">
      <c r="A1130" s="98">
        <v>6664</v>
      </c>
      <c r="B1130" s="1" t="s">
        <v>2065</v>
      </c>
      <c r="C1130" s="1">
        <v>100</v>
      </c>
    </row>
    <row r="1131" spans="1:3">
      <c r="A1131" s="98">
        <v>6674</v>
      </c>
      <c r="B1131" s="1" t="s">
        <v>1076</v>
      </c>
      <c r="C1131" s="1">
        <v>1000</v>
      </c>
    </row>
    <row r="1132" spans="1:3">
      <c r="A1132" s="98">
        <v>6675</v>
      </c>
      <c r="B1132" s="1" t="s">
        <v>1077</v>
      </c>
      <c r="C1132" s="1">
        <v>1000</v>
      </c>
    </row>
    <row r="1133" spans="1:3">
      <c r="A1133" s="98">
        <v>6676</v>
      </c>
      <c r="B1133" s="1" t="s">
        <v>1078</v>
      </c>
      <c r="C1133" s="1">
        <v>100</v>
      </c>
    </row>
    <row r="1134" spans="1:3">
      <c r="A1134" s="98">
        <v>6701</v>
      </c>
      <c r="B1134" s="1" t="s">
        <v>192</v>
      </c>
      <c r="C1134" s="1">
        <v>1000</v>
      </c>
    </row>
    <row r="1135" spans="1:3">
      <c r="A1135" s="98">
        <v>6702</v>
      </c>
      <c r="B1135" s="1" t="s">
        <v>90</v>
      </c>
      <c r="C1135" s="1">
        <v>1000</v>
      </c>
    </row>
    <row r="1136" spans="1:3">
      <c r="A1136" s="98">
        <v>6703</v>
      </c>
      <c r="B1136" s="1" t="s">
        <v>1079</v>
      </c>
      <c r="C1136" s="1">
        <v>100</v>
      </c>
    </row>
    <row r="1137" spans="1:3">
      <c r="A1137" s="98">
        <v>6704</v>
      </c>
      <c r="B1137" s="1" t="s">
        <v>1080</v>
      </c>
      <c r="C1137" s="1">
        <v>1000</v>
      </c>
    </row>
    <row r="1138" spans="1:3">
      <c r="A1138" s="98">
        <v>6706</v>
      </c>
      <c r="B1138" s="1" t="s">
        <v>1081</v>
      </c>
      <c r="C1138" s="1">
        <v>1000</v>
      </c>
    </row>
    <row r="1139" spans="1:3">
      <c r="A1139" s="98">
        <v>6707</v>
      </c>
      <c r="B1139" s="1" t="s">
        <v>1082</v>
      </c>
      <c r="C1139" s="1">
        <v>1000</v>
      </c>
    </row>
    <row r="1140" spans="1:3">
      <c r="A1140" s="98">
        <v>6715</v>
      </c>
      <c r="B1140" s="1" t="s">
        <v>1083</v>
      </c>
      <c r="C1140" s="1">
        <v>1000</v>
      </c>
    </row>
    <row r="1141" spans="1:3">
      <c r="A1141" s="98">
        <v>6718</v>
      </c>
      <c r="B1141" s="1" t="s">
        <v>1084</v>
      </c>
      <c r="C1141" s="1">
        <v>100</v>
      </c>
    </row>
    <row r="1142" spans="1:3">
      <c r="A1142" s="98">
        <v>6723</v>
      </c>
      <c r="B1142" s="1" t="s">
        <v>1085</v>
      </c>
      <c r="C1142" s="1">
        <v>100</v>
      </c>
    </row>
    <row r="1143" spans="1:3">
      <c r="A1143" s="98">
        <v>6724</v>
      </c>
      <c r="B1143" s="1" t="s">
        <v>1086</v>
      </c>
      <c r="C1143" s="1">
        <v>100</v>
      </c>
    </row>
    <row r="1144" spans="1:3">
      <c r="A1144" s="98">
        <v>6727</v>
      </c>
      <c r="B1144" s="1" t="s">
        <v>91</v>
      </c>
      <c r="C1144" s="1">
        <v>100</v>
      </c>
    </row>
    <row r="1145" spans="1:3">
      <c r="A1145" s="98">
        <v>6728</v>
      </c>
      <c r="B1145" s="1" t="s">
        <v>1087</v>
      </c>
      <c r="C1145" s="1">
        <v>100</v>
      </c>
    </row>
    <row r="1146" spans="1:3">
      <c r="A1146" s="98">
        <v>6730</v>
      </c>
      <c r="B1146" s="1" t="s">
        <v>1088</v>
      </c>
      <c r="C1146" s="1">
        <v>100</v>
      </c>
    </row>
    <row r="1147" spans="1:3">
      <c r="A1147" s="98">
        <v>6736</v>
      </c>
      <c r="B1147" s="1" t="s">
        <v>2066</v>
      </c>
      <c r="C1147" s="1">
        <v>100</v>
      </c>
    </row>
    <row r="1148" spans="1:3">
      <c r="A1148" s="98">
        <v>6737</v>
      </c>
      <c r="B1148" s="1" t="s">
        <v>1089</v>
      </c>
      <c r="C1148" s="1">
        <v>100</v>
      </c>
    </row>
    <row r="1149" spans="1:3">
      <c r="A1149" s="98">
        <v>6740</v>
      </c>
      <c r="B1149" s="1" t="s">
        <v>1090</v>
      </c>
      <c r="C1149" s="1">
        <v>100</v>
      </c>
    </row>
    <row r="1150" spans="1:3">
      <c r="A1150" s="98">
        <v>6741</v>
      </c>
      <c r="B1150" s="1" t="s">
        <v>1091</v>
      </c>
      <c r="C1150" s="1">
        <v>100</v>
      </c>
    </row>
    <row r="1151" spans="1:3">
      <c r="A1151" s="98">
        <v>6742</v>
      </c>
      <c r="B1151" s="1" t="s">
        <v>1092</v>
      </c>
      <c r="C1151" s="1">
        <v>1000</v>
      </c>
    </row>
    <row r="1152" spans="1:3">
      <c r="A1152" s="98">
        <v>6744</v>
      </c>
      <c r="B1152" s="1" t="s">
        <v>1093</v>
      </c>
      <c r="C1152" s="1">
        <v>100</v>
      </c>
    </row>
    <row r="1153" spans="1:3">
      <c r="A1153" s="98">
        <v>6745</v>
      </c>
      <c r="B1153" s="1" t="s">
        <v>1094</v>
      </c>
      <c r="C1153" s="1">
        <v>100</v>
      </c>
    </row>
    <row r="1154" spans="1:3">
      <c r="A1154" s="98">
        <v>6748</v>
      </c>
      <c r="B1154" s="1" t="s">
        <v>1095</v>
      </c>
      <c r="C1154" s="1">
        <v>100</v>
      </c>
    </row>
    <row r="1155" spans="1:3">
      <c r="A1155" s="98">
        <v>6750</v>
      </c>
      <c r="B1155" s="1" t="s">
        <v>1096</v>
      </c>
      <c r="C1155" s="1">
        <v>100</v>
      </c>
    </row>
    <row r="1156" spans="1:3">
      <c r="A1156" s="98">
        <v>6751</v>
      </c>
      <c r="B1156" s="1" t="s">
        <v>1097</v>
      </c>
      <c r="C1156" s="1">
        <v>100</v>
      </c>
    </row>
    <row r="1157" spans="1:3">
      <c r="A1157" s="98">
        <v>6752</v>
      </c>
      <c r="B1157" s="1" t="s">
        <v>92</v>
      </c>
      <c r="C1157" s="1">
        <v>100</v>
      </c>
    </row>
    <row r="1158" spans="1:3">
      <c r="A1158" s="98">
        <v>6754</v>
      </c>
      <c r="B1158" s="1" t="s">
        <v>93</v>
      </c>
      <c r="C1158" s="1">
        <v>100</v>
      </c>
    </row>
    <row r="1159" spans="1:3">
      <c r="A1159" s="98">
        <v>6755</v>
      </c>
      <c r="B1159" s="1" t="s">
        <v>1098</v>
      </c>
      <c r="C1159" s="1">
        <v>1000</v>
      </c>
    </row>
    <row r="1160" spans="1:3">
      <c r="A1160" s="98">
        <v>6756</v>
      </c>
      <c r="B1160" s="1" t="s">
        <v>1099</v>
      </c>
      <c r="C1160" s="1">
        <v>100</v>
      </c>
    </row>
    <row r="1161" spans="1:3">
      <c r="A1161" s="98">
        <v>6758</v>
      </c>
      <c r="B1161" s="1" t="s">
        <v>193</v>
      </c>
      <c r="C1161" s="1">
        <v>100</v>
      </c>
    </row>
    <row r="1162" spans="1:3">
      <c r="A1162" s="98">
        <v>6762</v>
      </c>
      <c r="B1162" s="1" t="s">
        <v>94</v>
      </c>
      <c r="C1162" s="1">
        <v>100</v>
      </c>
    </row>
    <row r="1163" spans="1:3">
      <c r="A1163" s="98">
        <v>6763</v>
      </c>
      <c r="B1163" s="1" t="s">
        <v>1100</v>
      </c>
      <c r="C1163" s="1">
        <v>1000</v>
      </c>
    </row>
    <row r="1164" spans="1:3">
      <c r="A1164" s="98">
        <v>6767</v>
      </c>
      <c r="B1164" s="1" t="s">
        <v>1101</v>
      </c>
      <c r="C1164" s="1">
        <v>100</v>
      </c>
    </row>
    <row r="1165" spans="1:3">
      <c r="A1165" s="98">
        <v>6768</v>
      </c>
      <c r="B1165" s="1" t="s">
        <v>1102</v>
      </c>
      <c r="C1165" s="1">
        <v>1000</v>
      </c>
    </row>
    <row r="1166" spans="1:3">
      <c r="A1166" s="98">
        <v>6770</v>
      </c>
      <c r="B1166" s="1" t="s">
        <v>1103</v>
      </c>
      <c r="C1166" s="1">
        <v>100</v>
      </c>
    </row>
    <row r="1167" spans="1:3">
      <c r="A1167" s="98">
        <v>6771</v>
      </c>
      <c r="B1167" s="1" t="s">
        <v>1104</v>
      </c>
      <c r="C1167" s="1">
        <v>1000</v>
      </c>
    </row>
    <row r="1168" spans="1:3">
      <c r="A1168" s="98">
        <v>6773</v>
      </c>
      <c r="B1168" s="1" t="s">
        <v>1105</v>
      </c>
      <c r="C1168" s="1">
        <v>100</v>
      </c>
    </row>
    <row r="1169" spans="1:3">
      <c r="A1169" s="98">
        <v>6778</v>
      </c>
      <c r="B1169" s="1" t="s">
        <v>1106</v>
      </c>
      <c r="C1169" s="1">
        <v>100</v>
      </c>
    </row>
    <row r="1170" spans="1:3">
      <c r="A1170" s="98">
        <v>6785</v>
      </c>
      <c r="B1170" s="1" t="s">
        <v>2067</v>
      </c>
      <c r="C1170" s="1">
        <v>100</v>
      </c>
    </row>
    <row r="1171" spans="1:3">
      <c r="A1171" s="98">
        <v>6787</v>
      </c>
      <c r="B1171" s="1" t="s">
        <v>2068</v>
      </c>
      <c r="C1171" s="1">
        <v>100</v>
      </c>
    </row>
    <row r="1172" spans="1:3">
      <c r="A1172" s="98">
        <v>6788</v>
      </c>
      <c r="B1172" s="1" t="s">
        <v>1107</v>
      </c>
      <c r="C1172" s="1">
        <v>100</v>
      </c>
    </row>
    <row r="1173" spans="1:3">
      <c r="A1173" s="98">
        <v>6789</v>
      </c>
      <c r="B1173" s="1" t="s">
        <v>1108</v>
      </c>
      <c r="C1173" s="1">
        <v>100</v>
      </c>
    </row>
    <row r="1174" spans="1:3">
      <c r="A1174" s="98">
        <v>6791</v>
      </c>
      <c r="B1174" s="1" t="s">
        <v>1109</v>
      </c>
      <c r="C1174" s="1">
        <v>100</v>
      </c>
    </row>
    <row r="1175" spans="1:3">
      <c r="A1175" s="98">
        <v>6794</v>
      </c>
      <c r="B1175" s="1" t="s">
        <v>1110</v>
      </c>
      <c r="C1175" s="1">
        <v>100</v>
      </c>
    </row>
    <row r="1176" spans="1:3">
      <c r="A1176" s="98">
        <v>6796</v>
      </c>
      <c r="B1176" s="1" t="s">
        <v>1111</v>
      </c>
      <c r="C1176" s="1">
        <v>1000</v>
      </c>
    </row>
    <row r="1177" spans="1:3">
      <c r="A1177" s="98">
        <v>6798</v>
      </c>
      <c r="B1177" s="1" t="s">
        <v>1112</v>
      </c>
      <c r="C1177" s="1">
        <v>1000</v>
      </c>
    </row>
    <row r="1178" spans="1:3">
      <c r="A1178" s="98">
        <v>6800</v>
      </c>
      <c r="B1178" s="1" t="s">
        <v>1113</v>
      </c>
      <c r="C1178" s="1">
        <v>100</v>
      </c>
    </row>
    <row r="1179" spans="1:3">
      <c r="A1179" s="98">
        <v>6803</v>
      </c>
      <c r="B1179" s="1" t="s">
        <v>1114</v>
      </c>
      <c r="C1179" s="1">
        <v>1000</v>
      </c>
    </row>
    <row r="1180" spans="1:3">
      <c r="A1180" s="98">
        <v>6804</v>
      </c>
      <c r="B1180" s="1" t="s">
        <v>1115</v>
      </c>
      <c r="C1180" s="1">
        <v>100</v>
      </c>
    </row>
    <row r="1181" spans="1:3">
      <c r="A1181" s="98">
        <v>6806</v>
      </c>
      <c r="B1181" s="1" t="s">
        <v>1116</v>
      </c>
      <c r="C1181" s="1">
        <v>100</v>
      </c>
    </row>
    <row r="1182" spans="1:3">
      <c r="A1182" s="98">
        <v>6807</v>
      </c>
      <c r="B1182" s="1" t="s">
        <v>1117</v>
      </c>
      <c r="C1182" s="1">
        <v>1000</v>
      </c>
    </row>
    <row r="1183" spans="1:3">
      <c r="A1183" s="98">
        <v>6809</v>
      </c>
      <c r="B1183" s="1" t="s">
        <v>1118</v>
      </c>
      <c r="C1183" s="1">
        <v>100</v>
      </c>
    </row>
    <row r="1184" spans="1:3">
      <c r="A1184" s="98">
        <v>6810</v>
      </c>
      <c r="B1184" s="1" t="s">
        <v>1119</v>
      </c>
      <c r="C1184" s="1">
        <v>100</v>
      </c>
    </row>
    <row r="1185" spans="1:3">
      <c r="A1185" s="98">
        <v>6814</v>
      </c>
      <c r="B1185" s="1" t="s">
        <v>1120</v>
      </c>
      <c r="C1185" s="1">
        <v>100</v>
      </c>
    </row>
    <row r="1186" spans="1:3">
      <c r="A1186" s="98">
        <v>6815</v>
      </c>
      <c r="B1186" s="1" t="s">
        <v>1121</v>
      </c>
      <c r="C1186" s="1">
        <v>1000</v>
      </c>
    </row>
    <row r="1187" spans="1:3">
      <c r="A1187" s="98">
        <v>6816</v>
      </c>
      <c r="B1187" s="1" t="s">
        <v>1122</v>
      </c>
      <c r="C1187" s="1">
        <v>100</v>
      </c>
    </row>
    <row r="1188" spans="1:3">
      <c r="A1188" s="98">
        <v>6817</v>
      </c>
      <c r="B1188" s="1" t="s">
        <v>1123</v>
      </c>
      <c r="C1188" s="1">
        <v>100</v>
      </c>
    </row>
    <row r="1189" spans="1:3">
      <c r="A1189" s="98">
        <v>6820</v>
      </c>
      <c r="B1189" s="1" t="s">
        <v>1124</v>
      </c>
      <c r="C1189" s="1">
        <v>100</v>
      </c>
    </row>
    <row r="1190" spans="1:3">
      <c r="A1190" s="98">
        <v>6823</v>
      </c>
      <c r="B1190" s="1" t="s">
        <v>1125</v>
      </c>
      <c r="C1190" s="1">
        <v>100</v>
      </c>
    </row>
    <row r="1191" spans="1:3">
      <c r="A1191" s="98">
        <v>6826</v>
      </c>
      <c r="B1191" s="1" t="s">
        <v>1126</v>
      </c>
      <c r="C1191" s="1">
        <v>100</v>
      </c>
    </row>
    <row r="1192" spans="1:3">
      <c r="A1192" s="98">
        <v>6834</v>
      </c>
      <c r="B1192" s="1" t="s">
        <v>2069</v>
      </c>
      <c r="C1192" s="1">
        <v>100</v>
      </c>
    </row>
    <row r="1193" spans="1:3">
      <c r="A1193" s="98">
        <v>6839</v>
      </c>
      <c r="B1193" s="1" t="s">
        <v>1127</v>
      </c>
      <c r="C1193" s="1">
        <v>100</v>
      </c>
    </row>
    <row r="1194" spans="1:3">
      <c r="A1194" s="98">
        <v>6841</v>
      </c>
      <c r="B1194" s="1" t="s">
        <v>1128</v>
      </c>
      <c r="C1194" s="1">
        <v>100</v>
      </c>
    </row>
    <row r="1195" spans="1:3">
      <c r="A1195" s="98">
        <v>6844</v>
      </c>
      <c r="B1195" s="1" t="s">
        <v>1129</v>
      </c>
      <c r="C1195" s="1">
        <v>1000</v>
      </c>
    </row>
    <row r="1196" spans="1:3">
      <c r="A1196" s="98">
        <v>6845</v>
      </c>
      <c r="B1196" s="1" t="s">
        <v>1130</v>
      </c>
      <c r="C1196" s="1">
        <v>100</v>
      </c>
    </row>
    <row r="1197" spans="1:3">
      <c r="A1197" s="98">
        <v>6848</v>
      </c>
      <c r="B1197" s="1" t="s">
        <v>1131</v>
      </c>
      <c r="C1197" s="1">
        <v>100</v>
      </c>
    </row>
    <row r="1198" spans="1:3">
      <c r="A1198" s="98">
        <v>6849</v>
      </c>
      <c r="B1198" s="1" t="s">
        <v>1132</v>
      </c>
      <c r="C1198" s="1">
        <v>100</v>
      </c>
    </row>
    <row r="1199" spans="1:3">
      <c r="A1199" s="98">
        <v>6850</v>
      </c>
      <c r="B1199" s="1" t="s">
        <v>1133</v>
      </c>
      <c r="C1199" s="1">
        <v>100</v>
      </c>
    </row>
    <row r="1200" spans="1:3">
      <c r="A1200" s="98">
        <v>6853</v>
      </c>
      <c r="B1200" s="1" t="s">
        <v>2070</v>
      </c>
      <c r="C1200" s="1">
        <v>100</v>
      </c>
    </row>
    <row r="1201" spans="1:3">
      <c r="A1201" s="98">
        <v>6855</v>
      </c>
      <c r="B1201" s="1" t="s">
        <v>1134</v>
      </c>
      <c r="C1201" s="1">
        <v>100</v>
      </c>
    </row>
    <row r="1202" spans="1:3">
      <c r="A1202" s="98">
        <v>6856</v>
      </c>
      <c r="B1202" s="1" t="s">
        <v>1135</v>
      </c>
      <c r="C1202" s="1">
        <v>100</v>
      </c>
    </row>
    <row r="1203" spans="1:3">
      <c r="A1203" s="98">
        <v>6857</v>
      </c>
      <c r="B1203" s="1" t="s">
        <v>1136</v>
      </c>
      <c r="C1203" s="1">
        <v>100</v>
      </c>
    </row>
    <row r="1204" spans="1:3">
      <c r="A1204" s="98">
        <v>6859</v>
      </c>
      <c r="B1204" s="1" t="s">
        <v>1137</v>
      </c>
      <c r="C1204" s="1">
        <v>100</v>
      </c>
    </row>
    <row r="1205" spans="1:3">
      <c r="A1205" s="98">
        <v>6860</v>
      </c>
      <c r="B1205" s="1" t="s">
        <v>1138</v>
      </c>
      <c r="C1205" s="1">
        <v>100</v>
      </c>
    </row>
    <row r="1206" spans="1:3">
      <c r="A1206" s="98">
        <v>6861</v>
      </c>
      <c r="B1206" s="1" t="s">
        <v>95</v>
      </c>
      <c r="C1206" s="1">
        <v>100</v>
      </c>
    </row>
    <row r="1207" spans="1:3">
      <c r="A1207" s="98">
        <v>6869</v>
      </c>
      <c r="B1207" s="1" t="s">
        <v>96</v>
      </c>
      <c r="C1207" s="1">
        <v>100</v>
      </c>
    </row>
    <row r="1208" spans="1:3">
      <c r="A1208" s="98">
        <v>6871</v>
      </c>
      <c r="B1208" s="1" t="s">
        <v>2071</v>
      </c>
      <c r="C1208" s="1">
        <v>100</v>
      </c>
    </row>
    <row r="1209" spans="1:3">
      <c r="A1209" s="98">
        <v>6874</v>
      </c>
      <c r="B1209" s="1" t="s">
        <v>2072</v>
      </c>
      <c r="C1209" s="1">
        <v>100</v>
      </c>
    </row>
    <row r="1210" spans="1:3">
      <c r="A1210" s="98">
        <v>6875</v>
      </c>
      <c r="B1210" s="1" t="s">
        <v>1139</v>
      </c>
      <c r="C1210" s="1">
        <v>100</v>
      </c>
    </row>
    <row r="1211" spans="1:3">
      <c r="A1211" s="98">
        <v>6877</v>
      </c>
      <c r="B1211" s="1" t="s">
        <v>1140</v>
      </c>
      <c r="C1211" s="1">
        <v>100</v>
      </c>
    </row>
    <row r="1212" spans="1:3">
      <c r="A1212" s="98">
        <v>6879</v>
      </c>
      <c r="B1212" s="1" t="s">
        <v>1141</v>
      </c>
      <c r="C1212" s="1">
        <v>100</v>
      </c>
    </row>
    <row r="1213" spans="1:3">
      <c r="A1213" s="98">
        <v>6881</v>
      </c>
      <c r="B1213" s="1" t="s">
        <v>1142</v>
      </c>
      <c r="C1213" s="1">
        <v>100</v>
      </c>
    </row>
    <row r="1214" spans="1:3">
      <c r="A1214" s="98">
        <v>6882</v>
      </c>
      <c r="B1214" s="1" t="s">
        <v>1143</v>
      </c>
      <c r="C1214" s="1">
        <v>100</v>
      </c>
    </row>
    <row r="1215" spans="1:3">
      <c r="A1215" s="98">
        <v>6888</v>
      </c>
      <c r="B1215" s="1" t="s">
        <v>2073</v>
      </c>
      <c r="C1215" s="1">
        <v>100</v>
      </c>
    </row>
    <row r="1216" spans="1:3">
      <c r="A1216" s="98">
        <v>6901</v>
      </c>
      <c r="B1216" s="1" t="s">
        <v>1144</v>
      </c>
      <c r="C1216" s="1">
        <v>1000</v>
      </c>
    </row>
    <row r="1217" spans="1:3">
      <c r="A1217" s="98">
        <v>6902</v>
      </c>
      <c r="B1217" s="1" t="s">
        <v>97</v>
      </c>
      <c r="C1217" s="1">
        <v>100</v>
      </c>
    </row>
    <row r="1218" spans="1:3">
      <c r="A1218" s="98">
        <v>6905</v>
      </c>
      <c r="B1218" s="1" t="s">
        <v>1145</v>
      </c>
      <c r="C1218" s="1">
        <v>100</v>
      </c>
    </row>
    <row r="1219" spans="1:3">
      <c r="A1219" s="98">
        <v>6908</v>
      </c>
      <c r="B1219" s="1" t="s">
        <v>2074</v>
      </c>
      <c r="C1219" s="1">
        <v>100</v>
      </c>
    </row>
    <row r="1220" spans="1:3">
      <c r="A1220" s="98">
        <v>6911</v>
      </c>
      <c r="B1220" s="1" t="s">
        <v>1146</v>
      </c>
      <c r="C1220" s="1">
        <v>100</v>
      </c>
    </row>
    <row r="1221" spans="1:3">
      <c r="A1221" s="98">
        <v>6914</v>
      </c>
      <c r="B1221" s="1" t="s">
        <v>1147</v>
      </c>
      <c r="C1221" s="1">
        <v>100</v>
      </c>
    </row>
    <row r="1222" spans="1:3">
      <c r="A1222" s="98">
        <v>6915</v>
      </c>
      <c r="B1222" s="1" t="s">
        <v>1148</v>
      </c>
      <c r="C1222" s="1">
        <v>100</v>
      </c>
    </row>
    <row r="1223" spans="1:3">
      <c r="A1223" s="98">
        <v>6916</v>
      </c>
      <c r="B1223" s="1" t="s">
        <v>1149</v>
      </c>
      <c r="C1223" s="1">
        <v>100</v>
      </c>
    </row>
    <row r="1224" spans="1:3">
      <c r="A1224" s="98">
        <v>6919</v>
      </c>
      <c r="B1224" s="1" t="s">
        <v>2075</v>
      </c>
      <c r="C1224" s="1">
        <v>100</v>
      </c>
    </row>
    <row r="1225" spans="1:3">
      <c r="A1225" s="98">
        <v>6923</v>
      </c>
      <c r="B1225" s="1" t="s">
        <v>1150</v>
      </c>
      <c r="C1225" s="1">
        <v>100</v>
      </c>
    </row>
    <row r="1226" spans="1:3">
      <c r="A1226" s="98">
        <v>6924</v>
      </c>
      <c r="B1226" s="1" t="s">
        <v>1151</v>
      </c>
      <c r="C1226" s="1">
        <v>1000</v>
      </c>
    </row>
    <row r="1227" spans="1:3">
      <c r="A1227" s="98">
        <v>6925</v>
      </c>
      <c r="B1227" s="1" t="s">
        <v>1152</v>
      </c>
      <c r="C1227" s="1">
        <v>100</v>
      </c>
    </row>
    <row r="1228" spans="1:3">
      <c r="A1228" s="98">
        <v>6926</v>
      </c>
      <c r="B1228" s="1" t="s">
        <v>1153</v>
      </c>
      <c r="C1228" s="1">
        <v>100</v>
      </c>
    </row>
    <row r="1229" spans="1:3">
      <c r="A1229" s="98">
        <v>6929</v>
      </c>
      <c r="B1229" s="1" t="s">
        <v>1154</v>
      </c>
      <c r="C1229" s="1">
        <v>100</v>
      </c>
    </row>
    <row r="1230" spans="1:3">
      <c r="A1230" s="98">
        <v>6932</v>
      </c>
      <c r="B1230" s="1" t="s">
        <v>1155</v>
      </c>
      <c r="C1230" s="1">
        <v>100</v>
      </c>
    </row>
    <row r="1231" spans="1:3">
      <c r="A1231" s="98">
        <v>6935</v>
      </c>
      <c r="B1231" s="1" t="s">
        <v>1156</v>
      </c>
      <c r="C1231" s="1">
        <v>100</v>
      </c>
    </row>
    <row r="1232" spans="1:3">
      <c r="A1232" s="98">
        <v>6941</v>
      </c>
      <c r="B1232" s="1" t="s">
        <v>1157</v>
      </c>
      <c r="C1232" s="1">
        <v>100</v>
      </c>
    </row>
    <row r="1233" spans="1:3">
      <c r="A1233" s="98">
        <v>6945</v>
      </c>
      <c r="B1233" s="1" t="s">
        <v>1158</v>
      </c>
      <c r="C1233" s="1">
        <v>100</v>
      </c>
    </row>
    <row r="1234" spans="1:3">
      <c r="A1234" s="98">
        <v>6947</v>
      </c>
      <c r="B1234" s="1" t="s">
        <v>1159</v>
      </c>
      <c r="C1234" s="1">
        <v>100</v>
      </c>
    </row>
    <row r="1235" spans="1:3">
      <c r="A1235" s="98">
        <v>6951</v>
      </c>
      <c r="B1235" s="1" t="s">
        <v>1160</v>
      </c>
      <c r="C1235" s="1">
        <v>1000</v>
      </c>
    </row>
    <row r="1236" spans="1:3">
      <c r="A1236" s="98">
        <v>6952</v>
      </c>
      <c r="B1236" s="1" t="s">
        <v>1161</v>
      </c>
      <c r="C1236" s="1">
        <v>100</v>
      </c>
    </row>
    <row r="1237" spans="1:3">
      <c r="A1237" s="98">
        <v>6954</v>
      </c>
      <c r="B1237" s="1" t="s">
        <v>98</v>
      </c>
      <c r="C1237" s="1">
        <v>100</v>
      </c>
    </row>
    <row r="1238" spans="1:3">
      <c r="A1238" s="98">
        <v>6957</v>
      </c>
      <c r="B1238" s="1" t="s">
        <v>2076</v>
      </c>
      <c r="C1238" s="1">
        <v>100</v>
      </c>
    </row>
    <row r="1239" spans="1:3">
      <c r="A1239" s="98">
        <v>6958</v>
      </c>
      <c r="B1239" s="1" t="s">
        <v>1162</v>
      </c>
      <c r="C1239" s="1">
        <v>100</v>
      </c>
    </row>
    <row r="1240" spans="1:3">
      <c r="A1240" s="98">
        <v>6961</v>
      </c>
      <c r="B1240" s="1" t="s">
        <v>1163</v>
      </c>
      <c r="C1240" s="1">
        <v>100</v>
      </c>
    </row>
    <row r="1241" spans="1:3">
      <c r="A1241" s="98">
        <v>6962</v>
      </c>
      <c r="B1241" s="1" t="s">
        <v>1164</v>
      </c>
      <c r="C1241" s="1">
        <v>100</v>
      </c>
    </row>
    <row r="1242" spans="1:3">
      <c r="A1242" s="98">
        <v>6963</v>
      </c>
      <c r="B1242" s="1" t="s">
        <v>194</v>
      </c>
      <c r="C1242" s="1">
        <v>100</v>
      </c>
    </row>
    <row r="1243" spans="1:3">
      <c r="A1243" s="98">
        <v>6965</v>
      </c>
      <c r="B1243" s="1" t="s">
        <v>1165</v>
      </c>
      <c r="C1243" s="1">
        <v>100</v>
      </c>
    </row>
    <row r="1244" spans="1:3">
      <c r="A1244" s="98">
        <v>6966</v>
      </c>
      <c r="B1244" s="1" t="s">
        <v>1166</v>
      </c>
      <c r="C1244" s="1">
        <v>100</v>
      </c>
    </row>
    <row r="1245" spans="1:3">
      <c r="A1245" s="98">
        <v>6967</v>
      </c>
      <c r="B1245" s="1" t="s">
        <v>1167</v>
      </c>
      <c r="C1245" s="1">
        <v>100</v>
      </c>
    </row>
    <row r="1246" spans="1:3">
      <c r="A1246" s="98">
        <v>6969</v>
      </c>
      <c r="B1246" s="1" t="s">
        <v>1168</v>
      </c>
      <c r="C1246" s="1">
        <v>1000</v>
      </c>
    </row>
    <row r="1247" spans="1:3">
      <c r="A1247" s="98">
        <v>6971</v>
      </c>
      <c r="B1247" s="1" t="s">
        <v>99</v>
      </c>
      <c r="C1247" s="1">
        <v>100</v>
      </c>
    </row>
    <row r="1248" spans="1:3">
      <c r="A1248" s="98">
        <v>6976</v>
      </c>
      <c r="B1248" s="1" t="s">
        <v>1169</v>
      </c>
      <c r="C1248" s="1">
        <v>100</v>
      </c>
    </row>
    <row r="1249" spans="1:3">
      <c r="A1249" s="98">
        <v>6981</v>
      </c>
      <c r="B1249" s="1" t="s">
        <v>1170</v>
      </c>
      <c r="C1249" s="1">
        <v>100</v>
      </c>
    </row>
    <row r="1250" spans="1:3">
      <c r="A1250" s="98">
        <v>6985</v>
      </c>
      <c r="B1250" s="1" t="s">
        <v>1171</v>
      </c>
      <c r="C1250" s="1">
        <v>100</v>
      </c>
    </row>
    <row r="1251" spans="1:3">
      <c r="A1251" s="98">
        <v>6986</v>
      </c>
      <c r="B1251" s="1" t="s">
        <v>1172</v>
      </c>
      <c r="C1251" s="1">
        <v>100</v>
      </c>
    </row>
    <row r="1252" spans="1:3">
      <c r="A1252" s="98">
        <v>6988</v>
      </c>
      <c r="B1252" s="1" t="s">
        <v>1173</v>
      </c>
      <c r="C1252" s="1">
        <v>100</v>
      </c>
    </row>
    <row r="1253" spans="1:3">
      <c r="A1253" s="98">
        <v>6989</v>
      </c>
      <c r="B1253" s="1" t="s">
        <v>1174</v>
      </c>
      <c r="C1253" s="1">
        <v>1000</v>
      </c>
    </row>
    <row r="1254" spans="1:3">
      <c r="A1254" s="98">
        <v>6993</v>
      </c>
      <c r="B1254" s="1" t="s">
        <v>2077</v>
      </c>
      <c r="C1254" s="1">
        <v>100</v>
      </c>
    </row>
    <row r="1255" spans="1:3">
      <c r="A1255" s="98">
        <v>6994</v>
      </c>
      <c r="B1255" s="1" t="s">
        <v>1175</v>
      </c>
      <c r="C1255" s="1">
        <v>1000</v>
      </c>
    </row>
    <row r="1256" spans="1:3">
      <c r="A1256" s="98">
        <v>6995</v>
      </c>
      <c r="B1256" s="1" t="s">
        <v>1176</v>
      </c>
      <c r="C1256" s="1">
        <v>100</v>
      </c>
    </row>
    <row r="1257" spans="1:3">
      <c r="A1257" s="98">
        <v>6996</v>
      </c>
      <c r="B1257" s="1" t="s">
        <v>1177</v>
      </c>
      <c r="C1257" s="1">
        <v>100</v>
      </c>
    </row>
    <row r="1258" spans="1:3">
      <c r="A1258" s="98">
        <v>6997</v>
      </c>
      <c r="B1258" s="1" t="s">
        <v>1178</v>
      </c>
      <c r="C1258" s="1">
        <v>1000</v>
      </c>
    </row>
    <row r="1259" spans="1:3">
      <c r="A1259" s="98">
        <v>6999</v>
      </c>
      <c r="B1259" s="1" t="s">
        <v>1179</v>
      </c>
      <c r="C1259" s="1">
        <v>100</v>
      </c>
    </row>
    <row r="1260" spans="1:3">
      <c r="A1260" s="98">
        <v>7003</v>
      </c>
      <c r="B1260" s="1" t="s">
        <v>1180</v>
      </c>
      <c r="C1260" s="1">
        <v>1000</v>
      </c>
    </row>
    <row r="1261" spans="1:3">
      <c r="A1261" s="98">
        <v>7004</v>
      </c>
      <c r="B1261" s="1" t="s">
        <v>1181</v>
      </c>
      <c r="C1261" s="1">
        <v>100</v>
      </c>
    </row>
    <row r="1262" spans="1:3">
      <c r="A1262" s="98">
        <v>7011</v>
      </c>
      <c r="B1262" s="1" t="s">
        <v>1182</v>
      </c>
      <c r="C1262" s="1">
        <v>1000</v>
      </c>
    </row>
    <row r="1263" spans="1:3">
      <c r="A1263" s="98">
        <v>7012</v>
      </c>
      <c r="B1263" s="1" t="s">
        <v>1183</v>
      </c>
      <c r="C1263" s="1">
        <v>1000</v>
      </c>
    </row>
    <row r="1264" spans="1:3">
      <c r="A1264" s="98">
        <v>7013</v>
      </c>
      <c r="B1264" s="1" t="s">
        <v>100</v>
      </c>
      <c r="C1264" s="1">
        <v>1000</v>
      </c>
    </row>
    <row r="1265" spans="1:3">
      <c r="A1265" s="98">
        <v>7014</v>
      </c>
      <c r="B1265" s="1" t="s">
        <v>1184</v>
      </c>
      <c r="C1265" s="1">
        <v>100</v>
      </c>
    </row>
    <row r="1266" spans="1:3">
      <c r="A1266" s="98">
        <v>7018</v>
      </c>
      <c r="B1266" s="1" t="s">
        <v>1185</v>
      </c>
      <c r="C1266" s="1">
        <v>1000</v>
      </c>
    </row>
    <row r="1267" spans="1:3">
      <c r="A1267" s="98">
        <v>7022</v>
      </c>
      <c r="B1267" s="1" t="s">
        <v>1186</v>
      </c>
      <c r="C1267" s="1">
        <v>100</v>
      </c>
    </row>
    <row r="1268" spans="1:3">
      <c r="A1268" s="98">
        <v>7102</v>
      </c>
      <c r="B1268" s="1" t="s">
        <v>1187</v>
      </c>
      <c r="C1268" s="1">
        <v>1000</v>
      </c>
    </row>
    <row r="1269" spans="1:3">
      <c r="A1269" s="98">
        <v>7105</v>
      </c>
      <c r="B1269" s="1" t="s">
        <v>1188</v>
      </c>
      <c r="C1269" s="1">
        <v>100</v>
      </c>
    </row>
    <row r="1270" spans="1:3">
      <c r="A1270" s="98">
        <v>7122</v>
      </c>
      <c r="B1270" s="1" t="s">
        <v>1189</v>
      </c>
      <c r="C1270" s="1">
        <v>100</v>
      </c>
    </row>
    <row r="1271" spans="1:3">
      <c r="A1271" s="98">
        <v>7148</v>
      </c>
      <c r="B1271" s="1" t="s">
        <v>195</v>
      </c>
      <c r="C1271" s="1">
        <v>100</v>
      </c>
    </row>
    <row r="1272" spans="1:3">
      <c r="A1272" s="98">
        <v>7150</v>
      </c>
      <c r="B1272" s="1" t="s">
        <v>1190</v>
      </c>
      <c r="C1272" s="1">
        <v>100</v>
      </c>
    </row>
    <row r="1273" spans="1:3">
      <c r="A1273" s="98">
        <v>7161</v>
      </c>
      <c r="B1273" s="1" t="s">
        <v>1191</v>
      </c>
      <c r="C1273" s="1">
        <v>100</v>
      </c>
    </row>
    <row r="1274" spans="1:3">
      <c r="A1274" s="98">
        <v>7164</v>
      </c>
      <c r="B1274" s="1" t="s">
        <v>1192</v>
      </c>
      <c r="C1274" s="1">
        <v>100</v>
      </c>
    </row>
    <row r="1275" spans="1:3">
      <c r="A1275" s="98">
        <v>7167</v>
      </c>
      <c r="B1275" s="1" t="s">
        <v>2078</v>
      </c>
      <c r="C1275" s="1">
        <v>100</v>
      </c>
    </row>
    <row r="1276" spans="1:3">
      <c r="A1276" s="98">
        <v>7173</v>
      </c>
      <c r="B1276" s="1" t="s">
        <v>1193</v>
      </c>
      <c r="C1276" s="1">
        <v>100</v>
      </c>
    </row>
    <row r="1277" spans="1:3">
      <c r="A1277" s="98">
        <v>7180</v>
      </c>
      <c r="B1277" s="1" t="s">
        <v>1194</v>
      </c>
      <c r="C1277" s="1">
        <v>100</v>
      </c>
    </row>
    <row r="1278" spans="1:3">
      <c r="A1278" s="98">
        <v>7181</v>
      </c>
      <c r="B1278" s="1" t="s">
        <v>2079</v>
      </c>
      <c r="C1278" s="1">
        <v>100</v>
      </c>
    </row>
    <row r="1279" spans="1:3">
      <c r="A1279" s="98">
        <v>7182</v>
      </c>
      <c r="B1279" s="1" t="s">
        <v>2080</v>
      </c>
      <c r="C1279" s="1">
        <v>100</v>
      </c>
    </row>
    <row r="1280" spans="1:3">
      <c r="A1280" s="98">
        <v>7184</v>
      </c>
      <c r="B1280" s="1" t="s">
        <v>2081</v>
      </c>
      <c r="C1280" s="1">
        <v>100</v>
      </c>
    </row>
    <row r="1281" spans="1:3">
      <c r="A1281" s="98">
        <v>7186</v>
      </c>
      <c r="B1281" s="1" t="s">
        <v>2082</v>
      </c>
      <c r="C1281" s="1">
        <v>100</v>
      </c>
    </row>
    <row r="1282" spans="1:3">
      <c r="A1282" s="98">
        <v>7189</v>
      </c>
      <c r="B1282" s="1" t="s">
        <v>2083</v>
      </c>
      <c r="C1282" s="1">
        <v>100</v>
      </c>
    </row>
    <row r="1283" spans="1:3">
      <c r="A1283" s="98">
        <v>7201</v>
      </c>
      <c r="B1283" s="1" t="s">
        <v>1195</v>
      </c>
      <c r="C1283" s="1">
        <v>100</v>
      </c>
    </row>
    <row r="1284" spans="1:3">
      <c r="A1284" s="98">
        <v>7202</v>
      </c>
      <c r="B1284" s="1" t="s">
        <v>1196</v>
      </c>
      <c r="C1284" s="1">
        <v>100</v>
      </c>
    </row>
    <row r="1285" spans="1:3">
      <c r="A1285" s="98">
        <v>7203</v>
      </c>
      <c r="B1285" s="1" t="s">
        <v>1197</v>
      </c>
      <c r="C1285" s="1">
        <v>100</v>
      </c>
    </row>
    <row r="1286" spans="1:3">
      <c r="A1286" s="98">
        <v>7205</v>
      </c>
      <c r="B1286" s="1" t="s">
        <v>1198</v>
      </c>
      <c r="C1286" s="1">
        <v>100</v>
      </c>
    </row>
    <row r="1287" spans="1:3">
      <c r="A1287" s="98">
        <v>7211</v>
      </c>
      <c r="B1287" s="1" t="s">
        <v>1199</v>
      </c>
      <c r="C1287" s="1">
        <v>100</v>
      </c>
    </row>
    <row r="1288" spans="1:3">
      <c r="A1288" s="98">
        <v>7212</v>
      </c>
      <c r="B1288" s="1" t="s">
        <v>1200</v>
      </c>
      <c r="C1288" s="1">
        <v>100</v>
      </c>
    </row>
    <row r="1289" spans="1:3">
      <c r="A1289" s="98">
        <v>7213</v>
      </c>
      <c r="B1289" s="1" t="s">
        <v>1201</v>
      </c>
      <c r="C1289" s="1">
        <v>100</v>
      </c>
    </row>
    <row r="1290" spans="1:3">
      <c r="A1290" s="98">
        <v>7214</v>
      </c>
      <c r="B1290" s="1" t="s">
        <v>1202</v>
      </c>
      <c r="C1290" s="1">
        <v>100</v>
      </c>
    </row>
    <row r="1291" spans="1:3">
      <c r="A1291" s="98">
        <v>7220</v>
      </c>
      <c r="B1291" s="1" t="s">
        <v>1203</v>
      </c>
      <c r="C1291" s="1">
        <v>100</v>
      </c>
    </row>
    <row r="1292" spans="1:3">
      <c r="A1292" s="98">
        <v>7222</v>
      </c>
      <c r="B1292" s="1" t="s">
        <v>1204</v>
      </c>
      <c r="C1292" s="1">
        <v>100</v>
      </c>
    </row>
    <row r="1293" spans="1:3">
      <c r="A1293" s="98">
        <v>7224</v>
      </c>
      <c r="B1293" s="1" t="s">
        <v>1205</v>
      </c>
      <c r="C1293" s="1">
        <v>1000</v>
      </c>
    </row>
    <row r="1294" spans="1:3">
      <c r="A1294" s="98">
        <v>7226</v>
      </c>
      <c r="B1294" s="1" t="s">
        <v>1206</v>
      </c>
      <c r="C1294" s="1">
        <v>100</v>
      </c>
    </row>
    <row r="1295" spans="1:3">
      <c r="A1295" s="98">
        <v>7230</v>
      </c>
      <c r="B1295" s="1" t="s">
        <v>1207</v>
      </c>
      <c r="C1295" s="1">
        <v>100</v>
      </c>
    </row>
    <row r="1296" spans="1:3">
      <c r="A1296" s="98">
        <v>7231</v>
      </c>
      <c r="B1296" s="1" t="s">
        <v>1208</v>
      </c>
      <c r="C1296" s="1">
        <v>100</v>
      </c>
    </row>
    <row r="1297" spans="1:3">
      <c r="A1297" s="98">
        <v>7236</v>
      </c>
      <c r="B1297" s="1" t="s">
        <v>1209</v>
      </c>
      <c r="C1297" s="1">
        <v>1000</v>
      </c>
    </row>
    <row r="1298" spans="1:3">
      <c r="A1298" s="98">
        <v>7238</v>
      </c>
      <c r="B1298" s="1" t="s">
        <v>1210</v>
      </c>
      <c r="C1298" s="1">
        <v>100</v>
      </c>
    </row>
    <row r="1299" spans="1:3">
      <c r="A1299" s="98">
        <v>7239</v>
      </c>
      <c r="B1299" s="1" t="s">
        <v>1211</v>
      </c>
      <c r="C1299" s="1">
        <v>100</v>
      </c>
    </row>
    <row r="1300" spans="1:3">
      <c r="A1300" s="98">
        <v>7240</v>
      </c>
      <c r="B1300" s="1" t="s">
        <v>101</v>
      </c>
      <c r="C1300" s="1">
        <v>100</v>
      </c>
    </row>
    <row r="1301" spans="1:3">
      <c r="A1301" s="98">
        <v>7241</v>
      </c>
      <c r="B1301" s="1" t="s">
        <v>1212</v>
      </c>
      <c r="C1301" s="1">
        <v>100</v>
      </c>
    </row>
    <row r="1302" spans="1:3">
      <c r="A1302" s="98">
        <v>7242</v>
      </c>
      <c r="B1302" s="1" t="s">
        <v>1213</v>
      </c>
      <c r="C1302" s="1">
        <v>1000</v>
      </c>
    </row>
    <row r="1303" spans="1:3">
      <c r="A1303" s="98">
        <v>7244</v>
      </c>
      <c r="B1303" s="1" t="s">
        <v>1214</v>
      </c>
      <c r="C1303" s="1">
        <v>1000</v>
      </c>
    </row>
    <row r="1304" spans="1:3">
      <c r="A1304" s="98">
        <v>7245</v>
      </c>
      <c r="B1304" s="1" t="s">
        <v>1215</v>
      </c>
      <c r="C1304" s="1">
        <v>100</v>
      </c>
    </row>
    <row r="1305" spans="1:3">
      <c r="A1305" s="98">
        <v>7246</v>
      </c>
      <c r="B1305" s="1" t="s">
        <v>1216</v>
      </c>
      <c r="C1305" s="1">
        <v>100</v>
      </c>
    </row>
    <row r="1306" spans="1:3">
      <c r="A1306" s="98">
        <v>7248</v>
      </c>
      <c r="B1306" s="1" t="s">
        <v>1217</v>
      </c>
      <c r="C1306" s="1">
        <v>1000</v>
      </c>
    </row>
    <row r="1307" spans="1:3">
      <c r="A1307" s="98">
        <v>7250</v>
      </c>
      <c r="B1307" s="1" t="s">
        <v>1218</v>
      </c>
      <c r="C1307" s="1">
        <v>100</v>
      </c>
    </row>
    <row r="1308" spans="1:3">
      <c r="A1308" s="98">
        <v>7251</v>
      </c>
      <c r="B1308" s="1" t="s">
        <v>1219</v>
      </c>
      <c r="C1308" s="1">
        <v>100</v>
      </c>
    </row>
    <row r="1309" spans="1:3">
      <c r="A1309" s="98">
        <v>7256</v>
      </c>
      <c r="B1309" s="1" t="s">
        <v>1220</v>
      </c>
      <c r="C1309" s="1">
        <v>100</v>
      </c>
    </row>
    <row r="1310" spans="1:3">
      <c r="A1310" s="98">
        <v>7259</v>
      </c>
      <c r="B1310" s="1" t="s">
        <v>102</v>
      </c>
      <c r="C1310" s="1">
        <v>100</v>
      </c>
    </row>
    <row r="1311" spans="1:3">
      <c r="A1311" s="98">
        <v>7261</v>
      </c>
      <c r="B1311" s="1" t="s">
        <v>103</v>
      </c>
      <c r="C1311" s="1">
        <v>100</v>
      </c>
    </row>
    <row r="1312" spans="1:3">
      <c r="A1312" s="98">
        <v>7266</v>
      </c>
      <c r="B1312" s="1" t="s">
        <v>1221</v>
      </c>
      <c r="C1312" s="1">
        <v>100</v>
      </c>
    </row>
    <row r="1313" spans="1:3">
      <c r="A1313" s="98">
        <v>7267</v>
      </c>
      <c r="B1313" s="1" t="s">
        <v>1222</v>
      </c>
      <c r="C1313" s="1">
        <v>100</v>
      </c>
    </row>
    <row r="1314" spans="1:3">
      <c r="A1314" s="98">
        <v>7269</v>
      </c>
      <c r="B1314" s="1" t="s">
        <v>104</v>
      </c>
      <c r="C1314" s="1">
        <v>100</v>
      </c>
    </row>
    <row r="1315" spans="1:3">
      <c r="A1315" s="98">
        <v>7270</v>
      </c>
      <c r="B1315" s="1" t="s">
        <v>1223</v>
      </c>
      <c r="C1315" s="1">
        <v>100</v>
      </c>
    </row>
    <row r="1316" spans="1:3">
      <c r="A1316" s="98">
        <v>7272</v>
      </c>
      <c r="B1316" s="1" t="s">
        <v>1224</v>
      </c>
      <c r="C1316" s="1">
        <v>100</v>
      </c>
    </row>
    <row r="1317" spans="1:3">
      <c r="A1317" s="98">
        <v>7274</v>
      </c>
      <c r="B1317" s="1" t="s">
        <v>1225</v>
      </c>
      <c r="C1317" s="1">
        <v>100</v>
      </c>
    </row>
    <row r="1318" spans="1:3">
      <c r="A1318" s="98">
        <v>7276</v>
      </c>
      <c r="B1318" s="1" t="s">
        <v>1226</v>
      </c>
      <c r="C1318" s="1">
        <v>100</v>
      </c>
    </row>
    <row r="1319" spans="1:3">
      <c r="A1319" s="98">
        <v>7277</v>
      </c>
      <c r="B1319" s="1" t="s">
        <v>1227</v>
      </c>
      <c r="C1319" s="1">
        <v>100</v>
      </c>
    </row>
    <row r="1320" spans="1:3">
      <c r="A1320" s="98">
        <v>7278</v>
      </c>
      <c r="B1320" s="1" t="s">
        <v>105</v>
      </c>
      <c r="C1320" s="1">
        <v>100</v>
      </c>
    </row>
    <row r="1321" spans="1:3">
      <c r="A1321" s="98">
        <v>7279</v>
      </c>
      <c r="B1321" s="1" t="s">
        <v>1228</v>
      </c>
      <c r="C1321" s="1">
        <v>100</v>
      </c>
    </row>
    <row r="1322" spans="1:3">
      <c r="A1322" s="98">
        <v>7280</v>
      </c>
      <c r="B1322" s="1" t="s">
        <v>106</v>
      </c>
      <c r="C1322" s="1">
        <v>100</v>
      </c>
    </row>
    <row r="1323" spans="1:3">
      <c r="A1323" s="98">
        <v>7282</v>
      </c>
      <c r="B1323" s="1" t="s">
        <v>1229</v>
      </c>
      <c r="C1323" s="1">
        <v>100</v>
      </c>
    </row>
    <row r="1324" spans="1:3">
      <c r="A1324" s="98">
        <v>7283</v>
      </c>
      <c r="B1324" s="1" t="s">
        <v>1230</v>
      </c>
      <c r="C1324" s="1">
        <v>100</v>
      </c>
    </row>
    <row r="1325" spans="1:3">
      <c r="A1325" s="98">
        <v>7287</v>
      </c>
      <c r="B1325" s="1" t="s">
        <v>1231</v>
      </c>
      <c r="C1325" s="1">
        <v>1000</v>
      </c>
    </row>
    <row r="1326" spans="1:3">
      <c r="A1326" s="98">
        <v>7291</v>
      </c>
      <c r="B1326" s="1" t="s">
        <v>1232</v>
      </c>
      <c r="C1326" s="1">
        <v>100</v>
      </c>
    </row>
    <row r="1327" spans="1:3">
      <c r="A1327" s="98">
        <v>7294</v>
      </c>
      <c r="B1327" s="1" t="s">
        <v>1233</v>
      </c>
      <c r="C1327" s="1">
        <v>100</v>
      </c>
    </row>
    <row r="1328" spans="1:3">
      <c r="A1328" s="98">
        <v>7296</v>
      </c>
      <c r="B1328" s="1" t="s">
        <v>1234</v>
      </c>
      <c r="C1328" s="1">
        <v>100</v>
      </c>
    </row>
    <row r="1329" spans="1:3">
      <c r="A1329" s="98">
        <v>7298</v>
      </c>
      <c r="B1329" s="1" t="s">
        <v>2084</v>
      </c>
      <c r="C1329" s="1">
        <v>100</v>
      </c>
    </row>
    <row r="1330" spans="1:3">
      <c r="A1330" s="98">
        <v>7305</v>
      </c>
      <c r="B1330" s="1" t="s">
        <v>1235</v>
      </c>
      <c r="C1330" s="1">
        <v>1000</v>
      </c>
    </row>
    <row r="1331" spans="1:3">
      <c r="A1331" s="98">
        <v>7309</v>
      </c>
      <c r="B1331" s="1" t="s">
        <v>107</v>
      </c>
      <c r="C1331" s="1">
        <v>100</v>
      </c>
    </row>
    <row r="1332" spans="1:3">
      <c r="A1332" s="98">
        <v>7312</v>
      </c>
      <c r="B1332" s="1" t="s">
        <v>1236</v>
      </c>
      <c r="C1332" s="1">
        <v>100</v>
      </c>
    </row>
    <row r="1333" spans="1:3">
      <c r="A1333" s="98">
        <v>7313</v>
      </c>
      <c r="B1333" s="1" t="s">
        <v>1237</v>
      </c>
      <c r="C1333" s="1">
        <v>100</v>
      </c>
    </row>
    <row r="1334" spans="1:3">
      <c r="A1334" s="98">
        <v>7404</v>
      </c>
      <c r="B1334" s="1" t="s">
        <v>1238</v>
      </c>
      <c r="C1334" s="1">
        <v>100</v>
      </c>
    </row>
    <row r="1335" spans="1:3">
      <c r="A1335" s="98">
        <v>7408</v>
      </c>
      <c r="B1335" s="1" t="s">
        <v>2085</v>
      </c>
      <c r="C1335" s="1">
        <v>100</v>
      </c>
    </row>
    <row r="1336" spans="1:3">
      <c r="A1336" s="98">
        <v>7412</v>
      </c>
      <c r="B1336" s="1" t="s">
        <v>1239</v>
      </c>
      <c r="C1336" s="1">
        <v>100</v>
      </c>
    </row>
    <row r="1337" spans="1:3">
      <c r="A1337" s="98">
        <v>7414</v>
      </c>
      <c r="B1337" s="1" t="s">
        <v>1240</v>
      </c>
      <c r="C1337" s="1">
        <v>100</v>
      </c>
    </row>
    <row r="1338" spans="1:3">
      <c r="A1338" s="98">
        <v>7416</v>
      </c>
      <c r="B1338" s="1" t="s">
        <v>1241</v>
      </c>
      <c r="C1338" s="1">
        <v>100</v>
      </c>
    </row>
    <row r="1339" spans="1:3">
      <c r="A1339" s="98">
        <v>7419</v>
      </c>
      <c r="B1339" s="1" t="s">
        <v>2086</v>
      </c>
      <c r="C1339" s="1">
        <v>100</v>
      </c>
    </row>
    <row r="1340" spans="1:3">
      <c r="A1340" s="98">
        <v>7420</v>
      </c>
      <c r="B1340" s="1" t="s">
        <v>1242</v>
      </c>
      <c r="C1340" s="1">
        <v>100</v>
      </c>
    </row>
    <row r="1341" spans="1:3">
      <c r="A1341" s="98">
        <v>7427</v>
      </c>
      <c r="B1341" s="1" t="s">
        <v>1243</v>
      </c>
      <c r="C1341" s="1">
        <v>100</v>
      </c>
    </row>
    <row r="1342" spans="1:3">
      <c r="A1342" s="98">
        <v>7433</v>
      </c>
      <c r="B1342" s="1" t="s">
        <v>1244</v>
      </c>
      <c r="C1342" s="1">
        <v>100</v>
      </c>
    </row>
    <row r="1343" spans="1:3">
      <c r="A1343" s="98">
        <v>7438</v>
      </c>
      <c r="B1343" s="1" t="s">
        <v>1245</v>
      </c>
      <c r="C1343" s="1">
        <v>100</v>
      </c>
    </row>
    <row r="1344" spans="1:3">
      <c r="A1344" s="98">
        <v>7442</v>
      </c>
      <c r="B1344" s="1" t="s">
        <v>1246</v>
      </c>
      <c r="C1344" s="1">
        <v>100</v>
      </c>
    </row>
    <row r="1345" spans="1:3">
      <c r="A1345" s="98">
        <v>7443</v>
      </c>
      <c r="B1345" s="1" t="s">
        <v>2087</v>
      </c>
      <c r="C1345" s="1">
        <v>100</v>
      </c>
    </row>
    <row r="1346" spans="1:3">
      <c r="A1346" s="98">
        <v>7445</v>
      </c>
      <c r="B1346" s="1" t="s">
        <v>1247</v>
      </c>
      <c r="C1346" s="1">
        <v>100</v>
      </c>
    </row>
    <row r="1347" spans="1:3">
      <c r="A1347" s="98">
        <v>7447</v>
      </c>
      <c r="B1347" s="1" t="s">
        <v>1248</v>
      </c>
      <c r="C1347" s="1">
        <v>100</v>
      </c>
    </row>
    <row r="1348" spans="1:3">
      <c r="A1348" s="98">
        <v>7451</v>
      </c>
      <c r="B1348" s="1" t="s">
        <v>108</v>
      </c>
      <c r="C1348" s="1">
        <v>100</v>
      </c>
    </row>
    <row r="1349" spans="1:3">
      <c r="A1349" s="98">
        <v>7453</v>
      </c>
      <c r="B1349" s="1" t="s">
        <v>109</v>
      </c>
      <c r="C1349" s="1">
        <v>100</v>
      </c>
    </row>
    <row r="1350" spans="1:3">
      <c r="A1350" s="98">
        <v>7455</v>
      </c>
      <c r="B1350" s="1" t="s">
        <v>1249</v>
      </c>
      <c r="C1350" s="1">
        <v>100</v>
      </c>
    </row>
    <row r="1351" spans="1:3">
      <c r="A1351" s="98">
        <v>7456</v>
      </c>
      <c r="B1351" s="1" t="s">
        <v>2088</v>
      </c>
      <c r="C1351" s="1">
        <v>100</v>
      </c>
    </row>
    <row r="1352" spans="1:3">
      <c r="A1352" s="98">
        <v>7458</v>
      </c>
      <c r="B1352" s="1" t="s">
        <v>2089</v>
      </c>
      <c r="C1352" s="1">
        <v>100</v>
      </c>
    </row>
    <row r="1353" spans="1:3">
      <c r="A1353" s="98">
        <v>7459</v>
      </c>
      <c r="B1353" s="1" t="s">
        <v>110</v>
      </c>
      <c r="C1353" s="1">
        <v>100</v>
      </c>
    </row>
    <row r="1354" spans="1:3">
      <c r="A1354" s="98">
        <v>7463</v>
      </c>
      <c r="B1354" s="1" t="s">
        <v>1250</v>
      </c>
      <c r="C1354" s="1">
        <v>100</v>
      </c>
    </row>
    <row r="1355" spans="1:3">
      <c r="A1355" s="98">
        <v>7467</v>
      </c>
      <c r="B1355" s="1" t="s">
        <v>1251</v>
      </c>
      <c r="C1355" s="1">
        <v>100</v>
      </c>
    </row>
    <row r="1356" spans="1:3">
      <c r="A1356" s="98">
        <v>7475</v>
      </c>
      <c r="B1356" s="1" t="s">
        <v>1252</v>
      </c>
      <c r="C1356" s="1">
        <v>100</v>
      </c>
    </row>
    <row r="1357" spans="1:3">
      <c r="A1357" s="98">
        <v>7476</v>
      </c>
      <c r="B1357" s="1" t="s">
        <v>1253</v>
      </c>
      <c r="C1357" s="1">
        <v>100</v>
      </c>
    </row>
    <row r="1358" spans="1:3">
      <c r="A1358" s="98">
        <v>7480</v>
      </c>
      <c r="B1358" s="1" t="s">
        <v>1254</v>
      </c>
      <c r="C1358" s="1">
        <v>100</v>
      </c>
    </row>
    <row r="1359" spans="1:3">
      <c r="A1359" s="98">
        <v>7482</v>
      </c>
      <c r="B1359" s="1" t="s">
        <v>1255</v>
      </c>
      <c r="C1359" s="1">
        <v>100</v>
      </c>
    </row>
    <row r="1360" spans="1:3">
      <c r="A1360" s="98">
        <v>7483</v>
      </c>
      <c r="B1360" s="1" t="s">
        <v>1256</v>
      </c>
      <c r="C1360" s="1">
        <v>100</v>
      </c>
    </row>
    <row r="1361" spans="1:3">
      <c r="A1361" s="98">
        <v>7487</v>
      </c>
      <c r="B1361" s="1" t="s">
        <v>1257</v>
      </c>
      <c r="C1361" s="1">
        <v>100</v>
      </c>
    </row>
    <row r="1362" spans="1:3">
      <c r="A1362" s="98">
        <v>7494</v>
      </c>
      <c r="B1362" s="1" t="s">
        <v>1258</v>
      </c>
      <c r="C1362" s="1">
        <v>100</v>
      </c>
    </row>
    <row r="1363" spans="1:3">
      <c r="A1363" s="98">
        <v>7504</v>
      </c>
      <c r="B1363" s="1" t="s">
        <v>1259</v>
      </c>
      <c r="C1363" s="1">
        <v>100</v>
      </c>
    </row>
    <row r="1364" spans="1:3">
      <c r="A1364" s="98">
        <v>7506</v>
      </c>
      <c r="B1364" s="1" t="s">
        <v>1260</v>
      </c>
      <c r="C1364" s="1">
        <v>100</v>
      </c>
    </row>
    <row r="1365" spans="1:3">
      <c r="A1365" s="98">
        <v>7508</v>
      </c>
      <c r="B1365" s="1" t="s">
        <v>1261</v>
      </c>
      <c r="C1365" s="1">
        <v>100</v>
      </c>
    </row>
    <row r="1366" spans="1:3">
      <c r="A1366" s="98">
        <v>7510</v>
      </c>
      <c r="B1366" s="1" t="s">
        <v>1262</v>
      </c>
      <c r="C1366" s="1">
        <v>100</v>
      </c>
    </row>
    <row r="1367" spans="1:3">
      <c r="A1367" s="98">
        <v>7512</v>
      </c>
      <c r="B1367" s="1" t="s">
        <v>1263</v>
      </c>
      <c r="C1367" s="1">
        <v>100</v>
      </c>
    </row>
    <row r="1368" spans="1:3">
      <c r="A1368" s="98">
        <v>7513</v>
      </c>
      <c r="B1368" s="1" t="s">
        <v>1264</v>
      </c>
      <c r="C1368" s="1">
        <v>100</v>
      </c>
    </row>
    <row r="1369" spans="1:3">
      <c r="A1369" s="98">
        <v>7516</v>
      </c>
      <c r="B1369" s="1" t="s">
        <v>1265</v>
      </c>
      <c r="C1369" s="1">
        <v>100</v>
      </c>
    </row>
    <row r="1370" spans="1:3">
      <c r="A1370" s="98">
        <v>7517</v>
      </c>
      <c r="B1370" s="1" t="s">
        <v>1266</v>
      </c>
      <c r="C1370" s="1">
        <v>100</v>
      </c>
    </row>
    <row r="1371" spans="1:3">
      <c r="A1371" s="98">
        <v>7518</v>
      </c>
      <c r="B1371" s="1" t="s">
        <v>1267</v>
      </c>
      <c r="C1371" s="1">
        <v>100</v>
      </c>
    </row>
    <row r="1372" spans="1:3">
      <c r="A1372" s="98">
        <v>7522</v>
      </c>
      <c r="B1372" s="1" t="s">
        <v>1268</v>
      </c>
      <c r="C1372" s="1">
        <v>100</v>
      </c>
    </row>
    <row r="1373" spans="1:3">
      <c r="A1373" s="98">
        <v>7523</v>
      </c>
      <c r="B1373" s="1" t="s">
        <v>2090</v>
      </c>
      <c r="C1373" s="1">
        <v>100</v>
      </c>
    </row>
    <row r="1374" spans="1:3">
      <c r="A1374" s="98">
        <v>7524</v>
      </c>
      <c r="B1374" s="1" t="s">
        <v>1269</v>
      </c>
      <c r="C1374" s="1">
        <v>100</v>
      </c>
    </row>
    <row r="1375" spans="1:3">
      <c r="A1375" s="98">
        <v>7525</v>
      </c>
      <c r="B1375" s="1" t="s">
        <v>2091</v>
      </c>
      <c r="C1375" s="1">
        <v>100</v>
      </c>
    </row>
    <row r="1376" spans="1:3">
      <c r="A1376" s="98">
        <v>7532</v>
      </c>
      <c r="B1376" s="1" t="s">
        <v>1270</v>
      </c>
      <c r="C1376" s="1">
        <v>100</v>
      </c>
    </row>
    <row r="1377" spans="1:3">
      <c r="A1377" s="98">
        <v>7537</v>
      </c>
      <c r="B1377" s="1" t="s">
        <v>1271</v>
      </c>
      <c r="C1377" s="1">
        <v>100</v>
      </c>
    </row>
    <row r="1378" spans="1:3">
      <c r="A1378" s="98">
        <v>7538</v>
      </c>
      <c r="B1378" s="1" t="s">
        <v>1272</v>
      </c>
      <c r="C1378" s="1">
        <v>100</v>
      </c>
    </row>
    <row r="1379" spans="1:3">
      <c r="A1379" s="98">
        <v>7539</v>
      </c>
      <c r="B1379" s="1" t="s">
        <v>2092</v>
      </c>
      <c r="C1379" s="1">
        <v>100</v>
      </c>
    </row>
    <row r="1380" spans="1:3">
      <c r="A1380" s="98">
        <v>7544</v>
      </c>
      <c r="B1380" s="1" t="s">
        <v>1273</v>
      </c>
      <c r="C1380" s="1">
        <v>100</v>
      </c>
    </row>
    <row r="1381" spans="1:3">
      <c r="A1381" s="98">
        <v>7545</v>
      </c>
      <c r="B1381" s="1" t="s">
        <v>1274</v>
      </c>
      <c r="C1381" s="1">
        <v>100</v>
      </c>
    </row>
    <row r="1382" spans="1:3">
      <c r="A1382" s="98">
        <v>7550</v>
      </c>
      <c r="B1382" s="1" t="s">
        <v>1275</v>
      </c>
      <c r="C1382" s="1">
        <v>100</v>
      </c>
    </row>
    <row r="1383" spans="1:3">
      <c r="A1383" s="98">
        <v>7551</v>
      </c>
      <c r="B1383" s="1" t="s">
        <v>2093</v>
      </c>
      <c r="C1383" s="1">
        <v>100</v>
      </c>
    </row>
    <row r="1384" spans="1:3">
      <c r="A1384" s="98">
        <v>7552</v>
      </c>
      <c r="B1384" s="1" t="s">
        <v>1276</v>
      </c>
      <c r="C1384" s="1">
        <v>100</v>
      </c>
    </row>
    <row r="1385" spans="1:3">
      <c r="A1385" s="98">
        <v>7554</v>
      </c>
      <c r="B1385" s="1" t="s">
        <v>1277</v>
      </c>
      <c r="C1385" s="1">
        <v>100</v>
      </c>
    </row>
    <row r="1386" spans="1:3">
      <c r="A1386" s="98">
        <v>7561</v>
      </c>
      <c r="B1386" s="1" t="s">
        <v>1278</v>
      </c>
      <c r="C1386" s="1">
        <v>100</v>
      </c>
    </row>
    <row r="1387" spans="1:3">
      <c r="A1387" s="98">
        <v>7570</v>
      </c>
      <c r="B1387" s="1" t="s">
        <v>2094</v>
      </c>
      <c r="C1387" s="1">
        <v>100</v>
      </c>
    </row>
    <row r="1388" spans="1:3">
      <c r="A1388" s="98">
        <v>7571</v>
      </c>
      <c r="B1388" s="1" t="s">
        <v>2095</v>
      </c>
      <c r="C1388" s="1">
        <v>100</v>
      </c>
    </row>
    <row r="1389" spans="1:3">
      <c r="A1389" s="98">
        <v>7581</v>
      </c>
      <c r="B1389" s="1" t="s">
        <v>1279</v>
      </c>
      <c r="C1389" s="1">
        <v>100</v>
      </c>
    </row>
    <row r="1390" spans="1:3">
      <c r="A1390" s="98">
        <v>7593</v>
      </c>
      <c r="B1390" s="1" t="s">
        <v>1280</v>
      </c>
      <c r="C1390" s="1">
        <v>100</v>
      </c>
    </row>
    <row r="1391" spans="1:3">
      <c r="A1391" s="98">
        <v>7599</v>
      </c>
      <c r="B1391" s="1" t="s">
        <v>2096</v>
      </c>
      <c r="C1391" s="1">
        <v>100</v>
      </c>
    </row>
    <row r="1392" spans="1:3">
      <c r="A1392" s="98">
        <v>7601</v>
      </c>
      <c r="B1392" s="1" t="s">
        <v>1281</v>
      </c>
      <c r="C1392" s="1">
        <v>100</v>
      </c>
    </row>
    <row r="1393" spans="1:3">
      <c r="A1393" s="98">
        <v>7603</v>
      </c>
      <c r="B1393" s="1" t="s">
        <v>2097</v>
      </c>
      <c r="C1393" s="1">
        <v>100</v>
      </c>
    </row>
    <row r="1394" spans="1:3">
      <c r="A1394" s="98">
        <v>7606</v>
      </c>
      <c r="B1394" s="1" t="s">
        <v>1282</v>
      </c>
      <c r="C1394" s="1">
        <v>100</v>
      </c>
    </row>
    <row r="1395" spans="1:3">
      <c r="A1395" s="98">
        <v>7608</v>
      </c>
      <c r="B1395" s="1" t="s">
        <v>1283</v>
      </c>
      <c r="C1395" s="1">
        <v>100</v>
      </c>
    </row>
    <row r="1396" spans="1:3">
      <c r="A1396" s="98">
        <v>7609</v>
      </c>
      <c r="B1396" s="1" t="s">
        <v>1284</v>
      </c>
      <c r="C1396" s="1">
        <v>100</v>
      </c>
    </row>
    <row r="1397" spans="1:3">
      <c r="A1397" s="98">
        <v>7610</v>
      </c>
      <c r="B1397" s="1" t="s">
        <v>2098</v>
      </c>
      <c r="C1397" s="1">
        <v>100</v>
      </c>
    </row>
    <row r="1398" spans="1:3">
      <c r="A1398" s="98">
        <v>7611</v>
      </c>
      <c r="B1398" s="1" t="s">
        <v>1285</v>
      </c>
      <c r="C1398" s="1">
        <v>100</v>
      </c>
    </row>
    <row r="1399" spans="1:3">
      <c r="A1399" s="98">
        <v>7613</v>
      </c>
      <c r="B1399" s="1" t="s">
        <v>1286</v>
      </c>
      <c r="C1399" s="1">
        <v>100</v>
      </c>
    </row>
    <row r="1400" spans="1:3">
      <c r="A1400" s="98">
        <v>7615</v>
      </c>
      <c r="B1400" s="1" t="s">
        <v>1287</v>
      </c>
      <c r="C1400" s="1">
        <v>100</v>
      </c>
    </row>
    <row r="1401" spans="1:3">
      <c r="A1401" s="98">
        <v>7616</v>
      </c>
      <c r="B1401" s="1" t="s">
        <v>1288</v>
      </c>
      <c r="C1401" s="1">
        <v>100</v>
      </c>
    </row>
    <row r="1402" spans="1:3">
      <c r="A1402" s="98">
        <v>7618</v>
      </c>
      <c r="B1402" s="1" t="s">
        <v>1289</v>
      </c>
      <c r="C1402" s="1">
        <v>100</v>
      </c>
    </row>
    <row r="1403" spans="1:3">
      <c r="A1403" s="98">
        <v>7619</v>
      </c>
      <c r="B1403" s="1" t="s">
        <v>1290</v>
      </c>
      <c r="C1403" s="1">
        <v>100</v>
      </c>
    </row>
    <row r="1404" spans="1:3">
      <c r="A1404" s="98">
        <v>7625</v>
      </c>
      <c r="B1404" s="1" t="s">
        <v>1291</v>
      </c>
      <c r="C1404" s="1">
        <v>100</v>
      </c>
    </row>
    <row r="1405" spans="1:3">
      <c r="A1405" s="98">
        <v>7628</v>
      </c>
      <c r="B1405" s="1" t="s">
        <v>1292</v>
      </c>
      <c r="C1405" s="1">
        <v>100</v>
      </c>
    </row>
    <row r="1406" spans="1:3">
      <c r="A1406" s="98">
        <v>7630</v>
      </c>
      <c r="B1406" s="1" t="s">
        <v>1293</v>
      </c>
      <c r="C1406" s="1">
        <v>100</v>
      </c>
    </row>
    <row r="1407" spans="1:3">
      <c r="A1407" s="98">
        <v>7637</v>
      </c>
      <c r="B1407" s="1" t="s">
        <v>1294</v>
      </c>
      <c r="C1407" s="1">
        <v>100</v>
      </c>
    </row>
    <row r="1408" spans="1:3">
      <c r="A1408" s="98">
        <v>7640</v>
      </c>
      <c r="B1408" s="1" t="s">
        <v>1295</v>
      </c>
      <c r="C1408" s="1">
        <v>100</v>
      </c>
    </row>
    <row r="1409" spans="1:3">
      <c r="A1409" s="98">
        <v>7647</v>
      </c>
      <c r="B1409" s="1" t="s">
        <v>1296</v>
      </c>
      <c r="C1409" s="1">
        <v>100</v>
      </c>
    </row>
    <row r="1410" spans="1:3">
      <c r="A1410" s="98">
        <v>7649</v>
      </c>
      <c r="B1410" s="1" t="s">
        <v>1297</v>
      </c>
      <c r="C1410" s="1">
        <v>100</v>
      </c>
    </row>
    <row r="1411" spans="1:3">
      <c r="A1411" s="98">
        <v>7701</v>
      </c>
      <c r="B1411" s="1" t="s">
        <v>1298</v>
      </c>
      <c r="C1411" s="1">
        <v>1000</v>
      </c>
    </row>
    <row r="1412" spans="1:3">
      <c r="A1412" s="98">
        <v>7702</v>
      </c>
      <c r="B1412" s="1" t="s">
        <v>1299</v>
      </c>
      <c r="C1412" s="1">
        <v>1000</v>
      </c>
    </row>
    <row r="1413" spans="1:3">
      <c r="A1413" s="98">
        <v>7707</v>
      </c>
      <c r="B1413" s="1" t="s">
        <v>2099</v>
      </c>
      <c r="C1413" s="1">
        <v>100</v>
      </c>
    </row>
    <row r="1414" spans="1:3">
      <c r="A1414" s="98">
        <v>7709</v>
      </c>
      <c r="B1414" s="1" t="s">
        <v>1300</v>
      </c>
      <c r="C1414" s="1">
        <v>100</v>
      </c>
    </row>
    <row r="1415" spans="1:3">
      <c r="A1415" s="98">
        <v>7715</v>
      </c>
      <c r="B1415" s="1" t="s">
        <v>1301</v>
      </c>
      <c r="C1415" s="1">
        <v>100</v>
      </c>
    </row>
    <row r="1416" spans="1:3">
      <c r="A1416" s="98">
        <v>7717</v>
      </c>
      <c r="B1416" s="1" t="s">
        <v>1302</v>
      </c>
      <c r="C1416" s="1">
        <v>100</v>
      </c>
    </row>
    <row r="1417" spans="1:3">
      <c r="A1417" s="98">
        <v>7718</v>
      </c>
      <c r="B1417" s="1" t="s">
        <v>1303</v>
      </c>
      <c r="C1417" s="1">
        <v>100</v>
      </c>
    </row>
    <row r="1418" spans="1:3">
      <c r="A1418" s="98">
        <v>7721</v>
      </c>
      <c r="B1418" s="1" t="s">
        <v>1304</v>
      </c>
      <c r="C1418" s="1">
        <v>1000</v>
      </c>
    </row>
    <row r="1419" spans="1:3">
      <c r="A1419" s="98">
        <v>7723</v>
      </c>
      <c r="B1419" s="1" t="s">
        <v>1305</v>
      </c>
      <c r="C1419" s="1">
        <v>100</v>
      </c>
    </row>
    <row r="1420" spans="1:3">
      <c r="A1420" s="98">
        <v>7725</v>
      </c>
      <c r="B1420" s="1" t="s">
        <v>1306</v>
      </c>
      <c r="C1420" s="1">
        <v>100</v>
      </c>
    </row>
    <row r="1421" spans="1:3">
      <c r="A1421" s="98">
        <v>7726</v>
      </c>
      <c r="B1421" s="1" t="s">
        <v>1307</v>
      </c>
      <c r="C1421" s="1">
        <v>1000</v>
      </c>
    </row>
    <row r="1422" spans="1:3">
      <c r="A1422" s="98">
        <v>7727</v>
      </c>
      <c r="B1422" s="1" t="s">
        <v>1308</v>
      </c>
      <c r="C1422" s="1">
        <v>100</v>
      </c>
    </row>
    <row r="1423" spans="1:3">
      <c r="A1423" s="98">
        <v>7729</v>
      </c>
      <c r="B1423" s="1" t="s">
        <v>1309</v>
      </c>
      <c r="C1423" s="1">
        <v>100</v>
      </c>
    </row>
    <row r="1424" spans="1:3">
      <c r="A1424" s="98">
        <v>7730</v>
      </c>
      <c r="B1424" s="1" t="s">
        <v>1310</v>
      </c>
      <c r="C1424" s="1">
        <v>100</v>
      </c>
    </row>
    <row r="1425" spans="1:3">
      <c r="A1425" s="98">
        <v>7731</v>
      </c>
      <c r="B1425" s="1" t="s">
        <v>111</v>
      </c>
      <c r="C1425" s="1">
        <v>100</v>
      </c>
    </row>
    <row r="1426" spans="1:3">
      <c r="A1426" s="98">
        <v>7732</v>
      </c>
      <c r="B1426" s="1" t="s">
        <v>1311</v>
      </c>
      <c r="C1426" s="1">
        <v>100</v>
      </c>
    </row>
    <row r="1427" spans="1:3">
      <c r="A1427" s="98">
        <v>7733</v>
      </c>
      <c r="B1427" s="1" t="s">
        <v>1312</v>
      </c>
      <c r="C1427" s="1">
        <v>100</v>
      </c>
    </row>
    <row r="1428" spans="1:3">
      <c r="A1428" s="98">
        <v>7734</v>
      </c>
      <c r="B1428" s="1" t="s">
        <v>1313</v>
      </c>
      <c r="C1428" s="1">
        <v>100</v>
      </c>
    </row>
    <row r="1429" spans="1:3">
      <c r="A1429" s="98">
        <v>7735</v>
      </c>
      <c r="B1429" s="1" t="s">
        <v>1314</v>
      </c>
      <c r="C1429" s="1">
        <v>100</v>
      </c>
    </row>
    <row r="1430" spans="1:3">
      <c r="A1430" s="98">
        <v>7739</v>
      </c>
      <c r="B1430" s="1" t="s">
        <v>1315</v>
      </c>
      <c r="C1430" s="1">
        <v>100</v>
      </c>
    </row>
    <row r="1431" spans="1:3">
      <c r="A1431" s="98">
        <v>7740</v>
      </c>
      <c r="B1431" s="1" t="s">
        <v>1316</v>
      </c>
      <c r="C1431" s="1">
        <v>100</v>
      </c>
    </row>
    <row r="1432" spans="1:3">
      <c r="A1432" s="98">
        <v>7741</v>
      </c>
      <c r="B1432" s="1" t="s">
        <v>112</v>
      </c>
      <c r="C1432" s="1">
        <v>100</v>
      </c>
    </row>
    <row r="1433" spans="1:3">
      <c r="A1433" s="98">
        <v>7743</v>
      </c>
      <c r="B1433" s="1" t="s">
        <v>1317</v>
      </c>
      <c r="C1433" s="1">
        <v>100</v>
      </c>
    </row>
    <row r="1434" spans="1:3">
      <c r="A1434" s="98">
        <v>7744</v>
      </c>
      <c r="B1434" s="1" t="s">
        <v>1318</v>
      </c>
      <c r="C1434" s="1">
        <v>100</v>
      </c>
    </row>
    <row r="1435" spans="1:3">
      <c r="A1435" s="98">
        <v>7745</v>
      </c>
      <c r="B1435" s="1" t="s">
        <v>1319</v>
      </c>
      <c r="C1435" s="1">
        <v>100</v>
      </c>
    </row>
    <row r="1436" spans="1:3">
      <c r="A1436" s="98">
        <v>7746</v>
      </c>
      <c r="B1436" s="1" t="s">
        <v>2100</v>
      </c>
      <c r="C1436" s="1">
        <v>100</v>
      </c>
    </row>
    <row r="1437" spans="1:3">
      <c r="A1437" s="98">
        <v>7747</v>
      </c>
      <c r="B1437" s="1" t="s">
        <v>1320</v>
      </c>
      <c r="C1437" s="1">
        <v>100</v>
      </c>
    </row>
    <row r="1438" spans="1:3">
      <c r="A1438" s="98">
        <v>7751</v>
      </c>
      <c r="B1438" s="1" t="s">
        <v>113</v>
      </c>
      <c r="C1438" s="1">
        <v>100</v>
      </c>
    </row>
    <row r="1439" spans="1:3">
      <c r="A1439" s="98">
        <v>7752</v>
      </c>
      <c r="B1439" s="1" t="s">
        <v>114</v>
      </c>
      <c r="C1439" s="1">
        <v>100</v>
      </c>
    </row>
    <row r="1440" spans="1:3">
      <c r="A1440" s="98">
        <v>7762</v>
      </c>
      <c r="B1440" s="1" t="s">
        <v>2101</v>
      </c>
      <c r="C1440" s="1">
        <v>100</v>
      </c>
    </row>
    <row r="1441" spans="1:3">
      <c r="A1441" s="98">
        <v>7769</v>
      </c>
      <c r="B1441" s="1" t="s">
        <v>1321</v>
      </c>
      <c r="C1441" s="1">
        <v>1000</v>
      </c>
    </row>
    <row r="1442" spans="1:3">
      <c r="A1442" s="98">
        <v>7780</v>
      </c>
      <c r="B1442" s="1" t="s">
        <v>1322</v>
      </c>
      <c r="C1442" s="1">
        <v>100</v>
      </c>
    </row>
    <row r="1443" spans="1:3">
      <c r="A1443" s="98">
        <v>7811</v>
      </c>
      <c r="B1443" s="1" t="s">
        <v>2102</v>
      </c>
      <c r="C1443" s="1">
        <v>100</v>
      </c>
    </row>
    <row r="1444" spans="1:3">
      <c r="A1444" s="98">
        <v>7816</v>
      </c>
      <c r="B1444" s="1" t="s">
        <v>2103</v>
      </c>
      <c r="C1444" s="1">
        <v>100</v>
      </c>
    </row>
    <row r="1445" spans="1:3">
      <c r="A1445" s="98">
        <v>7817</v>
      </c>
      <c r="B1445" s="1" t="s">
        <v>1323</v>
      </c>
      <c r="C1445" s="1">
        <v>100</v>
      </c>
    </row>
    <row r="1446" spans="1:3">
      <c r="A1446" s="98">
        <v>7819</v>
      </c>
      <c r="B1446" s="1" t="s">
        <v>1324</v>
      </c>
      <c r="C1446" s="1">
        <v>100</v>
      </c>
    </row>
    <row r="1447" spans="1:3">
      <c r="A1447" s="98">
        <v>7821</v>
      </c>
      <c r="B1447" s="1" t="s">
        <v>1325</v>
      </c>
      <c r="C1447" s="1">
        <v>100</v>
      </c>
    </row>
    <row r="1448" spans="1:3">
      <c r="A1448" s="98">
        <v>7822</v>
      </c>
      <c r="B1448" s="1" t="s">
        <v>1326</v>
      </c>
      <c r="C1448" s="1">
        <v>1000</v>
      </c>
    </row>
    <row r="1449" spans="1:3">
      <c r="A1449" s="98">
        <v>7823</v>
      </c>
      <c r="B1449" s="1" t="s">
        <v>1327</v>
      </c>
      <c r="C1449" s="1">
        <v>100</v>
      </c>
    </row>
    <row r="1450" spans="1:3">
      <c r="A1450" s="98">
        <v>7825</v>
      </c>
      <c r="B1450" s="1" t="s">
        <v>1328</v>
      </c>
      <c r="C1450" s="1">
        <v>100</v>
      </c>
    </row>
    <row r="1451" spans="1:3">
      <c r="A1451" s="98">
        <v>7832</v>
      </c>
      <c r="B1451" s="1" t="s">
        <v>1329</v>
      </c>
      <c r="C1451" s="1">
        <v>100</v>
      </c>
    </row>
    <row r="1452" spans="1:3">
      <c r="A1452" s="98">
        <v>7833</v>
      </c>
      <c r="B1452" s="1" t="s">
        <v>1330</v>
      </c>
      <c r="C1452" s="1">
        <v>100</v>
      </c>
    </row>
    <row r="1453" spans="1:3">
      <c r="A1453" s="98">
        <v>7837</v>
      </c>
      <c r="B1453" s="1" t="s">
        <v>2104</v>
      </c>
      <c r="C1453" s="1">
        <v>100</v>
      </c>
    </row>
    <row r="1454" spans="1:3">
      <c r="A1454" s="98">
        <v>7838</v>
      </c>
      <c r="B1454" s="1" t="s">
        <v>1331</v>
      </c>
      <c r="C1454" s="1">
        <v>100</v>
      </c>
    </row>
    <row r="1455" spans="1:3">
      <c r="A1455" s="98">
        <v>7840</v>
      </c>
      <c r="B1455" s="1" t="s">
        <v>1332</v>
      </c>
      <c r="C1455" s="1">
        <v>100</v>
      </c>
    </row>
    <row r="1456" spans="1:3">
      <c r="A1456" s="98">
        <v>7844</v>
      </c>
      <c r="B1456" s="1" t="s">
        <v>1333</v>
      </c>
      <c r="C1456" s="1">
        <v>100</v>
      </c>
    </row>
    <row r="1457" spans="1:3">
      <c r="A1457" s="98">
        <v>7846</v>
      </c>
      <c r="B1457" s="1" t="s">
        <v>1334</v>
      </c>
      <c r="C1457" s="1">
        <v>100</v>
      </c>
    </row>
    <row r="1458" spans="1:3">
      <c r="A1458" s="98">
        <v>7856</v>
      </c>
      <c r="B1458" s="1" t="s">
        <v>1335</v>
      </c>
      <c r="C1458" s="1">
        <v>100</v>
      </c>
    </row>
    <row r="1459" spans="1:3">
      <c r="A1459" s="98">
        <v>7859</v>
      </c>
      <c r="B1459" s="1" t="s">
        <v>1336</v>
      </c>
      <c r="C1459" s="1">
        <v>100</v>
      </c>
    </row>
    <row r="1460" spans="1:3">
      <c r="A1460" s="98">
        <v>7860</v>
      </c>
      <c r="B1460" s="1" t="s">
        <v>1337</v>
      </c>
      <c r="C1460" s="1">
        <v>100</v>
      </c>
    </row>
    <row r="1461" spans="1:3">
      <c r="A1461" s="98">
        <v>7862</v>
      </c>
      <c r="B1461" s="1" t="s">
        <v>1338</v>
      </c>
      <c r="C1461" s="1">
        <v>100</v>
      </c>
    </row>
    <row r="1462" spans="1:3">
      <c r="A1462" s="98">
        <v>7864</v>
      </c>
      <c r="B1462" s="1" t="s">
        <v>1339</v>
      </c>
      <c r="C1462" s="1">
        <v>100</v>
      </c>
    </row>
    <row r="1463" spans="1:3">
      <c r="A1463" s="98">
        <v>7867</v>
      </c>
      <c r="B1463" s="1" t="s">
        <v>1340</v>
      </c>
      <c r="C1463" s="1">
        <v>100</v>
      </c>
    </row>
    <row r="1464" spans="1:3">
      <c r="A1464" s="98">
        <v>7868</v>
      </c>
      <c r="B1464" s="1" t="s">
        <v>1341</v>
      </c>
      <c r="C1464" s="1">
        <v>100</v>
      </c>
    </row>
    <row r="1465" spans="1:3">
      <c r="A1465" s="98">
        <v>7873</v>
      </c>
      <c r="B1465" s="1" t="s">
        <v>1342</v>
      </c>
      <c r="C1465" s="1">
        <v>100</v>
      </c>
    </row>
    <row r="1466" spans="1:3">
      <c r="A1466" s="98">
        <v>7879</v>
      </c>
      <c r="B1466" s="1" t="s">
        <v>1343</v>
      </c>
      <c r="C1466" s="1">
        <v>100</v>
      </c>
    </row>
    <row r="1467" spans="1:3">
      <c r="A1467" s="98">
        <v>7885</v>
      </c>
      <c r="B1467" s="1" t="s">
        <v>1344</v>
      </c>
      <c r="C1467" s="1">
        <v>100</v>
      </c>
    </row>
    <row r="1468" spans="1:3">
      <c r="A1468" s="98">
        <v>7897</v>
      </c>
      <c r="B1468" s="1" t="s">
        <v>1345</v>
      </c>
      <c r="C1468" s="1">
        <v>100</v>
      </c>
    </row>
    <row r="1469" spans="1:3">
      <c r="A1469" s="98">
        <v>7898</v>
      </c>
      <c r="B1469" s="1" t="s">
        <v>1346</v>
      </c>
      <c r="C1469" s="1">
        <v>1000</v>
      </c>
    </row>
    <row r="1470" spans="1:3">
      <c r="A1470" s="98">
        <v>7905</v>
      </c>
      <c r="B1470" s="1" t="s">
        <v>1347</v>
      </c>
      <c r="C1470" s="1">
        <v>100</v>
      </c>
    </row>
    <row r="1471" spans="1:3">
      <c r="A1471" s="98">
        <v>7911</v>
      </c>
      <c r="B1471" s="1" t="s">
        <v>1348</v>
      </c>
      <c r="C1471" s="1">
        <v>1000</v>
      </c>
    </row>
    <row r="1472" spans="1:3">
      <c r="A1472" s="98">
        <v>7912</v>
      </c>
      <c r="B1472" s="1" t="s">
        <v>1349</v>
      </c>
      <c r="C1472" s="1">
        <v>1000</v>
      </c>
    </row>
    <row r="1473" spans="1:3">
      <c r="A1473" s="98">
        <v>7913</v>
      </c>
      <c r="B1473" s="1" t="s">
        <v>1350</v>
      </c>
      <c r="C1473" s="1">
        <v>1000</v>
      </c>
    </row>
    <row r="1474" spans="1:3">
      <c r="A1474" s="98">
        <v>7914</v>
      </c>
      <c r="B1474" s="1" t="s">
        <v>1351</v>
      </c>
      <c r="C1474" s="1">
        <v>1000</v>
      </c>
    </row>
    <row r="1475" spans="1:3">
      <c r="A1475" s="98">
        <v>7915</v>
      </c>
      <c r="B1475" s="1" t="s">
        <v>1352</v>
      </c>
      <c r="C1475" s="1">
        <v>100</v>
      </c>
    </row>
    <row r="1476" spans="1:3">
      <c r="A1476" s="98">
        <v>7916</v>
      </c>
      <c r="B1476" s="1" t="s">
        <v>1353</v>
      </c>
      <c r="C1476" s="1">
        <v>1000</v>
      </c>
    </row>
    <row r="1477" spans="1:3">
      <c r="A1477" s="98">
        <v>7917</v>
      </c>
      <c r="B1477" s="1" t="s">
        <v>1354</v>
      </c>
      <c r="C1477" s="1">
        <v>100</v>
      </c>
    </row>
    <row r="1478" spans="1:3">
      <c r="A1478" s="98">
        <v>7919</v>
      </c>
      <c r="B1478" s="1" t="s">
        <v>1355</v>
      </c>
      <c r="C1478" s="1">
        <v>100</v>
      </c>
    </row>
    <row r="1479" spans="1:3">
      <c r="A1479" s="98">
        <v>7921</v>
      </c>
      <c r="B1479" s="1" t="s">
        <v>1356</v>
      </c>
      <c r="C1479" s="1">
        <v>100</v>
      </c>
    </row>
    <row r="1480" spans="1:3">
      <c r="A1480" s="98">
        <v>7925</v>
      </c>
      <c r="B1480" s="1" t="s">
        <v>1357</v>
      </c>
      <c r="C1480" s="1">
        <v>100</v>
      </c>
    </row>
    <row r="1481" spans="1:3">
      <c r="A1481" s="98">
        <v>7936</v>
      </c>
      <c r="B1481" s="1" t="s">
        <v>115</v>
      </c>
      <c r="C1481" s="1">
        <v>100</v>
      </c>
    </row>
    <row r="1482" spans="1:3">
      <c r="A1482" s="98">
        <v>7937</v>
      </c>
      <c r="B1482" s="1" t="s">
        <v>1358</v>
      </c>
      <c r="C1482" s="1">
        <v>100</v>
      </c>
    </row>
    <row r="1483" spans="1:3">
      <c r="A1483" s="98">
        <v>7942</v>
      </c>
      <c r="B1483" s="1" t="s">
        <v>1359</v>
      </c>
      <c r="C1483" s="1">
        <v>100</v>
      </c>
    </row>
    <row r="1484" spans="1:3">
      <c r="A1484" s="98">
        <v>7943</v>
      </c>
      <c r="B1484" s="1" t="s">
        <v>1360</v>
      </c>
      <c r="C1484" s="1">
        <v>100</v>
      </c>
    </row>
    <row r="1485" spans="1:3">
      <c r="A1485" s="98">
        <v>7947</v>
      </c>
      <c r="B1485" s="1" t="s">
        <v>116</v>
      </c>
      <c r="C1485" s="1">
        <v>100</v>
      </c>
    </row>
    <row r="1486" spans="1:3">
      <c r="A1486" s="98">
        <v>7949</v>
      </c>
      <c r="B1486" s="1" t="s">
        <v>1361</v>
      </c>
      <c r="C1486" s="1">
        <v>100</v>
      </c>
    </row>
    <row r="1487" spans="1:3">
      <c r="A1487" s="98">
        <v>7951</v>
      </c>
      <c r="B1487" s="1" t="s">
        <v>196</v>
      </c>
      <c r="C1487" s="1">
        <v>100</v>
      </c>
    </row>
    <row r="1488" spans="1:3">
      <c r="A1488" s="98">
        <v>7952</v>
      </c>
      <c r="B1488" s="1" t="s">
        <v>1362</v>
      </c>
      <c r="C1488" s="1">
        <v>100</v>
      </c>
    </row>
    <row r="1489" spans="1:3">
      <c r="A1489" s="98">
        <v>7955</v>
      </c>
      <c r="B1489" s="1" t="s">
        <v>1363</v>
      </c>
      <c r="C1489" s="1">
        <v>100</v>
      </c>
    </row>
    <row r="1490" spans="1:3">
      <c r="A1490" s="98">
        <v>7956</v>
      </c>
      <c r="B1490" s="1" t="s">
        <v>117</v>
      </c>
      <c r="C1490" s="1">
        <v>100</v>
      </c>
    </row>
    <row r="1491" spans="1:3">
      <c r="A1491" s="98">
        <v>7958</v>
      </c>
      <c r="B1491" s="1" t="s">
        <v>1364</v>
      </c>
      <c r="C1491" s="1">
        <v>100</v>
      </c>
    </row>
    <row r="1492" spans="1:3">
      <c r="A1492" s="98">
        <v>7961</v>
      </c>
      <c r="B1492" s="1" t="s">
        <v>2105</v>
      </c>
      <c r="C1492" s="1">
        <v>1000</v>
      </c>
    </row>
    <row r="1493" spans="1:3">
      <c r="A1493" s="98">
        <v>7962</v>
      </c>
      <c r="B1493" s="1" t="s">
        <v>1365</v>
      </c>
      <c r="C1493" s="1">
        <v>100</v>
      </c>
    </row>
    <row r="1494" spans="1:3">
      <c r="A1494" s="98">
        <v>7963</v>
      </c>
      <c r="B1494" s="1" t="s">
        <v>2106</v>
      </c>
      <c r="C1494" s="1">
        <v>100</v>
      </c>
    </row>
    <row r="1495" spans="1:3">
      <c r="A1495" s="98">
        <v>7965</v>
      </c>
      <c r="B1495" s="1" t="s">
        <v>1366</v>
      </c>
      <c r="C1495" s="1">
        <v>100</v>
      </c>
    </row>
    <row r="1496" spans="1:3">
      <c r="A1496" s="98">
        <v>7966</v>
      </c>
      <c r="B1496" s="1" t="s">
        <v>1367</v>
      </c>
      <c r="C1496" s="1">
        <v>100</v>
      </c>
    </row>
    <row r="1497" spans="1:3">
      <c r="A1497" s="98">
        <v>7968</v>
      </c>
      <c r="B1497" s="1" t="s">
        <v>1368</v>
      </c>
      <c r="C1497" s="1">
        <v>100</v>
      </c>
    </row>
    <row r="1498" spans="1:3">
      <c r="A1498" s="98">
        <v>7970</v>
      </c>
      <c r="B1498" s="1" t="s">
        <v>1369</v>
      </c>
      <c r="C1498" s="1">
        <v>100</v>
      </c>
    </row>
    <row r="1499" spans="1:3">
      <c r="A1499" s="98">
        <v>7971</v>
      </c>
      <c r="B1499" s="1" t="s">
        <v>1370</v>
      </c>
      <c r="C1499" s="1">
        <v>100</v>
      </c>
    </row>
    <row r="1500" spans="1:3">
      <c r="A1500" s="98">
        <v>7972</v>
      </c>
      <c r="B1500" s="1" t="s">
        <v>1371</v>
      </c>
      <c r="C1500" s="1">
        <v>100</v>
      </c>
    </row>
    <row r="1501" spans="1:3">
      <c r="A1501" s="98">
        <v>7974</v>
      </c>
      <c r="B1501" s="1" t="s">
        <v>197</v>
      </c>
      <c r="C1501" s="1">
        <v>100</v>
      </c>
    </row>
    <row r="1502" spans="1:3">
      <c r="A1502" s="98">
        <v>7975</v>
      </c>
      <c r="B1502" s="1" t="s">
        <v>1372</v>
      </c>
      <c r="C1502" s="1">
        <v>100</v>
      </c>
    </row>
    <row r="1503" spans="1:3">
      <c r="A1503" s="98">
        <v>7976</v>
      </c>
      <c r="B1503" s="1" t="s">
        <v>1373</v>
      </c>
      <c r="C1503" s="1">
        <v>100</v>
      </c>
    </row>
    <row r="1504" spans="1:3">
      <c r="A1504" s="98">
        <v>7979</v>
      </c>
      <c r="B1504" s="1" t="s">
        <v>1374</v>
      </c>
      <c r="C1504" s="1">
        <v>100</v>
      </c>
    </row>
    <row r="1505" spans="1:3">
      <c r="A1505" s="98">
        <v>7981</v>
      </c>
      <c r="B1505" s="1" t="s">
        <v>1375</v>
      </c>
      <c r="C1505" s="1">
        <v>100</v>
      </c>
    </row>
    <row r="1506" spans="1:3">
      <c r="A1506" s="98">
        <v>7984</v>
      </c>
      <c r="B1506" s="1" t="s">
        <v>1376</v>
      </c>
      <c r="C1506" s="1">
        <v>100</v>
      </c>
    </row>
    <row r="1507" spans="1:3">
      <c r="A1507" s="98">
        <v>7987</v>
      </c>
      <c r="B1507" s="1" t="s">
        <v>1377</v>
      </c>
      <c r="C1507" s="1">
        <v>1000</v>
      </c>
    </row>
    <row r="1508" spans="1:3">
      <c r="A1508" s="98">
        <v>7988</v>
      </c>
      <c r="B1508" s="1" t="s">
        <v>118</v>
      </c>
      <c r="C1508" s="1">
        <v>100</v>
      </c>
    </row>
    <row r="1509" spans="1:3">
      <c r="A1509" s="98">
        <v>7989</v>
      </c>
      <c r="B1509" s="1" t="s">
        <v>1378</v>
      </c>
      <c r="C1509" s="1">
        <v>100</v>
      </c>
    </row>
    <row r="1510" spans="1:3">
      <c r="A1510" s="98">
        <v>7990</v>
      </c>
      <c r="B1510" s="1" t="s">
        <v>1379</v>
      </c>
      <c r="C1510" s="1">
        <v>100</v>
      </c>
    </row>
    <row r="1511" spans="1:3">
      <c r="A1511" s="98">
        <v>7991</v>
      </c>
      <c r="B1511" s="1" t="s">
        <v>2107</v>
      </c>
      <c r="C1511" s="1">
        <v>100</v>
      </c>
    </row>
    <row r="1512" spans="1:3">
      <c r="A1512" s="98">
        <v>7994</v>
      </c>
      <c r="B1512" s="1" t="s">
        <v>1380</v>
      </c>
      <c r="C1512" s="1">
        <v>100</v>
      </c>
    </row>
    <row r="1513" spans="1:3">
      <c r="A1513" s="98">
        <v>7995</v>
      </c>
      <c r="B1513" s="1" t="s">
        <v>1381</v>
      </c>
      <c r="C1513" s="1">
        <v>100</v>
      </c>
    </row>
    <row r="1514" spans="1:3">
      <c r="A1514" s="98">
        <v>7999</v>
      </c>
      <c r="B1514" s="1" t="s">
        <v>1382</v>
      </c>
      <c r="C1514" s="1">
        <v>1000</v>
      </c>
    </row>
    <row r="1515" spans="1:3">
      <c r="A1515" s="98">
        <v>8001</v>
      </c>
      <c r="B1515" s="1" t="s">
        <v>1383</v>
      </c>
      <c r="C1515" s="1">
        <v>100</v>
      </c>
    </row>
    <row r="1516" spans="1:3">
      <c r="A1516" s="98">
        <v>8002</v>
      </c>
      <c r="B1516" s="1" t="s">
        <v>119</v>
      </c>
      <c r="C1516" s="1">
        <v>100</v>
      </c>
    </row>
    <row r="1517" spans="1:3">
      <c r="A1517" s="98">
        <v>8005</v>
      </c>
      <c r="B1517" s="1" t="s">
        <v>1384</v>
      </c>
      <c r="C1517" s="1">
        <v>100</v>
      </c>
    </row>
    <row r="1518" spans="1:3">
      <c r="A1518" s="98">
        <v>8006</v>
      </c>
      <c r="B1518" s="1" t="s">
        <v>1385</v>
      </c>
      <c r="C1518" s="1">
        <v>1000</v>
      </c>
    </row>
    <row r="1519" spans="1:3">
      <c r="A1519" s="98">
        <v>8007</v>
      </c>
      <c r="B1519" s="1" t="s">
        <v>1386</v>
      </c>
      <c r="C1519" s="1">
        <v>1000</v>
      </c>
    </row>
    <row r="1520" spans="1:3">
      <c r="A1520" s="98">
        <v>8008</v>
      </c>
      <c r="B1520" s="1" t="s">
        <v>1387</v>
      </c>
      <c r="C1520" s="1">
        <v>100</v>
      </c>
    </row>
    <row r="1521" spans="1:3">
      <c r="A1521" s="98">
        <v>8011</v>
      </c>
      <c r="B1521" s="1" t="s">
        <v>1388</v>
      </c>
      <c r="C1521" s="1">
        <v>1000</v>
      </c>
    </row>
    <row r="1522" spans="1:3">
      <c r="A1522" s="98">
        <v>8012</v>
      </c>
      <c r="B1522" s="1" t="s">
        <v>1389</v>
      </c>
      <c r="C1522" s="1">
        <v>100</v>
      </c>
    </row>
    <row r="1523" spans="1:3">
      <c r="A1523" s="98">
        <v>8013</v>
      </c>
      <c r="B1523" s="1" t="s">
        <v>1390</v>
      </c>
      <c r="C1523" s="1">
        <v>1000</v>
      </c>
    </row>
    <row r="1524" spans="1:3">
      <c r="A1524" s="98">
        <v>8014</v>
      </c>
      <c r="B1524" s="1" t="s">
        <v>1391</v>
      </c>
      <c r="C1524" s="1">
        <v>100</v>
      </c>
    </row>
    <row r="1525" spans="1:3">
      <c r="A1525" s="98">
        <v>8015</v>
      </c>
      <c r="B1525" s="1" t="s">
        <v>120</v>
      </c>
      <c r="C1525" s="1">
        <v>100</v>
      </c>
    </row>
    <row r="1526" spans="1:3">
      <c r="A1526" s="98">
        <v>8016</v>
      </c>
      <c r="B1526" s="1" t="s">
        <v>1392</v>
      </c>
      <c r="C1526" s="1">
        <v>1000</v>
      </c>
    </row>
    <row r="1527" spans="1:3">
      <c r="A1527" s="98">
        <v>8018</v>
      </c>
      <c r="B1527" s="1" t="s">
        <v>1393</v>
      </c>
      <c r="C1527" s="1">
        <v>100</v>
      </c>
    </row>
    <row r="1528" spans="1:3">
      <c r="A1528" s="98">
        <v>8020</v>
      </c>
      <c r="B1528" s="1" t="s">
        <v>121</v>
      </c>
      <c r="C1528" s="1">
        <v>1000</v>
      </c>
    </row>
    <row r="1529" spans="1:3">
      <c r="A1529" s="98">
        <v>8022</v>
      </c>
      <c r="B1529" s="1" t="s">
        <v>1394</v>
      </c>
      <c r="C1529" s="1">
        <v>1000</v>
      </c>
    </row>
    <row r="1530" spans="1:3">
      <c r="A1530" s="98">
        <v>8028</v>
      </c>
      <c r="B1530" s="1" t="s">
        <v>2108</v>
      </c>
      <c r="C1530" s="1">
        <v>100</v>
      </c>
    </row>
    <row r="1531" spans="1:3">
      <c r="A1531" s="98">
        <v>8029</v>
      </c>
      <c r="B1531" s="1" t="s">
        <v>1395</v>
      </c>
      <c r="C1531" s="1">
        <v>1000</v>
      </c>
    </row>
    <row r="1532" spans="1:3">
      <c r="A1532" s="98">
        <v>8030</v>
      </c>
      <c r="B1532" s="1" t="s">
        <v>1396</v>
      </c>
      <c r="C1532" s="1">
        <v>1000</v>
      </c>
    </row>
    <row r="1533" spans="1:3">
      <c r="A1533" s="98">
        <v>8031</v>
      </c>
      <c r="B1533" s="1" t="s">
        <v>122</v>
      </c>
      <c r="C1533" s="1">
        <v>100</v>
      </c>
    </row>
    <row r="1534" spans="1:3">
      <c r="A1534" s="98">
        <v>8032</v>
      </c>
      <c r="B1534" s="1" t="s">
        <v>1397</v>
      </c>
      <c r="C1534" s="1">
        <v>1000</v>
      </c>
    </row>
    <row r="1535" spans="1:3">
      <c r="A1535" s="98">
        <v>8035</v>
      </c>
      <c r="B1535" s="1" t="s">
        <v>1398</v>
      </c>
      <c r="C1535" s="1">
        <v>100</v>
      </c>
    </row>
    <row r="1536" spans="1:3">
      <c r="A1536" s="98">
        <v>8036</v>
      </c>
      <c r="B1536" s="1" t="s">
        <v>1399</v>
      </c>
      <c r="C1536" s="1">
        <v>100</v>
      </c>
    </row>
    <row r="1537" spans="1:3">
      <c r="A1537" s="98">
        <v>8037</v>
      </c>
      <c r="B1537" s="1" t="s">
        <v>1400</v>
      </c>
      <c r="C1537" s="1">
        <v>100</v>
      </c>
    </row>
    <row r="1538" spans="1:3">
      <c r="A1538" s="98">
        <v>8038</v>
      </c>
      <c r="B1538" s="1" t="s">
        <v>1401</v>
      </c>
      <c r="C1538" s="1">
        <v>100</v>
      </c>
    </row>
    <row r="1539" spans="1:3">
      <c r="A1539" s="98">
        <v>8039</v>
      </c>
      <c r="B1539" s="1" t="s">
        <v>1402</v>
      </c>
      <c r="C1539" s="1">
        <v>100</v>
      </c>
    </row>
    <row r="1540" spans="1:3">
      <c r="A1540" s="98">
        <v>8041</v>
      </c>
      <c r="B1540" s="1" t="s">
        <v>1403</v>
      </c>
      <c r="C1540" s="1">
        <v>1000</v>
      </c>
    </row>
    <row r="1541" spans="1:3">
      <c r="A1541" s="98">
        <v>8043</v>
      </c>
      <c r="B1541" s="1" t="s">
        <v>1404</v>
      </c>
      <c r="C1541" s="1">
        <v>100</v>
      </c>
    </row>
    <row r="1542" spans="1:3">
      <c r="A1542" s="98">
        <v>8046</v>
      </c>
      <c r="B1542" s="1" t="s">
        <v>1405</v>
      </c>
      <c r="C1542" s="1">
        <v>1000</v>
      </c>
    </row>
    <row r="1543" spans="1:3">
      <c r="A1543" s="98">
        <v>8050</v>
      </c>
      <c r="B1543" s="1" t="s">
        <v>1406</v>
      </c>
      <c r="C1543" s="1">
        <v>1000</v>
      </c>
    </row>
    <row r="1544" spans="1:3">
      <c r="A1544" s="98">
        <v>8051</v>
      </c>
      <c r="B1544" s="1" t="s">
        <v>123</v>
      </c>
      <c r="C1544" s="1">
        <v>100</v>
      </c>
    </row>
    <row r="1545" spans="1:3">
      <c r="A1545" s="98">
        <v>8052</v>
      </c>
      <c r="B1545" s="1" t="s">
        <v>1407</v>
      </c>
      <c r="C1545" s="1">
        <v>1000</v>
      </c>
    </row>
    <row r="1546" spans="1:3">
      <c r="A1546" s="98">
        <v>8053</v>
      </c>
      <c r="B1546" s="1" t="s">
        <v>1408</v>
      </c>
      <c r="C1546" s="1">
        <v>100</v>
      </c>
    </row>
    <row r="1547" spans="1:3">
      <c r="A1547" s="98">
        <v>8056</v>
      </c>
      <c r="B1547" s="1" t="s">
        <v>1409</v>
      </c>
      <c r="C1547" s="1">
        <v>100</v>
      </c>
    </row>
    <row r="1548" spans="1:3">
      <c r="A1548" s="98">
        <v>8057</v>
      </c>
      <c r="B1548" s="1" t="s">
        <v>1410</v>
      </c>
      <c r="C1548" s="1">
        <v>1000</v>
      </c>
    </row>
    <row r="1549" spans="1:3">
      <c r="A1549" s="98">
        <v>8058</v>
      </c>
      <c r="B1549" s="1" t="s">
        <v>124</v>
      </c>
      <c r="C1549" s="1">
        <v>100</v>
      </c>
    </row>
    <row r="1550" spans="1:3">
      <c r="A1550" s="98">
        <v>8059</v>
      </c>
      <c r="B1550" s="1" t="s">
        <v>1411</v>
      </c>
      <c r="C1550" s="1">
        <v>1000</v>
      </c>
    </row>
    <row r="1551" spans="1:3">
      <c r="A1551" s="98">
        <v>8060</v>
      </c>
      <c r="B1551" s="1" t="s">
        <v>1412</v>
      </c>
      <c r="C1551" s="1">
        <v>100</v>
      </c>
    </row>
    <row r="1552" spans="1:3">
      <c r="A1552" s="98">
        <v>8061</v>
      </c>
      <c r="B1552" s="1" t="s">
        <v>1413</v>
      </c>
      <c r="C1552" s="1">
        <v>1000</v>
      </c>
    </row>
    <row r="1553" spans="1:3">
      <c r="A1553" s="98">
        <v>8066</v>
      </c>
      <c r="B1553" s="1" t="s">
        <v>1414</v>
      </c>
      <c r="C1553" s="1">
        <v>100</v>
      </c>
    </row>
    <row r="1554" spans="1:3">
      <c r="A1554" s="98">
        <v>8068</v>
      </c>
      <c r="B1554" s="1" t="s">
        <v>1415</v>
      </c>
      <c r="C1554" s="1">
        <v>100</v>
      </c>
    </row>
    <row r="1555" spans="1:3">
      <c r="A1555" s="98">
        <v>8070</v>
      </c>
      <c r="B1555" s="1" t="s">
        <v>1416</v>
      </c>
      <c r="C1555" s="1">
        <v>100</v>
      </c>
    </row>
    <row r="1556" spans="1:3">
      <c r="A1556" s="98">
        <v>8074</v>
      </c>
      <c r="B1556" s="1" t="s">
        <v>1417</v>
      </c>
      <c r="C1556" s="1">
        <v>100</v>
      </c>
    </row>
    <row r="1557" spans="1:3">
      <c r="A1557" s="98">
        <v>8075</v>
      </c>
      <c r="B1557" s="1" t="s">
        <v>1418</v>
      </c>
      <c r="C1557" s="1">
        <v>100</v>
      </c>
    </row>
    <row r="1558" spans="1:3">
      <c r="A1558" s="98">
        <v>8077</v>
      </c>
      <c r="B1558" s="1" t="s">
        <v>1419</v>
      </c>
      <c r="C1558" s="1">
        <v>100</v>
      </c>
    </row>
    <row r="1559" spans="1:3">
      <c r="A1559" s="98">
        <v>8078</v>
      </c>
      <c r="B1559" s="1" t="s">
        <v>1420</v>
      </c>
      <c r="C1559" s="1">
        <v>1000</v>
      </c>
    </row>
    <row r="1560" spans="1:3">
      <c r="A1560" s="98">
        <v>8079</v>
      </c>
      <c r="B1560" s="1" t="s">
        <v>1421</v>
      </c>
      <c r="C1560" s="1">
        <v>100</v>
      </c>
    </row>
    <row r="1561" spans="1:3">
      <c r="A1561" s="98">
        <v>8084</v>
      </c>
      <c r="B1561" s="1" t="s">
        <v>1422</v>
      </c>
      <c r="C1561" s="1">
        <v>1000</v>
      </c>
    </row>
    <row r="1562" spans="1:3">
      <c r="A1562" s="98">
        <v>8086</v>
      </c>
      <c r="B1562" s="1" t="s">
        <v>1423</v>
      </c>
      <c r="C1562" s="1">
        <v>100</v>
      </c>
    </row>
    <row r="1563" spans="1:3">
      <c r="A1563" s="98">
        <v>8087</v>
      </c>
      <c r="B1563" s="1" t="s">
        <v>1424</v>
      </c>
      <c r="C1563" s="1">
        <v>100</v>
      </c>
    </row>
    <row r="1564" spans="1:3">
      <c r="A1564" s="98">
        <v>8088</v>
      </c>
      <c r="B1564" s="1" t="s">
        <v>1425</v>
      </c>
      <c r="C1564" s="1">
        <v>1000</v>
      </c>
    </row>
    <row r="1565" spans="1:3">
      <c r="A1565" s="98">
        <v>8089</v>
      </c>
      <c r="B1565" s="1" t="s">
        <v>1426</v>
      </c>
      <c r="C1565" s="1">
        <v>1000</v>
      </c>
    </row>
    <row r="1566" spans="1:3">
      <c r="A1566" s="98">
        <v>8090</v>
      </c>
      <c r="B1566" s="1" t="s">
        <v>1427</v>
      </c>
      <c r="C1566" s="1">
        <v>1000</v>
      </c>
    </row>
    <row r="1567" spans="1:3">
      <c r="A1567" s="98">
        <v>8091</v>
      </c>
      <c r="B1567" s="1" t="s">
        <v>1428</v>
      </c>
      <c r="C1567" s="1">
        <v>1000</v>
      </c>
    </row>
    <row r="1568" spans="1:3">
      <c r="A1568" s="98">
        <v>8093</v>
      </c>
      <c r="B1568" s="1" t="s">
        <v>1429</v>
      </c>
      <c r="C1568" s="1">
        <v>1000</v>
      </c>
    </row>
    <row r="1569" spans="1:3">
      <c r="A1569" s="98">
        <v>8095</v>
      </c>
      <c r="B1569" s="1" t="s">
        <v>1430</v>
      </c>
      <c r="C1569" s="1">
        <v>1000</v>
      </c>
    </row>
    <row r="1570" spans="1:3">
      <c r="A1570" s="98">
        <v>8096</v>
      </c>
      <c r="B1570" s="1" t="s">
        <v>1431</v>
      </c>
      <c r="C1570" s="1">
        <v>100</v>
      </c>
    </row>
    <row r="1571" spans="1:3">
      <c r="A1571" s="98">
        <v>8097</v>
      </c>
      <c r="B1571" s="1" t="s">
        <v>1432</v>
      </c>
      <c r="C1571" s="1">
        <v>100</v>
      </c>
    </row>
    <row r="1572" spans="1:3">
      <c r="A1572" s="98">
        <v>8098</v>
      </c>
      <c r="B1572" s="1" t="s">
        <v>1433</v>
      </c>
      <c r="C1572" s="1">
        <v>100</v>
      </c>
    </row>
    <row r="1573" spans="1:3">
      <c r="A1573" s="98">
        <v>8101</v>
      </c>
      <c r="B1573" s="1" t="s">
        <v>1434</v>
      </c>
      <c r="C1573" s="1">
        <v>1000</v>
      </c>
    </row>
    <row r="1574" spans="1:3">
      <c r="A1574" s="98">
        <v>8103</v>
      </c>
      <c r="B1574" s="1" t="s">
        <v>1435</v>
      </c>
      <c r="C1574" s="1">
        <v>100</v>
      </c>
    </row>
    <row r="1575" spans="1:3">
      <c r="A1575" s="98">
        <v>8107</v>
      </c>
      <c r="B1575" s="1" t="s">
        <v>1436</v>
      </c>
      <c r="C1575" s="1">
        <v>1000</v>
      </c>
    </row>
    <row r="1576" spans="1:3">
      <c r="A1576" s="98">
        <v>8111</v>
      </c>
      <c r="B1576" s="1" t="s">
        <v>1437</v>
      </c>
      <c r="C1576" s="1">
        <v>100</v>
      </c>
    </row>
    <row r="1577" spans="1:3">
      <c r="A1577" s="98">
        <v>8113</v>
      </c>
      <c r="B1577" s="1" t="s">
        <v>1438</v>
      </c>
      <c r="C1577" s="1">
        <v>100</v>
      </c>
    </row>
    <row r="1578" spans="1:3">
      <c r="A1578" s="98">
        <v>8114</v>
      </c>
      <c r="B1578" s="1" t="s">
        <v>1439</v>
      </c>
      <c r="C1578" s="1">
        <v>100</v>
      </c>
    </row>
    <row r="1579" spans="1:3">
      <c r="A1579" s="98">
        <v>8115</v>
      </c>
      <c r="B1579" s="1" t="s">
        <v>1440</v>
      </c>
      <c r="C1579" s="1">
        <v>100</v>
      </c>
    </row>
    <row r="1580" spans="1:3">
      <c r="A1580" s="98">
        <v>8117</v>
      </c>
      <c r="B1580" s="1" t="s">
        <v>1441</v>
      </c>
      <c r="C1580" s="1">
        <v>100</v>
      </c>
    </row>
    <row r="1581" spans="1:3">
      <c r="A1581" s="98">
        <v>8118</v>
      </c>
      <c r="B1581" s="1" t="s">
        <v>1442</v>
      </c>
      <c r="C1581" s="1">
        <v>100</v>
      </c>
    </row>
    <row r="1582" spans="1:3">
      <c r="A1582" s="98">
        <v>8125</v>
      </c>
      <c r="B1582" s="1" t="s">
        <v>1443</v>
      </c>
      <c r="C1582" s="1">
        <v>100</v>
      </c>
    </row>
    <row r="1583" spans="1:3">
      <c r="A1583" s="98">
        <v>8127</v>
      </c>
      <c r="B1583" s="1" t="s">
        <v>1444</v>
      </c>
      <c r="C1583" s="1">
        <v>100</v>
      </c>
    </row>
    <row r="1584" spans="1:3">
      <c r="A1584" s="98">
        <v>8129</v>
      </c>
      <c r="B1584" s="1" t="s">
        <v>1445</v>
      </c>
      <c r="C1584" s="1">
        <v>100</v>
      </c>
    </row>
    <row r="1585" spans="1:3">
      <c r="A1585" s="98">
        <v>8130</v>
      </c>
      <c r="B1585" s="1" t="s">
        <v>1446</v>
      </c>
      <c r="C1585" s="1">
        <v>100</v>
      </c>
    </row>
    <row r="1586" spans="1:3">
      <c r="A1586" s="98">
        <v>8131</v>
      </c>
      <c r="B1586" s="1" t="s">
        <v>1447</v>
      </c>
      <c r="C1586" s="1">
        <v>100</v>
      </c>
    </row>
    <row r="1587" spans="1:3">
      <c r="A1587" s="98">
        <v>8132</v>
      </c>
      <c r="B1587" s="1" t="s">
        <v>1448</v>
      </c>
      <c r="C1587" s="1">
        <v>100</v>
      </c>
    </row>
    <row r="1588" spans="1:3">
      <c r="A1588" s="98">
        <v>8133</v>
      </c>
      <c r="B1588" s="1" t="s">
        <v>1449</v>
      </c>
      <c r="C1588" s="1">
        <v>100</v>
      </c>
    </row>
    <row r="1589" spans="1:3">
      <c r="A1589" s="98">
        <v>8136</v>
      </c>
      <c r="B1589" s="1" t="s">
        <v>125</v>
      </c>
      <c r="C1589" s="1">
        <v>100</v>
      </c>
    </row>
    <row r="1590" spans="1:3">
      <c r="A1590" s="98">
        <v>8137</v>
      </c>
      <c r="B1590" s="1" t="s">
        <v>1450</v>
      </c>
      <c r="C1590" s="1">
        <v>100</v>
      </c>
    </row>
    <row r="1591" spans="1:3">
      <c r="A1591" s="98">
        <v>8138</v>
      </c>
      <c r="B1591" s="1" t="s">
        <v>1451</v>
      </c>
      <c r="C1591" s="1">
        <v>1000</v>
      </c>
    </row>
    <row r="1592" spans="1:3">
      <c r="A1592" s="98">
        <v>8139</v>
      </c>
      <c r="B1592" s="1" t="s">
        <v>1452</v>
      </c>
      <c r="C1592" s="1">
        <v>100</v>
      </c>
    </row>
    <row r="1593" spans="1:3">
      <c r="A1593" s="98">
        <v>8140</v>
      </c>
      <c r="B1593" s="1" t="s">
        <v>1453</v>
      </c>
      <c r="C1593" s="1">
        <v>100</v>
      </c>
    </row>
    <row r="1594" spans="1:3">
      <c r="A1594" s="98">
        <v>8141</v>
      </c>
      <c r="B1594" s="1" t="s">
        <v>1454</v>
      </c>
      <c r="C1594" s="1">
        <v>100</v>
      </c>
    </row>
    <row r="1595" spans="1:3">
      <c r="A1595" s="98">
        <v>8142</v>
      </c>
      <c r="B1595" s="1" t="s">
        <v>1455</v>
      </c>
      <c r="C1595" s="1">
        <v>100</v>
      </c>
    </row>
    <row r="1596" spans="1:3">
      <c r="A1596" s="98">
        <v>8150</v>
      </c>
      <c r="B1596" s="1" t="s">
        <v>1456</v>
      </c>
      <c r="C1596" s="1">
        <v>100</v>
      </c>
    </row>
    <row r="1597" spans="1:3">
      <c r="A1597" s="98">
        <v>8151</v>
      </c>
      <c r="B1597" s="1" t="s">
        <v>1457</v>
      </c>
      <c r="C1597" s="1">
        <v>100</v>
      </c>
    </row>
    <row r="1598" spans="1:3">
      <c r="A1598" s="98">
        <v>8153</v>
      </c>
      <c r="B1598" s="1" t="s">
        <v>1458</v>
      </c>
      <c r="C1598" s="1">
        <v>100</v>
      </c>
    </row>
    <row r="1599" spans="1:3">
      <c r="A1599" s="98">
        <v>8155</v>
      </c>
      <c r="B1599" s="1" t="s">
        <v>1459</v>
      </c>
      <c r="C1599" s="1">
        <v>100</v>
      </c>
    </row>
    <row r="1600" spans="1:3">
      <c r="A1600" s="98">
        <v>8158</v>
      </c>
      <c r="B1600" s="1" t="s">
        <v>1460</v>
      </c>
      <c r="C1600" s="1">
        <v>100</v>
      </c>
    </row>
    <row r="1601" spans="1:3">
      <c r="A1601" s="98">
        <v>8159</v>
      </c>
      <c r="B1601" s="1" t="s">
        <v>1461</v>
      </c>
      <c r="C1601" s="1">
        <v>100</v>
      </c>
    </row>
    <row r="1602" spans="1:3">
      <c r="A1602" s="98">
        <v>8160</v>
      </c>
      <c r="B1602" s="1" t="s">
        <v>1462</v>
      </c>
      <c r="C1602" s="1">
        <v>100</v>
      </c>
    </row>
    <row r="1603" spans="1:3">
      <c r="A1603" s="98">
        <v>8163</v>
      </c>
      <c r="B1603" s="1" t="s">
        <v>1463</v>
      </c>
      <c r="C1603" s="1">
        <v>100</v>
      </c>
    </row>
    <row r="1604" spans="1:3">
      <c r="A1604" s="98">
        <v>8165</v>
      </c>
      <c r="B1604" s="1" t="s">
        <v>1464</v>
      </c>
      <c r="C1604" s="1">
        <v>100</v>
      </c>
    </row>
    <row r="1605" spans="1:3">
      <c r="A1605" s="98">
        <v>8166</v>
      </c>
      <c r="B1605" s="1" t="s">
        <v>1465</v>
      </c>
      <c r="C1605" s="1">
        <v>100</v>
      </c>
    </row>
    <row r="1606" spans="1:3">
      <c r="A1606" s="98">
        <v>8167</v>
      </c>
      <c r="B1606" s="1" t="s">
        <v>1466</v>
      </c>
      <c r="C1606" s="1">
        <v>100</v>
      </c>
    </row>
    <row r="1607" spans="1:3">
      <c r="A1607" s="98">
        <v>8168</v>
      </c>
      <c r="B1607" s="1" t="s">
        <v>1467</v>
      </c>
      <c r="C1607" s="1">
        <v>100</v>
      </c>
    </row>
    <row r="1608" spans="1:3">
      <c r="A1608" s="98">
        <v>8170</v>
      </c>
      <c r="B1608" s="1" t="s">
        <v>1468</v>
      </c>
      <c r="C1608" s="1">
        <v>100</v>
      </c>
    </row>
    <row r="1609" spans="1:3">
      <c r="A1609" s="98">
        <v>8173</v>
      </c>
      <c r="B1609" s="1" t="s">
        <v>1469</v>
      </c>
      <c r="C1609" s="1">
        <v>1000</v>
      </c>
    </row>
    <row r="1610" spans="1:3">
      <c r="A1610" s="98">
        <v>8174</v>
      </c>
      <c r="B1610" s="1" t="s">
        <v>1470</v>
      </c>
      <c r="C1610" s="1">
        <v>100</v>
      </c>
    </row>
    <row r="1611" spans="1:3">
      <c r="A1611" s="98">
        <v>8175</v>
      </c>
      <c r="B1611" s="1" t="s">
        <v>1471</v>
      </c>
      <c r="C1611" s="1">
        <v>100</v>
      </c>
    </row>
    <row r="1612" spans="1:3">
      <c r="A1612" s="98">
        <v>8179</v>
      </c>
      <c r="B1612" s="1" t="s">
        <v>1472</v>
      </c>
      <c r="C1612" s="1">
        <v>100</v>
      </c>
    </row>
    <row r="1613" spans="1:3">
      <c r="A1613" s="98">
        <v>8184</v>
      </c>
      <c r="B1613" s="1" t="s">
        <v>1473</v>
      </c>
      <c r="C1613" s="1">
        <v>100</v>
      </c>
    </row>
    <row r="1614" spans="1:3">
      <c r="A1614" s="98">
        <v>8185</v>
      </c>
      <c r="B1614" s="1" t="s">
        <v>1474</v>
      </c>
      <c r="C1614" s="1">
        <v>100</v>
      </c>
    </row>
    <row r="1615" spans="1:3">
      <c r="A1615" s="98">
        <v>8186</v>
      </c>
      <c r="B1615" s="1" t="s">
        <v>2109</v>
      </c>
      <c r="C1615" s="1">
        <v>100</v>
      </c>
    </row>
    <row r="1616" spans="1:3">
      <c r="A1616" s="98">
        <v>8194</v>
      </c>
      <c r="B1616" s="1" t="s">
        <v>1475</v>
      </c>
      <c r="C1616" s="1">
        <v>100</v>
      </c>
    </row>
    <row r="1617" spans="1:3">
      <c r="A1617" s="98">
        <v>8200</v>
      </c>
      <c r="B1617" s="1" t="s">
        <v>1476</v>
      </c>
      <c r="C1617" s="1">
        <v>100</v>
      </c>
    </row>
    <row r="1618" spans="1:3">
      <c r="A1618" s="98">
        <v>8202</v>
      </c>
      <c r="B1618" s="1" t="s">
        <v>198</v>
      </c>
      <c r="C1618" s="1">
        <v>100</v>
      </c>
    </row>
    <row r="1619" spans="1:3">
      <c r="A1619" s="98">
        <v>8203</v>
      </c>
      <c r="B1619" s="1" t="s">
        <v>1477</v>
      </c>
      <c r="C1619" s="1">
        <v>100</v>
      </c>
    </row>
    <row r="1620" spans="1:3">
      <c r="A1620" s="98">
        <v>8214</v>
      </c>
      <c r="B1620" s="1" t="s">
        <v>1478</v>
      </c>
      <c r="C1620" s="1">
        <v>100</v>
      </c>
    </row>
    <row r="1621" spans="1:3">
      <c r="A1621" s="98">
        <v>8217</v>
      </c>
      <c r="B1621" s="1" t="s">
        <v>1479</v>
      </c>
      <c r="C1621" s="1">
        <v>1000</v>
      </c>
    </row>
    <row r="1622" spans="1:3">
      <c r="A1622" s="98">
        <v>8218</v>
      </c>
      <c r="B1622" s="1" t="s">
        <v>126</v>
      </c>
      <c r="C1622" s="1">
        <v>100</v>
      </c>
    </row>
    <row r="1623" spans="1:3">
      <c r="A1623" s="98">
        <v>8219</v>
      </c>
      <c r="B1623" s="1" t="s">
        <v>1480</v>
      </c>
      <c r="C1623" s="1">
        <v>100</v>
      </c>
    </row>
    <row r="1624" spans="1:3">
      <c r="A1624" s="98">
        <v>8227</v>
      </c>
      <c r="B1624" s="1" t="s">
        <v>127</v>
      </c>
      <c r="C1624" s="1">
        <v>100</v>
      </c>
    </row>
    <row r="1625" spans="1:3">
      <c r="A1625" s="98">
        <v>8230</v>
      </c>
      <c r="B1625" s="1" t="s">
        <v>1481</v>
      </c>
      <c r="C1625" s="1">
        <v>100</v>
      </c>
    </row>
    <row r="1626" spans="1:3">
      <c r="A1626" s="98">
        <v>8233</v>
      </c>
      <c r="B1626" s="1" t="s">
        <v>128</v>
      </c>
      <c r="C1626" s="1">
        <v>1000</v>
      </c>
    </row>
    <row r="1627" spans="1:3">
      <c r="A1627" s="98">
        <v>8237</v>
      </c>
      <c r="B1627" s="1" t="s">
        <v>1482</v>
      </c>
      <c r="C1627" s="1">
        <v>100</v>
      </c>
    </row>
    <row r="1628" spans="1:3">
      <c r="A1628" s="98">
        <v>8242</v>
      </c>
      <c r="B1628" s="1" t="s">
        <v>1483</v>
      </c>
      <c r="C1628" s="1">
        <v>100</v>
      </c>
    </row>
    <row r="1629" spans="1:3">
      <c r="A1629" s="98">
        <v>8244</v>
      </c>
      <c r="B1629" s="1" t="s">
        <v>1484</v>
      </c>
      <c r="C1629" s="1">
        <v>1000</v>
      </c>
    </row>
    <row r="1630" spans="1:3">
      <c r="A1630" s="98">
        <v>8245</v>
      </c>
      <c r="B1630" s="1" t="s">
        <v>1485</v>
      </c>
      <c r="C1630" s="1">
        <v>1000</v>
      </c>
    </row>
    <row r="1631" spans="1:3">
      <c r="A1631" s="98">
        <v>8249</v>
      </c>
      <c r="B1631" s="1" t="s">
        <v>1486</v>
      </c>
      <c r="C1631" s="1">
        <v>100</v>
      </c>
    </row>
    <row r="1632" spans="1:3">
      <c r="A1632" s="98">
        <v>8251</v>
      </c>
      <c r="B1632" s="1" t="s">
        <v>1487</v>
      </c>
      <c r="C1632" s="1">
        <v>100</v>
      </c>
    </row>
    <row r="1633" spans="1:3">
      <c r="A1633" s="98">
        <v>8252</v>
      </c>
      <c r="B1633" s="1" t="s">
        <v>1488</v>
      </c>
      <c r="C1633" s="1">
        <v>100</v>
      </c>
    </row>
    <row r="1634" spans="1:3">
      <c r="A1634" s="98">
        <v>8253</v>
      </c>
      <c r="B1634" s="1" t="s">
        <v>1489</v>
      </c>
      <c r="C1634" s="1">
        <v>100</v>
      </c>
    </row>
    <row r="1635" spans="1:3">
      <c r="A1635" s="98">
        <v>8254</v>
      </c>
      <c r="B1635" s="1" t="s">
        <v>1490</v>
      </c>
      <c r="C1635" s="1">
        <v>1000</v>
      </c>
    </row>
    <row r="1636" spans="1:3">
      <c r="A1636" s="98">
        <v>8255</v>
      </c>
      <c r="B1636" s="1" t="s">
        <v>1491</v>
      </c>
      <c r="C1636" s="1">
        <v>100</v>
      </c>
    </row>
    <row r="1637" spans="1:3">
      <c r="A1637" s="98">
        <v>8260</v>
      </c>
      <c r="B1637" s="1" t="s">
        <v>1492</v>
      </c>
      <c r="C1637" s="1">
        <v>100</v>
      </c>
    </row>
    <row r="1638" spans="1:3">
      <c r="A1638" s="98">
        <v>8267</v>
      </c>
      <c r="B1638" s="1" t="s">
        <v>129</v>
      </c>
      <c r="C1638" s="1">
        <v>100</v>
      </c>
    </row>
    <row r="1639" spans="1:3">
      <c r="A1639" s="98">
        <v>8273</v>
      </c>
      <c r="B1639" s="1" t="s">
        <v>130</v>
      </c>
      <c r="C1639" s="1">
        <v>100</v>
      </c>
    </row>
    <row r="1640" spans="1:3">
      <c r="A1640" s="98">
        <v>8274</v>
      </c>
      <c r="B1640" s="1" t="s">
        <v>1493</v>
      </c>
      <c r="C1640" s="1">
        <v>100</v>
      </c>
    </row>
    <row r="1641" spans="1:3">
      <c r="A1641" s="98">
        <v>8275</v>
      </c>
      <c r="B1641" s="1" t="s">
        <v>2110</v>
      </c>
      <c r="C1641" s="1">
        <v>100</v>
      </c>
    </row>
    <row r="1642" spans="1:3">
      <c r="A1642" s="98">
        <v>8276</v>
      </c>
      <c r="B1642" s="1" t="s">
        <v>1494</v>
      </c>
      <c r="C1642" s="1">
        <v>100</v>
      </c>
    </row>
    <row r="1643" spans="1:3">
      <c r="A1643" s="98">
        <v>8278</v>
      </c>
      <c r="B1643" s="1" t="s">
        <v>1495</v>
      </c>
      <c r="C1643" s="1">
        <v>100</v>
      </c>
    </row>
    <row r="1644" spans="1:3">
      <c r="A1644" s="98">
        <v>8279</v>
      </c>
      <c r="B1644" s="1" t="s">
        <v>1496</v>
      </c>
      <c r="C1644" s="1">
        <v>100</v>
      </c>
    </row>
    <row r="1645" spans="1:3">
      <c r="A1645" s="98">
        <v>8281</v>
      </c>
      <c r="B1645" s="1" t="s">
        <v>1497</v>
      </c>
      <c r="C1645" s="1">
        <v>100</v>
      </c>
    </row>
    <row r="1646" spans="1:3">
      <c r="A1646" s="98">
        <v>8282</v>
      </c>
      <c r="B1646" s="1" t="s">
        <v>1498</v>
      </c>
      <c r="C1646" s="1">
        <v>100</v>
      </c>
    </row>
    <row r="1647" spans="1:3">
      <c r="A1647" s="98">
        <v>8283</v>
      </c>
      <c r="B1647" s="1" t="s">
        <v>1499</v>
      </c>
      <c r="C1647" s="1">
        <v>100</v>
      </c>
    </row>
    <row r="1648" spans="1:3">
      <c r="A1648" s="98">
        <v>8285</v>
      </c>
      <c r="B1648" s="1" t="s">
        <v>1500</v>
      </c>
      <c r="C1648" s="1">
        <v>100</v>
      </c>
    </row>
    <row r="1649" spans="1:3">
      <c r="A1649" s="98">
        <v>8289</v>
      </c>
      <c r="B1649" s="1" t="s">
        <v>1501</v>
      </c>
      <c r="C1649" s="1">
        <v>100</v>
      </c>
    </row>
    <row r="1650" spans="1:3">
      <c r="A1650" s="98">
        <v>8291</v>
      </c>
      <c r="B1650" s="1" t="s">
        <v>1502</v>
      </c>
      <c r="C1650" s="1">
        <v>100</v>
      </c>
    </row>
    <row r="1651" spans="1:3">
      <c r="A1651" s="98">
        <v>8303</v>
      </c>
      <c r="B1651" s="1" t="s">
        <v>1503</v>
      </c>
      <c r="C1651" s="1">
        <v>1000</v>
      </c>
    </row>
    <row r="1652" spans="1:3">
      <c r="A1652" s="98">
        <v>8304</v>
      </c>
      <c r="B1652" s="1" t="s">
        <v>1504</v>
      </c>
      <c r="C1652" s="1">
        <v>1000</v>
      </c>
    </row>
    <row r="1653" spans="1:3">
      <c r="A1653" s="98">
        <v>8306</v>
      </c>
      <c r="B1653" s="1" t="s">
        <v>1505</v>
      </c>
      <c r="C1653" s="1">
        <v>100</v>
      </c>
    </row>
    <row r="1654" spans="1:3">
      <c r="A1654" s="98">
        <v>8308</v>
      </c>
      <c r="B1654" s="1" t="s">
        <v>1506</v>
      </c>
      <c r="C1654" s="1">
        <v>100</v>
      </c>
    </row>
    <row r="1655" spans="1:3">
      <c r="A1655" s="98">
        <v>8309</v>
      </c>
      <c r="B1655" s="1" t="s">
        <v>1507</v>
      </c>
      <c r="C1655" s="1">
        <v>100</v>
      </c>
    </row>
    <row r="1656" spans="1:3">
      <c r="A1656" s="98">
        <v>8316</v>
      </c>
      <c r="B1656" s="1" t="s">
        <v>1508</v>
      </c>
      <c r="C1656" s="1">
        <v>100</v>
      </c>
    </row>
    <row r="1657" spans="1:3">
      <c r="A1657" s="98">
        <v>8324</v>
      </c>
      <c r="B1657" s="1" t="s">
        <v>1509</v>
      </c>
      <c r="C1657" s="1">
        <v>1000</v>
      </c>
    </row>
    <row r="1658" spans="1:3">
      <c r="A1658" s="98">
        <v>8325</v>
      </c>
      <c r="B1658" s="1" t="s">
        <v>1510</v>
      </c>
      <c r="C1658" s="1">
        <v>100</v>
      </c>
    </row>
    <row r="1659" spans="1:3">
      <c r="A1659" s="98">
        <v>8331</v>
      </c>
      <c r="B1659" s="1" t="s">
        <v>1511</v>
      </c>
      <c r="C1659" s="1">
        <v>1000</v>
      </c>
    </row>
    <row r="1660" spans="1:3">
      <c r="A1660" s="98">
        <v>8334</v>
      </c>
      <c r="B1660" s="1" t="s">
        <v>1512</v>
      </c>
      <c r="C1660" s="1">
        <v>100</v>
      </c>
    </row>
    <row r="1661" spans="1:3">
      <c r="A1661" s="98">
        <v>8336</v>
      </c>
      <c r="B1661" s="1" t="s">
        <v>1513</v>
      </c>
      <c r="C1661" s="1">
        <v>100</v>
      </c>
    </row>
    <row r="1662" spans="1:3">
      <c r="A1662" s="98">
        <v>8337</v>
      </c>
      <c r="B1662" s="1" t="s">
        <v>1514</v>
      </c>
      <c r="C1662" s="1">
        <v>100</v>
      </c>
    </row>
    <row r="1663" spans="1:3">
      <c r="A1663" s="98">
        <v>8338</v>
      </c>
      <c r="B1663" s="1" t="s">
        <v>1515</v>
      </c>
      <c r="C1663" s="1">
        <v>100</v>
      </c>
    </row>
    <row r="1664" spans="1:3">
      <c r="A1664" s="98">
        <v>8341</v>
      </c>
      <c r="B1664" s="1" t="s">
        <v>1516</v>
      </c>
      <c r="C1664" s="1">
        <v>1000</v>
      </c>
    </row>
    <row r="1665" spans="1:3">
      <c r="A1665" s="98">
        <v>8342</v>
      </c>
      <c r="B1665" s="1" t="s">
        <v>1517</v>
      </c>
      <c r="C1665" s="1">
        <v>1000</v>
      </c>
    </row>
    <row r="1666" spans="1:3">
      <c r="A1666" s="98">
        <v>8343</v>
      </c>
      <c r="B1666" s="1" t="s">
        <v>1518</v>
      </c>
      <c r="C1666" s="1">
        <v>1000</v>
      </c>
    </row>
    <row r="1667" spans="1:3">
      <c r="A1667" s="98">
        <v>8344</v>
      </c>
      <c r="B1667" s="1" t="s">
        <v>1519</v>
      </c>
      <c r="C1667" s="1">
        <v>1000</v>
      </c>
    </row>
    <row r="1668" spans="1:3">
      <c r="A1668" s="98">
        <v>8345</v>
      </c>
      <c r="B1668" s="1" t="s">
        <v>1520</v>
      </c>
      <c r="C1668" s="1">
        <v>100</v>
      </c>
    </row>
    <row r="1669" spans="1:3">
      <c r="A1669" s="98">
        <v>8346</v>
      </c>
      <c r="B1669" s="1" t="s">
        <v>1521</v>
      </c>
      <c r="C1669" s="1">
        <v>1000</v>
      </c>
    </row>
    <row r="1670" spans="1:3">
      <c r="A1670" s="98">
        <v>8349</v>
      </c>
      <c r="B1670" s="1" t="s">
        <v>1522</v>
      </c>
      <c r="C1670" s="1">
        <v>1000</v>
      </c>
    </row>
    <row r="1671" spans="1:3">
      <c r="A1671" s="98">
        <v>8350</v>
      </c>
      <c r="B1671" s="1" t="s">
        <v>1523</v>
      </c>
      <c r="C1671" s="1">
        <v>1000</v>
      </c>
    </row>
    <row r="1672" spans="1:3">
      <c r="A1672" s="98">
        <v>8354</v>
      </c>
      <c r="B1672" s="1" t="s">
        <v>1524</v>
      </c>
      <c r="C1672" s="1">
        <v>1000</v>
      </c>
    </row>
    <row r="1673" spans="1:3">
      <c r="A1673" s="98">
        <v>8355</v>
      </c>
      <c r="B1673" s="1" t="s">
        <v>1525</v>
      </c>
      <c r="C1673" s="1">
        <v>1000</v>
      </c>
    </row>
    <row r="1674" spans="1:3">
      <c r="A1674" s="98">
        <v>8356</v>
      </c>
      <c r="B1674" s="1" t="s">
        <v>1526</v>
      </c>
      <c r="C1674" s="1">
        <v>1000</v>
      </c>
    </row>
    <row r="1675" spans="1:3">
      <c r="A1675" s="98">
        <v>8358</v>
      </c>
      <c r="B1675" s="1" t="s">
        <v>1527</v>
      </c>
      <c r="C1675" s="1">
        <v>100</v>
      </c>
    </row>
    <row r="1676" spans="1:3">
      <c r="A1676" s="98">
        <v>8359</v>
      </c>
      <c r="B1676" s="1" t="s">
        <v>1528</v>
      </c>
      <c r="C1676" s="1">
        <v>100</v>
      </c>
    </row>
    <row r="1677" spans="1:3">
      <c r="A1677" s="98">
        <v>8360</v>
      </c>
      <c r="B1677" s="1" t="s">
        <v>1529</v>
      </c>
      <c r="C1677" s="1">
        <v>1000</v>
      </c>
    </row>
    <row r="1678" spans="1:3">
      <c r="A1678" s="98">
        <v>8361</v>
      </c>
      <c r="B1678" s="1" t="s">
        <v>1530</v>
      </c>
      <c r="C1678" s="1">
        <v>1000</v>
      </c>
    </row>
    <row r="1679" spans="1:3">
      <c r="A1679" s="98">
        <v>8362</v>
      </c>
      <c r="B1679" s="1" t="s">
        <v>1531</v>
      </c>
      <c r="C1679" s="1">
        <v>1000</v>
      </c>
    </row>
    <row r="1680" spans="1:3">
      <c r="A1680" s="98">
        <v>8363</v>
      </c>
      <c r="B1680" s="1" t="s">
        <v>1532</v>
      </c>
      <c r="C1680" s="1">
        <v>1000</v>
      </c>
    </row>
    <row r="1681" spans="1:3">
      <c r="A1681" s="98">
        <v>8364</v>
      </c>
      <c r="B1681" s="1" t="s">
        <v>1533</v>
      </c>
      <c r="C1681" s="1">
        <v>100</v>
      </c>
    </row>
    <row r="1682" spans="1:3">
      <c r="A1682" s="98">
        <v>8365</v>
      </c>
      <c r="B1682" s="1" t="s">
        <v>2111</v>
      </c>
      <c r="C1682" s="1">
        <v>100</v>
      </c>
    </row>
    <row r="1683" spans="1:3">
      <c r="A1683" s="98">
        <v>8366</v>
      </c>
      <c r="B1683" s="1" t="s">
        <v>1534</v>
      </c>
      <c r="C1683" s="1">
        <v>1000</v>
      </c>
    </row>
    <row r="1684" spans="1:3">
      <c r="A1684" s="98">
        <v>8367</v>
      </c>
      <c r="B1684" s="1" t="s">
        <v>1535</v>
      </c>
      <c r="C1684" s="1">
        <v>100</v>
      </c>
    </row>
    <row r="1685" spans="1:3">
      <c r="A1685" s="98">
        <v>8368</v>
      </c>
      <c r="B1685" s="1" t="s">
        <v>1536</v>
      </c>
      <c r="C1685" s="1">
        <v>1000</v>
      </c>
    </row>
    <row r="1686" spans="1:3">
      <c r="A1686" s="98">
        <v>8369</v>
      </c>
      <c r="B1686" s="1" t="s">
        <v>1537</v>
      </c>
      <c r="C1686" s="1">
        <v>1000</v>
      </c>
    </row>
    <row r="1687" spans="1:3">
      <c r="A1687" s="98">
        <v>8370</v>
      </c>
      <c r="B1687" s="1" t="s">
        <v>1538</v>
      </c>
      <c r="C1687" s="1">
        <v>100</v>
      </c>
    </row>
    <row r="1688" spans="1:3">
      <c r="A1688" s="98">
        <v>8374</v>
      </c>
      <c r="B1688" s="1" t="s">
        <v>1539</v>
      </c>
      <c r="C1688" s="1">
        <v>100</v>
      </c>
    </row>
    <row r="1689" spans="1:3">
      <c r="A1689" s="98">
        <v>8377</v>
      </c>
      <c r="B1689" s="1" t="s">
        <v>1540</v>
      </c>
      <c r="C1689" s="1">
        <v>100</v>
      </c>
    </row>
    <row r="1690" spans="1:3">
      <c r="A1690" s="98">
        <v>8379</v>
      </c>
      <c r="B1690" s="1" t="s">
        <v>1541</v>
      </c>
      <c r="C1690" s="1">
        <v>1000</v>
      </c>
    </row>
    <row r="1691" spans="1:3">
      <c r="A1691" s="98">
        <v>8381</v>
      </c>
      <c r="B1691" s="1" t="s">
        <v>1542</v>
      </c>
      <c r="C1691" s="1">
        <v>100</v>
      </c>
    </row>
    <row r="1692" spans="1:3">
      <c r="A1692" s="98">
        <v>8382</v>
      </c>
      <c r="B1692" s="1" t="s">
        <v>1543</v>
      </c>
      <c r="C1692" s="1">
        <v>100</v>
      </c>
    </row>
    <row r="1693" spans="1:3">
      <c r="A1693" s="98">
        <v>8383</v>
      </c>
      <c r="B1693" s="1" t="s">
        <v>1544</v>
      </c>
      <c r="C1693" s="1">
        <v>100</v>
      </c>
    </row>
    <row r="1694" spans="1:3">
      <c r="A1694" s="98">
        <v>8385</v>
      </c>
      <c r="B1694" s="1" t="s">
        <v>1545</v>
      </c>
      <c r="C1694" s="1">
        <v>100</v>
      </c>
    </row>
    <row r="1695" spans="1:3">
      <c r="A1695" s="98">
        <v>8386</v>
      </c>
      <c r="B1695" s="1" t="s">
        <v>1546</v>
      </c>
      <c r="C1695" s="1">
        <v>1000</v>
      </c>
    </row>
    <row r="1696" spans="1:3">
      <c r="A1696" s="98">
        <v>8387</v>
      </c>
      <c r="B1696" s="1" t="s">
        <v>1547</v>
      </c>
      <c r="C1696" s="1">
        <v>1000</v>
      </c>
    </row>
    <row r="1697" spans="1:3">
      <c r="A1697" s="98">
        <v>8388</v>
      </c>
      <c r="B1697" s="1" t="s">
        <v>1548</v>
      </c>
      <c r="C1697" s="1">
        <v>1000</v>
      </c>
    </row>
    <row r="1698" spans="1:3">
      <c r="A1698" s="98">
        <v>8392</v>
      </c>
      <c r="B1698" s="1" t="s">
        <v>1549</v>
      </c>
      <c r="C1698" s="1">
        <v>1000</v>
      </c>
    </row>
    <row r="1699" spans="1:3">
      <c r="A1699" s="98">
        <v>8393</v>
      </c>
      <c r="B1699" s="1" t="s">
        <v>1550</v>
      </c>
      <c r="C1699" s="1">
        <v>1000</v>
      </c>
    </row>
    <row r="1700" spans="1:3">
      <c r="A1700" s="98">
        <v>8395</v>
      </c>
      <c r="B1700" s="1" t="s">
        <v>1551</v>
      </c>
      <c r="C1700" s="1">
        <v>1000</v>
      </c>
    </row>
    <row r="1701" spans="1:3">
      <c r="A1701" s="98">
        <v>8396</v>
      </c>
      <c r="B1701" s="1" t="s">
        <v>1552</v>
      </c>
      <c r="C1701" s="1">
        <v>1000</v>
      </c>
    </row>
    <row r="1702" spans="1:3">
      <c r="A1702" s="98">
        <v>8397</v>
      </c>
      <c r="B1702" s="1" t="s">
        <v>1553</v>
      </c>
      <c r="C1702" s="1">
        <v>100</v>
      </c>
    </row>
    <row r="1703" spans="1:3">
      <c r="A1703" s="98">
        <v>8399</v>
      </c>
      <c r="B1703" s="1" t="s">
        <v>1554</v>
      </c>
      <c r="C1703" s="1">
        <v>100</v>
      </c>
    </row>
    <row r="1704" spans="1:3">
      <c r="A1704" s="98">
        <v>8410</v>
      </c>
      <c r="B1704" s="1" t="s">
        <v>131</v>
      </c>
      <c r="C1704" s="1">
        <v>100</v>
      </c>
    </row>
    <row r="1705" spans="1:3">
      <c r="A1705" s="98">
        <v>8411</v>
      </c>
      <c r="B1705" s="1" t="s">
        <v>1555</v>
      </c>
      <c r="C1705" s="1">
        <v>100</v>
      </c>
    </row>
    <row r="1706" spans="1:3">
      <c r="A1706" s="98">
        <v>8416</v>
      </c>
      <c r="B1706" s="1" t="s">
        <v>1556</v>
      </c>
      <c r="C1706" s="1">
        <v>1000</v>
      </c>
    </row>
    <row r="1707" spans="1:3">
      <c r="A1707" s="98">
        <v>8418</v>
      </c>
      <c r="B1707" s="1" t="s">
        <v>1557</v>
      </c>
      <c r="C1707" s="1">
        <v>1000</v>
      </c>
    </row>
    <row r="1708" spans="1:3">
      <c r="A1708" s="98">
        <v>8423</v>
      </c>
      <c r="B1708" s="1" t="s">
        <v>199</v>
      </c>
      <c r="C1708" s="1">
        <v>100</v>
      </c>
    </row>
    <row r="1709" spans="1:3">
      <c r="A1709" s="98">
        <v>8424</v>
      </c>
      <c r="B1709" s="1" t="s">
        <v>1558</v>
      </c>
      <c r="C1709" s="1">
        <v>100</v>
      </c>
    </row>
    <row r="1710" spans="1:3">
      <c r="A1710" s="98">
        <v>8425</v>
      </c>
      <c r="B1710" s="1" t="s">
        <v>132</v>
      </c>
      <c r="C1710" s="1">
        <v>100</v>
      </c>
    </row>
    <row r="1711" spans="1:3">
      <c r="A1711" s="98">
        <v>8439</v>
      </c>
      <c r="B1711" s="1" t="s">
        <v>2112</v>
      </c>
      <c r="C1711" s="1">
        <v>100</v>
      </c>
    </row>
    <row r="1712" spans="1:3">
      <c r="A1712" s="98">
        <v>8473</v>
      </c>
      <c r="B1712" s="1" t="s">
        <v>1559</v>
      </c>
      <c r="C1712" s="1">
        <v>100</v>
      </c>
    </row>
    <row r="1713" spans="1:3">
      <c r="A1713" s="98">
        <v>8508</v>
      </c>
      <c r="B1713" s="1" t="s">
        <v>133</v>
      </c>
      <c r="C1713" s="1">
        <v>100</v>
      </c>
    </row>
    <row r="1714" spans="1:3">
      <c r="A1714" s="98">
        <v>8511</v>
      </c>
      <c r="B1714" s="1" t="s">
        <v>1560</v>
      </c>
      <c r="C1714" s="1">
        <v>100</v>
      </c>
    </row>
    <row r="1715" spans="1:3">
      <c r="A1715" s="98">
        <v>8515</v>
      </c>
      <c r="B1715" s="1" t="s">
        <v>134</v>
      </c>
      <c r="C1715" s="1">
        <v>100</v>
      </c>
    </row>
    <row r="1716" spans="1:3">
      <c r="A1716" s="98">
        <v>8519</v>
      </c>
      <c r="B1716" s="1" t="s">
        <v>1561</v>
      </c>
      <c r="C1716" s="1">
        <v>100</v>
      </c>
    </row>
    <row r="1717" spans="1:3">
      <c r="A1717" s="98">
        <v>8521</v>
      </c>
      <c r="B1717" s="1" t="s">
        <v>1562</v>
      </c>
      <c r="C1717" s="1">
        <v>100</v>
      </c>
    </row>
    <row r="1718" spans="1:3">
      <c r="A1718" s="98">
        <v>8522</v>
      </c>
      <c r="B1718" s="1" t="s">
        <v>1563</v>
      </c>
      <c r="C1718" s="1">
        <v>100</v>
      </c>
    </row>
    <row r="1719" spans="1:3">
      <c r="A1719" s="98">
        <v>8524</v>
      </c>
      <c r="B1719" s="1" t="s">
        <v>135</v>
      </c>
      <c r="C1719" s="1">
        <v>100</v>
      </c>
    </row>
    <row r="1720" spans="1:3">
      <c r="A1720" s="98">
        <v>8527</v>
      </c>
      <c r="B1720" s="1" t="s">
        <v>1564</v>
      </c>
      <c r="C1720" s="1">
        <v>100</v>
      </c>
    </row>
    <row r="1721" spans="1:3">
      <c r="A1721" s="98">
        <v>8529</v>
      </c>
      <c r="B1721" s="1" t="s">
        <v>1565</v>
      </c>
      <c r="C1721" s="1">
        <v>100</v>
      </c>
    </row>
    <row r="1722" spans="1:3">
      <c r="A1722" s="98">
        <v>8530</v>
      </c>
      <c r="B1722" s="1" t="s">
        <v>1566</v>
      </c>
      <c r="C1722" s="1">
        <v>100</v>
      </c>
    </row>
    <row r="1723" spans="1:3">
      <c r="A1723" s="98">
        <v>8537</v>
      </c>
      <c r="B1723" s="1" t="s">
        <v>1567</v>
      </c>
      <c r="C1723" s="1">
        <v>1000</v>
      </c>
    </row>
    <row r="1724" spans="1:3">
      <c r="A1724" s="98">
        <v>8541</v>
      </c>
      <c r="B1724" s="1" t="s">
        <v>1568</v>
      </c>
      <c r="C1724" s="1">
        <v>100</v>
      </c>
    </row>
    <row r="1725" spans="1:3">
      <c r="A1725" s="98">
        <v>8542</v>
      </c>
      <c r="B1725" s="1" t="s">
        <v>1569</v>
      </c>
      <c r="C1725" s="1">
        <v>100</v>
      </c>
    </row>
    <row r="1726" spans="1:3">
      <c r="A1726" s="98">
        <v>8543</v>
      </c>
      <c r="B1726" s="1" t="s">
        <v>1570</v>
      </c>
      <c r="C1726" s="1">
        <v>100</v>
      </c>
    </row>
    <row r="1727" spans="1:3">
      <c r="A1727" s="98">
        <v>8544</v>
      </c>
      <c r="B1727" s="1" t="s">
        <v>1571</v>
      </c>
      <c r="C1727" s="1">
        <v>1000</v>
      </c>
    </row>
    <row r="1728" spans="1:3">
      <c r="A1728" s="98">
        <v>8545</v>
      </c>
      <c r="B1728" s="1" t="s">
        <v>1572</v>
      </c>
      <c r="C1728" s="1">
        <v>100</v>
      </c>
    </row>
    <row r="1729" spans="1:3">
      <c r="A1729" s="98">
        <v>8550</v>
      </c>
      <c r="B1729" s="1" t="s">
        <v>1573</v>
      </c>
      <c r="C1729" s="1">
        <v>100</v>
      </c>
    </row>
    <row r="1730" spans="1:3">
      <c r="A1730" s="98">
        <v>8551</v>
      </c>
      <c r="B1730" s="1" t="s">
        <v>1574</v>
      </c>
      <c r="C1730" s="1">
        <v>100</v>
      </c>
    </row>
    <row r="1731" spans="1:3">
      <c r="A1731" s="98">
        <v>8558</v>
      </c>
      <c r="B1731" s="1" t="s">
        <v>1575</v>
      </c>
      <c r="C1731" s="1">
        <v>1000</v>
      </c>
    </row>
    <row r="1732" spans="1:3">
      <c r="A1732" s="98">
        <v>8562</v>
      </c>
      <c r="B1732" s="1" t="s">
        <v>1576</v>
      </c>
      <c r="C1732" s="1">
        <v>1000</v>
      </c>
    </row>
    <row r="1733" spans="1:3">
      <c r="A1733" s="98">
        <v>8563</v>
      </c>
      <c r="B1733" s="1" t="s">
        <v>1577</v>
      </c>
      <c r="C1733" s="1">
        <v>1000</v>
      </c>
    </row>
    <row r="1734" spans="1:3">
      <c r="A1734" s="98">
        <v>8566</v>
      </c>
      <c r="B1734" s="1" t="s">
        <v>136</v>
      </c>
      <c r="C1734" s="1">
        <v>100</v>
      </c>
    </row>
    <row r="1735" spans="1:3">
      <c r="A1735" s="98">
        <v>8570</v>
      </c>
      <c r="B1735" s="1" t="s">
        <v>1578</v>
      </c>
      <c r="C1735" s="1">
        <v>100</v>
      </c>
    </row>
    <row r="1736" spans="1:3">
      <c r="A1736" s="98">
        <v>8572</v>
      </c>
      <c r="B1736" s="1" t="s">
        <v>137</v>
      </c>
      <c r="C1736" s="1">
        <v>100</v>
      </c>
    </row>
    <row r="1737" spans="1:3">
      <c r="A1737" s="98">
        <v>8584</v>
      </c>
      <c r="B1737" s="1" t="s">
        <v>1579</v>
      </c>
      <c r="C1737" s="1">
        <v>1000</v>
      </c>
    </row>
    <row r="1738" spans="1:3">
      <c r="A1738" s="98">
        <v>8585</v>
      </c>
      <c r="B1738" s="1" t="s">
        <v>1580</v>
      </c>
      <c r="C1738" s="1">
        <v>100</v>
      </c>
    </row>
    <row r="1739" spans="1:3">
      <c r="A1739" s="98">
        <v>8586</v>
      </c>
      <c r="B1739" s="1" t="s">
        <v>1581</v>
      </c>
      <c r="C1739" s="1">
        <v>100</v>
      </c>
    </row>
    <row r="1740" spans="1:3">
      <c r="A1740" s="98">
        <v>8589</v>
      </c>
      <c r="B1740" s="1" t="s">
        <v>1582</v>
      </c>
      <c r="C1740" s="1">
        <v>100</v>
      </c>
    </row>
    <row r="1741" spans="1:3">
      <c r="A1741" s="98">
        <v>8591</v>
      </c>
      <c r="B1741" s="1" t="s">
        <v>138</v>
      </c>
      <c r="C1741" s="1">
        <v>100</v>
      </c>
    </row>
    <row r="1742" spans="1:3">
      <c r="A1742" s="98">
        <v>8593</v>
      </c>
      <c r="B1742" s="1" t="s">
        <v>1583</v>
      </c>
      <c r="C1742" s="1">
        <v>100</v>
      </c>
    </row>
    <row r="1743" spans="1:3">
      <c r="A1743" s="98">
        <v>8595</v>
      </c>
      <c r="B1743" s="1" t="s">
        <v>1584</v>
      </c>
      <c r="C1743" s="1">
        <v>100</v>
      </c>
    </row>
    <row r="1744" spans="1:3">
      <c r="A1744" s="98">
        <v>8600</v>
      </c>
      <c r="B1744" s="1" t="s">
        <v>1585</v>
      </c>
      <c r="C1744" s="1">
        <v>100</v>
      </c>
    </row>
    <row r="1745" spans="1:3">
      <c r="A1745" s="98">
        <v>8601</v>
      </c>
      <c r="B1745" s="1" t="s">
        <v>1586</v>
      </c>
      <c r="C1745" s="1">
        <v>1000</v>
      </c>
    </row>
    <row r="1746" spans="1:3">
      <c r="A1746" s="98">
        <v>8604</v>
      </c>
      <c r="B1746" s="1" t="s">
        <v>139</v>
      </c>
      <c r="C1746" s="1">
        <v>100</v>
      </c>
    </row>
    <row r="1747" spans="1:3">
      <c r="A1747" s="98">
        <v>8609</v>
      </c>
      <c r="B1747" s="1" t="s">
        <v>1587</v>
      </c>
      <c r="C1747" s="1">
        <v>1000</v>
      </c>
    </row>
    <row r="1748" spans="1:3">
      <c r="A1748" s="98">
        <v>8613</v>
      </c>
      <c r="B1748" s="1" t="s">
        <v>1588</v>
      </c>
      <c r="C1748" s="1">
        <v>100</v>
      </c>
    </row>
    <row r="1749" spans="1:3">
      <c r="A1749" s="98">
        <v>8614</v>
      </c>
      <c r="B1749" s="1" t="s">
        <v>1589</v>
      </c>
      <c r="C1749" s="1">
        <v>1000</v>
      </c>
    </row>
    <row r="1750" spans="1:3">
      <c r="A1750" s="98">
        <v>8616</v>
      </c>
      <c r="B1750" s="1" t="s">
        <v>1590</v>
      </c>
      <c r="C1750" s="1">
        <v>100</v>
      </c>
    </row>
    <row r="1751" spans="1:3">
      <c r="A1751" s="98">
        <v>8617</v>
      </c>
      <c r="B1751" s="1" t="s">
        <v>1591</v>
      </c>
      <c r="C1751" s="1">
        <v>1000</v>
      </c>
    </row>
    <row r="1752" spans="1:3">
      <c r="A1752" s="98">
        <v>8622</v>
      </c>
      <c r="B1752" s="1" t="s">
        <v>1592</v>
      </c>
      <c r="C1752" s="1">
        <v>100</v>
      </c>
    </row>
    <row r="1753" spans="1:3">
      <c r="A1753" s="98">
        <v>8624</v>
      </c>
      <c r="B1753" s="1" t="s">
        <v>1593</v>
      </c>
      <c r="C1753" s="1">
        <v>100</v>
      </c>
    </row>
    <row r="1754" spans="1:3">
      <c r="A1754" s="98">
        <v>8625</v>
      </c>
      <c r="B1754" s="1" t="s">
        <v>1594</v>
      </c>
      <c r="C1754" s="1">
        <v>1000</v>
      </c>
    </row>
    <row r="1755" spans="1:3">
      <c r="A1755" s="98">
        <v>8628</v>
      </c>
      <c r="B1755" s="1" t="s">
        <v>1595</v>
      </c>
      <c r="C1755" s="1">
        <v>100</v>
      </c>
    </row>
    <row r="1756" spans="1:3">
      <c r="A1756" s="98">
        <v>8630</v>
      </c>
      <c r="B1756" s="1" t="s">
        <v>2113</v>
      </c>
      <c r="C1756" s="1">
        <v>100</v>
      </c>
    </row>
    <row r="1757" spans="1:3">
      <c r="A1757" s="98">
        <v>8692</v>
      </c>
      <c r="B1757" s="1" t="s">
        <v>1596</v>
      </c>
      <c r="C1757" s="1">
        <v>100</v>
      </c>
    </row>
    <row r="1758" spans="1:3">
      <c r="A1758" s="98">
        <v>8697</v>
      </c>
      <c r="B1758" s="1" t="s">
        <v>1597</v>
      </c>
      <c r="C1758" s="1">
        <v>100</v>
      </c>
    </row>
    <row r="1759" spans="1:3">
      <c r="A1759" s="98">
        <v>8698</v>
      </c>
      <c r="B1759" s="1" t="s">
        <v>1598</v>
      </c>
      <c r="C1759" s="1">
        <v>100</v>
      </c>
    </row>
    <row r="1760" spans="1:3">
      <c r="A1760" s="98">
        <v>8699</v>
      </c>
      <c r="B1760" s="1" t="s">
        <v>2114</v>
      </c>
      <c r="C1760" s="1">
        <v>100</v>
      </c>
    </row>
    <row r="1761" spans="1:3">
      <c r="A1761" s="98">
        <v>8703</v>
      </c>
      <c r="B1761" s="1" t="s">
        <v>1599</v>
      </c>
      <c r="C1761" s="1">
        <v>100</v>
      </c>
    </row>
    <row r="1762" spans="1:3">
      <c r="A1762" s="98">
        <v>8704</v>
      </c>
      <c r="B1762" s="1" t="s">
        <v>2115</v>
      </c>
      <c r="C1762" s="1">
        <v>100</v>
      </c>
    </row>
    <row r="1763" spans="1:3">
      <c r="A1763" s="98">
        <v>8706</v>
      </c>
      <c r="B1763" s="1" t="s">
        <v>1600</v>
      </c>
      <c r="C1763" s="1">
        <v>100</v>
      </c>
    </row>
    <row r="1764" spans="1:3">
      <c r="A1764" s="98">
        <v>8707</v>
      </c>
      <c r="B1764" s="1" t="s">
        <v>1601</v>
      </c>
      <c r="C1764" s="1">
        <v>100</v>
      </c>
    </row>
    <row r="1765" spans="1:3">
      <c r="A1765" s="98">
        <v>8708</v>
      </c>
      <c r="B1765" s="1" t="s">
        <v>1602</v>
      </c>
      <c r="C1765" s="1">
        <v>100</v>
      </c>
    </row>
    <row r="1766" spans="1:3">
      <c r="A1766" s="98">
        <v>8709</v>
      </c>
      <c r="B1766" s="1" t="s">
        <v>2116</v>
      </c>
      <c r="C1766" s="1">
        <v>100</v>
      </c>
    </row>
    <row r="1767" spans="1:3">
      <c r="A1767" s="98">
        <v>8713</v>
      </c>
      <c r="B1767" s="1" t="s">
        <v>1603</v>
      </c>
      <c r="C1767" s="1">
        <v>100</v>
      </c>
    </row>
    <row r="1768" spans="1:3">
      <c r="A1768" s="98">
        <v>8714</v>
      </c>
      <c r="B1768" s="1" t="s">
        <v>1604</v>
      </c>
      <c r="C1768" s="1">
        <v>100</v>
      </c>
    </row>
    <row r="1769" spans="1:3">
      <c r="A1769" s="98">
        <v>8715</v>
      </c>
      <c r="B1769" s="1" t="s">
        <v>1605</v>
      </c>
      <c r="C1769" s="1">
        <v>100</v>
      </c>
    </row>
    <row r="1770" spans="1:3">
      <c r="A1770" s="98">
        <v>8725</v>
      </c>
      <c r="B1770" s="1" t="s">
        <v>1606</v>
      </c>
      <c r="C1770" s="1">
        <v>100</v>
      </c>
    </row>
    <row r="1771" spans="1:3">
      <c r="A1771" s="98">
        <v>8729</v>
      </c>
      <c r="B1771" s="1" t="s">
        <v>1607</v>
      </c>
      <c r="C1771" s="1">
        <v>100</v>
      </c>
    </row>
    <row r="1772" spans="1:3">
      <c r="A1772" s="98">
        <v>8732</v>
      </c>
      <c r="B1772" s="1" t="s">
        <v>1608</v>
      </c>
      <c r="C1772" s="1">
        <v>100</v>
      </c>
    </row>
    <row r="1773" spans="1:3">
      <c r="A1773" s="98">
        <v>8742</v>
      </c>
      <c r="B1773" s="1" t="s">
        <v>1609</v>
      </c>
      <c r="C1773" s="1">
        <v>100</v>
      </c>
    </row>
    <row r="1774" spans="1:3">
      <c r="A1774" s="98">
        <v>8750</v>
      </c>
      <c r="B1774" s="1" t="s">
        <v>2117</v>
      </c>
      <c r="C1774" s="1">
        <v>100</v>
      </c>
    </row>
    <row r="1775" spans="1:3">
      <c r="A1775" s="98">
        <v>8766</v>
      </c>
      <c r="B1775" s="1" t="s">
        <v>140</v>
      </c>
      <c r="C1775" s="1">
        <v>100</v>
      </c>
    </row>
    <row r="1776" spans="1:3">
      <c r="A1776" s="98">
        <v>8769</v>
      </c>
      <c r="B1776" s="1" t="s">
        <v>2118</v>
      </c>
      <c r="C1776" s="1">
        <v>100</v>
      </c>
    </row>
    <row r="1777" spans="1:3">
      <c r="A1777" s="98">
        <v>8787</v>
      </c>
      <c r="B1777" s="1" t="s">
        <v>2119</v>
      </c>
      <c r="C1777" s="1">
        <v>100</v>
      </c>
    </row>
    <row r="1778" spans="1:3">
      <c r="A1778" s="98">
        <v>8789</v>
      </c>
      <c r="B1778" s="1" t="s">
        <v>2120</v>
      </c>
      <c r="C1778" s="1">
        <v>100</v>
      </c>
    </row>
    <row r="1779" spans="1:3">
      <c r="A1779" s="98">
        <v>8793</v>
      </c>
      <c r="B1779" s="1" t="s">
        <v>1610</v>
      </c>
      <c r="C1779" s="1">
        <v>100</v>
      </c>
    </row>
    <row r="1780" spans="1:3">
      <c r="A1780" s="98">
        <v>8795</v>
      </c>
      <c r="B1780" s="1" t="s">
        <v>1611</v>
      </c>
      <c r="C1780" s="1">
        <v>100</v>
      </c>
    </row>
    <row r="1781" spans="1:3">
      <c r="A1781" s="98">
        <v>8798</v>
      </c>
      <c r="B1781" s="1" t="s">
        <v>1612</v>
      </c>
      <c r="C1781" s="1">
        <v>100</v>
      </c>
    </row>
    <row r="1782" spans="1:3">
      <c r="A1782" s="98">
        <v>8801</v>
      </c>
      <c r="B1782" s="1" t="s">
        <v>1613</v>
      </c>
      <c r="C1782" s="1">
        <v>1000</v>
      </c>
    </row>
    <row r="1783" spans="1:3">
      <c r="A1783" s="98">
        <v>8802</v>
      </c>
      <c r="B1783" s="1" t="s">
        <v>141</v>
      </c>
      <c r="C1783" s="1">
        <v>1000</v>
      </c>
    </row>
    <row r="1784" spans="1:3">
      <c r="A1784" s="98">
        <v>8803</v>
      </c>
      <c r="B1784" s="1" t="s">
        <v>1614</v>
      </c>
      <c r="C1784" s="1">
        <v>100</v>
      </c>
    </row>
    <row r="1785" spans="1:3">
      <c r="A1785" s="98">
        <v>8804</v>
      </c>
      <c r="B1785" s="1" t="s">
        <v>1615</v>
      </c>
      <c r="C1785" s="1">
        <v>100</v>
      </c>
    </row>
    <row r="1786" spans="1:3">
      <c r="A1786" s="98">
        <v>8806</v>
      </c>
      <c r="B1786" s="1" t="s">
        <v>1616</v>
      </c>
      <c r="C1786" s="1">
        <v>100</v>
      </c>
    </row>
    <row r="1787" spans="1:3">
      <c r="A1787" s="98">
        <v>8818</v>
      </c>
      <c r="B1787" s="1" t="s">
        <v>1617</v>
      </c>
      <c r="C1787" s="1">
        <v>100</v>
      </c>
    </row>
    <row r="1788" spans="1:3">
      <c r="A1788" s="98">
        <v>8830</v>
      </c>
      <c r="B1788" s="1" t="s">
        <v>1618</v>
      </c>
      <c r="C1788" s="1">
        <v>1000</v>
      </c>
    </row>
    <row r="1789" spans="1:3">
      <c r="A1789" s="98">
        <v>8835</v>
      </c>
      <c r="B1789" s="1" t="s">
        <v>1619</v>
      </c>
      <c r="C1789" s="1">
        <v>1000</v>
      </c>
    </row>
    <row r="1790" spans="1:3">
      <c r="A1790" s="98">
        <v>8840</v>
      </c>
      <c r="B1790" s="1" t="s">
        <v>142</v>
      </c>
      <c r="C1790" s="1">
        <v>1000</v>
      </c>
    </row>
    <row r="1791" spans="1:3">
      <c r="A1791" s="98">
        <v>8841</v>
      </c>
      <c r="B1791" s="1" t="s">
        <v>1620</v>
      </c>
      <c r="C1791" s="1">
        <v>100</v>
      </c>
    </row>
    <row r="1792" spans="1:3">
      <c r="A1792" s="98">
        <v>8844</v>
      </c>
      <c r="B1792" s="1" t="s">
        <v>2121</v>
      </c>
      <c r="C1792" s="1">
        <v>100</v>
      </c>
    </row>
    <row r="1793" spans="1:3">
      <c r="A1793" s="98">
        <v>8848</v>
      </c>
      <c r="B1793" s="1" t="s">
        <v>2122</v>
      </c>
      <c r="C1793" s="1">
        <v>100</v>
      </c>
    </row>
    <row r="1794" spans="1:3">
      <c r="A1794" s="98">
        <v>8850</v>
      </c>
      <c r="B1794" s="1" t="s">
        <v>2123</v>
      </c>
      <c r="C1794" s="1">
        <v>100</v>
      </c>
    </row>
    <row r="1795" spans="1:3">
      <c r="A1795" s="98">
        <v>8860</v>
      </c>
      <c r="B1795" s="1" t="s">
        <v>1621</v>
      </c>
      <c r="C1795" s="1">
        <v>100</v>
      </c>
    </row>
    <row r="1796" spans="1:3">
      <c r="A1796" s="98">
        <v>8869</v>
      </c>
      <c r="B1796" s="1" t="s">
        <v>1622</v>
      </c>
      <c r="C1796" s="1">
        <v>100</v>
      </c>
    </row>
    <row r="1797" spans="1:3">
      <c r="A1797" s="98">
        <v>8870</v>
      </c>
      <c r="B1797" s="1" t="s">
        <v>1623</v>
      </c>
      <c r="C1797" s="1">
        <v>100</v>
      </c>
    </row>
    <row r="1798" spans="1:3">
      <c r="A1798" s="98">
        <v>8871</v>
      </c>
      <c r="B1798" s="1" t="s">
        <v>1624</v>
      </c>
      <c r="C1798" s="1">
        <v>100</v>
      </c>
    </row>
    <row r="1799" spans="1:3">
      <c r="A1799" s="98">
        <v>8876</v>
      </c>
      <c r="B1799" s="1" t="s">
        <v>2124</v>
      </c>
      <c r="C1799" s="1">
        <v>100</v>
      </c>
    </row>
    <row r="1800" spans="1:3">
      <c r="A1800" s="98">
        <v>8877</v>
      </c>
      <c r="B1800" s="1" t="s">
        <v>1625</v>
      </c>
      <c r="C1800" s="1">
        <v>100</v>
      </c>
    </row>
    <row r="1801" spans="1:3">
      <c r="A1801" s="98">
        <v>8881</v>
      </c>
      <c r="B1801" s="1" t="s">
        <v>1626</v>
      </c>
      <c r="C1801" s="1">
        <v>100</v>
      </c>
    </row>
    <row r="1802" spans="1:3">
      <c r="A1802" s="98">
        <v>8885</v>
      </c>
      <c r="B1802" s="1" t="s">
        <v>2125</v>
      </c>
      <c r="C1802" s="1">
        <v>100</v>
      </c>
    </row>
    <row r="1803" spans="1:3">
      <c r="A1803" s="98">
        <v>8887</v>
      </c>
      <c r="B1803" s="1" t="s">
        <v>2126</v>
      </c>
      <c r="C1803" s="1">
        <v>100</v>
      </c>
    </row>
    <row r="1804" spans="1:3">
      <c r="A1804" s="98">
        <v>8889</v>
      </c>
      <c r="B1804" s="1" t="s">
        <v>2127</v>
      </c>
      <c r="C1804" s="1">
        <v>100</v>
      </c>
    </row>
    <row r="1805" spans="1:3">
      <c r="A1805" s="98">
        <v>8890</v>
      </c>
      <c r="B1805" s="1" t="s">
        <v>2128</v>
      </c>
      <c r="C1805" s="1">
        <v>100</v>
      </c>
    </row>
    <row r="1806" spans="1:3">
      <c r="A1806" s="98">
        <v>8892</v>
      </c>
      <c r="B1806" s="1" t="s">
        <v>1627</v>
      </c>
      <c r="C1806" s="1">
        <v>100</v>
      </c>
    </row>
    <row r="1807" spans="1:3">
      <c r="A1807" s="98">
        <v>8893</v>
      </c>
      <c r="B1807" s="1" t="s">
        <v>2129</v>
      </c>
      <c r="C1807" s="1">
        <v>100</v>
      </c>
    </row>
    <row r="1808" spans="1:3">
      <c r="A1808" s="98">
        <v>8894</v>
      </c>
      <c r="B1808" s="1" t="s">
        <v>1628</v>
      </c>
      <c r="C1808" s="1">
        <v>100</v>
      </c>
    </row>
    <row r="1809" spans="1:3">
      <c r="A1809" s="98">
        <v>8897</v>
      </c>
      <c r="B1809" s="1" t="s">
        <v>143</v>
      </c>
      <c r="C1809" s="1">
        <v>100</v>
      </c>
    </row>
    <row r="1810" spans="1:3">
      <c r="A1810" s="98">
        <v>8903</v>
      </c>
      <c r="B1810" s="1" t="s">
        <v>2130</v>
      </c>
      <c r="C1810" s="1">
        <v>100</v>
      </c>
    </row>
    <row r="1811" spans="1:3">
      <c r="A1811" s="98">
        <v>8904</v>
      </c>
      <c r="B1811" s="1" t="s">
        <v>1629</v>
      </c>
      <c r="C1811" s="1">
        <v>100</v>
      </c>
    </row>
    <row r="1812" spans="1:3">
      <c r="A1812" s="98">
        <v>8905</v>
      </c>
      <c r="B1812" s="1" t="s">
        <v>144</v>
      </c>
      <c r="C1812" s="1">
        <v>100</v>
      </c>
    </row>
    <row r="1813" spans="1:3">
      <c r="A1813" s="98">
        <v>8909</v>
      </c>
      <c r="B1813" s="1" t="s">
        <v>2131</v>
      </c>
      <c r="C1813" s="1">
        <v>100</v>
      </c>
    </row>
    <row r="1814" spans="1:3">
      <c r="A1814" s="98">
        <v>8912</v>
      </c>
      <c r="B1814" s="1" t="s">
        <v>1630</v>
      </c>
      <c r="C1814" s="1">
        <v>100</v>
      </c>
    </row>
    <row r="1815" spans="1:3">
      <c r="A1815" s="98">
        <v>8914</v>
      </c>
      <c r="B1815" s="1" t="s">
        <v>2132</v>
      </c>
      <c r="C1815" s="1">
        <v>100</v>
      </c>
    </row>
    <row r="1816" spans="1:3">
      <c r="A1816" s="98">
        <v>8917</v>
      </c>
      <c r="B1816" s="1" t="s">
        <v>1631</v>
      </c>
      <c r="C1816" s="1">
        <v>100</v>
      </c>
    </row>
    <row r="1817" spans="1:3">
      <c r="A1817" s="98">
        <v>8920</v>
      </c>
      <c r="B1817" s="1" t="s">
        <v>1632</v>
      </c>
      <c r="C1817" s="1">
        <v>100</v>
      </c>
    </row>
    <row r="1818" spans="1:3">
      <c r="A1818" s="98">
        <v>8923</v>
      </c>
      <c r="B1818" s="1" t="s">
        <v>1633</v>
      </c>
      <c r="C1818" s="1">
        <v>100</v>
      </c>
    </row>
    <row r="1819" spans="1:3">
      <c r="A1819" s="98">
        <v>8925</v>
      </c>
      <c r="B1819" s="1" t="s">
        <v>1634</v>
      </c>
      <c r="C1819" s="1">
        <v>100</v>
      </c>
    </row>
    <row r="1820" spans="1:3">
      <c r="A1820" s="98">
        <v>8927</v>
      </c>
      <c r="B1820" s="1" t="s">
        <v>2133</v>
      </c>
      <c r="C1820" s="1">
        <v>100</v>
      </c>
    </row>
    <row r="1821" spans="1:3">
      <c r="A1821" s="98">
        <v>8928</v>
      </c>
      <c r="B1821" s="1" t="s">
        <v>1635</v>
      </c>
      <c r="C1821" s="1">
        <v>1000</v>
      </c>
    </row>
    <row r="1822" spans="1:3">
      <c r="A1822" s="98">
        <v>8931</v>
      </c>
      <c r="B1822" s="1" t="s">
        <v>2134</v>
      </c>
      <c r="C1822" s="1">
        <v>100</v>
      </c>
    </row>
    <row r="1823" spans="1:3">
      <c r="A1823" s="98">
        <v>8933</v>
      </c>
      <c r="B1823" s="1" t="s">
        <v>1636</v>
      </c>
      <c r="C1823" s="1">
        <v>100</v>
      </c>
    </row>
    <row r="1824" spans="1:3">
      <c r="A1824" s="98">
        <v>8934</v>
      </c>
      <c r="B1824" s="1" t="s">
        <v>1637</v>
      </c>
      <c r="C1824" s="1">
        <v>100</v>
      </c>
    </row>
    <row r="1825" spans="1:3">
      <c r="A1825" s="98">
        <v>8935</v>
      </c>
      <c r="B1825" s="1" t="s">
        <v>1638</v>
      </c>
      <c r="C1825" s="1">
        <v>100</v>
      </c>
    </row>
    <row r="1826" spans="1:3">
      <c r="A1826" s="98">
        <v>8940</v>
      </c>
      <c r="B1826" s="1" t="s">
        <v>1639</v>
      </c>
      <c r="C1826" s="1">
        <v>100</v>
      </c>
    </row>
    <row r="1827" spans="1:3">
      <c r="A1827" s="98">
        <v>9001</v>
      </c>
      <c r="B1827" s="1" t="s">
        <v>1640</v>
      </c>
      <c r="C1827" s="1">
        <v>1000</v>
      </c>
    </row>
    <row r="1828" spans="1:3">
      <c r="A1828" s="98">
        <v>9003</v>
      </c>
      <c r="B1828" s="1" t="s">
        <v>1641</v>
      </c>
      <c r="C1828" s="1">
        <v>1000</v>
      </c>
    </row>
    <row r="1829" spans="1:3">
      <c r="A1829" s="98">
        <v>9005</v>
      </c>
      <c r="B1829" s="1" t="s">
        <v>1642</v>
      </c>
      <c r="C1829" s="1">
        <v>1000</v>
      </c>
    </row>
    <row r="1830" spans="1:3">
      <c r="A1830" s="98">
        <v>9006</v>
      </c>
      <c r="B1830" s="1" t="s">
        <v>1643</v>
      </c>
      <c r="C1830" s="1">
        <v>1000</v>
      </c>
    </row>
    <row r="1831" spans="1:3">
      <c r="A1831" s="98">
        <v>9007</v>
      </c>
      <c r="B1831" s="1" t="s">
        <v>1644</v>
      </c>
      <c r="C1831" s="1">
        <v>100</v>
      </c>
    </row>
    <row r="1832" spans="1:3">
      <c r="A1832" s="98">
        <v>9008</v>
      </c>
      <c r="B1832" s="1" t="s">
        <v>1645</v>
      </c>
      <c r="C1832" s="1">
        <v>1000</v>
      </c>
    </row>
    <row r="1833" spans="1:3">
      <c r="A1833" s="98">
        <v>9009</v>
      </c>
      <c r="B1833" s="1" t="s">
        <v>1646</v>
      </c>
      <c r="C1833" s="1">
        <v>100</v>
      </c>
    </row>
    <row r="1834" spans="1:3">
      <c r="A1834" s="98">
        <v>9010</v>
      </c>
      <c r="B1834" s="1" t="s">
        <v>1647</v>
      </c>
      <c r="C1834" s="1">
        <v>1000</v>
      </c>
    </row>
    <row r="1835" spans="1:3">
      <c r="A1835" s="98">
        <v>9014</v>
      </c>
      <c r="B1835" s="1" t="s">
        <v>1648</v>
      </c>
      <c r="C1835" s="1">
        <v>1000</v>
      </c>
    </row>
    <row r="1836" spans="1:3">
      <c r="A1836" s="98">
        <v>9020</v>
      </c>
      <c r="B1836" s="1" t="s">
        <v>1649</v>
      </c>
      <c r="C1836" s="1">
        <v>100</v>
      </c>
    </row>
    <row r="1837" spans="1:3">
      <c r="A1837" s="98">
        <v>9021</v>
      </c>
      <c r="B1837" s="1" t="s">
        <v>1650</v>
      </c>
      <c r="C1837" s="1">
        <v>100</v>
      </c>
    </row>
    <row r="1838" spans="1:3">
      <c r="A1838" s="98">
        <v>9022</v>
      </c>
      <c r="B1838" s="1" t="s">
        <v>1651</v>
      </c>
      <c r="C1838" s="1">
        <v>100</v>
      </c>
    </row>
    <row r="1839" spans="1:3">
      <c r="A1839" s="98">
        <v>9024</v>
      </c>
      <c r="B1839" s="1" t="s">
        <v>1652</v>
      </c>
      <c r="C1839" s="1">
        <v>100</v>
      </c>
    </row>
    <row r="1840" spans="1:3">
      <c r="A1840" s="98">
        <v>9025</v>
      </c>
      <c r="B1840" s="1" t="s">
        <v>1653</v>
      </c>
      <c r="C1840" s="1">
        <v>100</v>
      </c>
    </row>
    <row r="1841" spans="1:3">
      <c r="A1841" s="98">
        <v>9031</v>
      </c>
      <c r="B1841" s="1" t="s">
        <v>1654</v>
      </c>
      <c r="C1841" s="1">
        <v>1000</v>
      </c>
    </row>
    <row r="1842" spans="1:3">
      <c r="A1842" s="98">
        <v>9033</v>
      </c>
      <c r="B1842" s="1" t="s">
        <v>1655</v>
      </c>
      <c r="C1842" s="1">
        <v>1000</v>
      </c>
    </row>
    <row r="1843" spans="1:3">
      <c r="A1843" s="98">
        <v>9039</v>
      </c>
      <c r="B1843" s="1" t="s">
        <v>1656</v>
      </c>
      <c r="C1843" s="1">
        <v>100</v>
      </c>
    </row>
    <row r="1844" spans="1:3">
      <c r="A1844" s="98">
        <v>9041</v>
      </c>
      <c r="B1844" s="1" t="s">
        <v>1657</v>
      </c>
      <c r="C1844" s="1">
        <v>1000</v>
      </c>
    </row>
    <row r="1845" spans="1:3">
      <c r="A1845" s="98">
        <v>9042</v>
      </c>
      <c r="B1845" s="1" t="s">
        <v>145</v>
      </c>
      <c r="C1845" s="1">
        <v>100</v>
      </c>
    </row>
    <row r="1846" spans="1:3">
      <c r="A1846" s="98">
        <v>9044</v>
      </c>
      <c r="B1846" s="1" t="s">
        <v>1658</v>
      </c>
      <c r="C1846" s="1">
        <v>1000</v>
      </c>
    </row>
    <row r="1847" spans="1:3">
      <c r="A1847" s="98">
        <v>9045</v>
      </c>
      <c r="B1847" s="1" t="s">
        <v>2135</v>
      </c>
      <c r="C1847" s="1">
        <v>1000</v>
      </c>
    </row>
    <row r="1848" spans="1:3">
      <c r="A1848" s="98">
        <v>9046</v>
      </c>
      <c r="B1848" s="1" t="s">
        <v>1659</v>
      </c>
      <c r="C1848" s="1">
        <v>1000</v>
      </c>
    </row>
    <row r="1849" spans="1:3">
      <c r="A1849" s="98">
        <v>9048</v>
      </c>
      <c r="B1849" s="1" t="s">
        <v>1660</v>
      </c>
      <c r="C1849" s="1">
        <v>1000</v>
      </c>
    </row>
    <row r="1850" spans="1:3">
      <c r="A1850" s="98">
        <v>9052</v>
      </c>
      <c r="B1850" s="1" t="s">
        <v>1661</v>
      </c>
      <c r="C1850" s="1">
        <v>1000</v>
      </c>
    </row>
    <row r="1851" spans="1:3">
      <c r="A1851" s="98">
        <v>9055</v>
      </c>
      <c r="B1851" s="1" t="s">
        <v>1662</v>
      </c>
      <c r="C1851" s="1">
        <v>100</v>
      </c>
    </row>
    <row r="1852" spans="1:3">
      <c r="A1852" s="98">
        <v>9058</v>
      </c>
      <c r="B1852" s="1" t="s">
        <v>1663</v>
      </c>
      <c r="C1852" s="1">
        <v>100</v>
      </c>
    </row>
    <row r="1853" spans="1:3">
      <c r="A1853" s="98">
        <v>9059</v>
      </c>
      <c r="B1853" s="1" t="s">
        <v>2136</v>
      </c>
      <c r="C1853" s="1">
        <v>100</v>
      </c>
    </row>
    <row r="1854" spans="1:3">
      <c r="A1854" s="98">
        <v>9062</v>
      </c>
      <c r="B1854" s="1" t="s">
        <v>1664</v>
      </c>
      <c r="C1854" s="1">
        <v>1000</v>
      </c>
    </row>
    <row r="1855" spans="1:3">
      <c r="A1855" s="98">
        <v>9064</v>
      </c>
      <c r="B1855" s="1" t="s">
        <v>1665</v>
      </c>
      <c r="C1855" s="1">
        <v>100</v>
      </c>
    </row>
    <row r="1856" spans="1:3">
      <c r="A1856" s="98">
        <v>9065</v>
      </c>
      <c r="B1856" s="1" t="s">
        <v>147</v>
      </c>
      <c r="C1856" s="1">
        <v>1000</v>
      </c>
    </row>
    <row r="1857" spans="1:3">
      <c r="A1857" s="98">
        <v>9066</v>
      </c>
      <c r="B1857" s="1" t="s">
        <v>1666</v>
      </c>
      <c r="C1857" s="1">
        <v>1000</v>
      </c>
    </row>
    <row r="1858" spans="1:3">
      <c r="A1858" s="98">
        <v>9068</v>
      </c>
      <c r="B1858" s="1" t="s">
        <v>1667</v>
      </c>
      <c r="C1858" s="1">
        <v>1000</v>
      </c>
    </row>
    <row r="1859" spans="1:3">
      <c r="A1859" s="98">
        <v>9069</v>
      </c>
      <c r="B1859" s="1" t="s">
        <v>1668</v>
      </c>
      <c r="C1859" s="1">
        <v>100</v>
      </c>
    </row>
    <row r="1860" spans="1:3">
      <c r="A1860" s="98">
        <v>9070</v>
      </c>
      <c r="B1860" s="1" t="s">
        <v>1669</v>
      </c>
      <c r="C1860" s="1">
        <v>1000</v>
      </c>
    </row>
    <row r="1861" spans="1:3">
      <c r="A1861" s="98">
        <v>9072</v>
      </c>
      <c r="B1861" s="1" t="s">
        <v>1670</v>
      </c>
      <c r="C1861" s="1">
        <v>100</v>
      </c>
    </row>
    <row r="1862" spans="1:3">
      <c r="A1862" s="98">
        <v>9074</v>
      </c>
      <c r="B1862" s="1" t="s">
        <v>1671</v>
      </c>
      <c r="C1862" s="1">
        <v>100</v>
      </c>
    </row>
    <row r="1863" spans="1:3">
      <c r="A1863" s="98">
        <v>9075</v>
      </c>
      <c r="B1863" s="1" t="s">
        <v>1672</v>
      </c>
      <c r="C1863" s="1">
        <v>1000</v>
      </c>
    </row>
    <row r="1864" spans="1:3">
      <c r="A1864" s="98">
        <v>9076</v>
      </c>
      <c r="B1864" s="1" t="s">
        <v>1673</v>
      </c>
      <c r="C1864" s="1">
        <v>100</v>
      </c>
    </row>
    <row r="1865" spans="1:3">
      <c r="A1865" s="98">
        <v>9081</v>
      </c>
      <c r="B1865" s="1" t="s">
        <v>1674</v>
      </c>
      <c r="C1865" s="1">
        <v>1000</v>
      </c>
    </row>
    <row r="1866" spans="1:3">
      <c r="A1866" s="98">
        <v>9083</v>
      </c>
      <c r="B1866" s="1" t="s">
        <v>1675</v>
      </c>
      <c r="C1866" s="1">
        <v>1000</v>
      </c>
    </row>
    <row r="1867" spans="1:3">
      <c r="A1867" s="98">
        <v>9086</v>
      </c>
      <c r="B1867" s="1" t="s">
        <v>148</v>
      </c>
      <c r="C1867" s="1">
        <v>100</v>
      </c>
    </row>
    <row r="1868" spans="1:3">
      <c r="A1868" s="98">
        <v>9090</v>
      </c>
      <c r="B1868" s="1" t="s">
        <v>1676</v>
      </c>
      <c r="C1868" s="1">
        <v>100</v>
      </c>
    </row>
    <row r="1869" spans="1:3">
      <c r="A1869" s="98">
        <v>9099</v>
      </c>
      <c r="B1869" s="1" t="s">
        <v>1677</v>
      </c>
      <c r="C1869" s="1">
        <v>100</v>
      </c>
    </row>
    <row r="1870" spans="1:3">
      <c r="A1870" s="98">
        <v>9101</v>
      </c>
      <c r="B1870" s="1" t="s">
        <v>1678</v>
      </c>
      <c r="C1870" s="1">
        <v>1000</v>
      </c>
    </row>
    <row r="1871" spans="1:3">
      <c r="A1871" s="98">
        <v>9104</v>
      </c>
      <c r="B1871" s="1" t="s">
        <v>200</v>
      </c>
      <c r="C1871" s="1">
        <v>1000</v>
      </c>
    </row>
    <row r="1872" spans="1:3">
      <c r="A1872" s="98">
        <v>9107</v>
      </c>
      <c r="B1872" s="1" t="s">
        <v>1679</v>
      </c>
      <c r="C1872" s="1">
        <v>1000</v>
      </c>
    </row>
    <row r="1873" spans="1:3">
      <c r="A1873" s="98">
        <v>9110</v>
      </c>
      <c r="B1873" s="1" t="s">
        <v>1680</v>
      </c>
      <c r="C1873" s="1">
        <v>1000</v>
      </c>
    </row>
    <row r="1874" spans="1:3">
      <c r="A1874" s="98">
        <v>9119</v>
      </c>
      <c r="B1874" s="1" t="s">
        <v>1681</v>
      </c>
      <c r="C1874" s="1">
        <v>100</v>
      </c>
    </row>
    <row r="1875" spans="1:3">
      <c r="A1875" s="98">
        <v>9130</v>
      </c>
      <c r="B1875" s="1" t="s">
        <v>1682</v>
      </c>
      <c r="C1875" s="1">
        <v>1000</v>
      </c>
    </row>
    <row r="1876" spans="1:3">
      <c r="A1876" s="98">
        <v>9179</v>
      </c>
      <c r="B1876" s="1" t="s">
        <v>1683</v>
      </c>
      <c r="C1876" s="1">
        <v>1000</v>
      </c>
    </row>
    <row r="1877" spans="1:3">
      <c r="A1877" s="98">
        <v>9201</v>
      </c>
      <c r="B1877" s="1" t="s">
        <v>1684</v>
      </c>
      <c r="C1877" s="1">
        <v>100</v>
      </c>
    </row>
    <row r="1878" spans="1:3">
      <c r="A1878" s="98">
        <v>9202</v>
      </c>
      <c r="B1878" s="1" t="s">
        <v>149</v>
      </c>
      <c r="C1878" s="1">
        <v>1000</v>
      </c>
    </row>
    <row r="1879" spans="1:3">
      <c r="A1879" s="98">
        <v>9232</v>
      </c>
      <c r="B1879" s="1" t="s">
        <v>1685</v>
      </c>
      <c r="C1879" s="1">
        <v>1000</v>
      </c>
    </row>
    <row r="1880" spans="1:3">
      <c r="A1880" s="98">
        <v>9301</v>
      </c>
      <c r="B1880" s="1" t="s">
        <v>1686</v>
      </c>
      <c r="C1880" s="1">
        <v>1000</v>
      </c>
    </row>
    <row r="1881" spans="1:3">
      <c r="A1881" s="98">
        <v>9302</v>
      </c>
      <c r="B1881" s="1" t="s">
        <v>1687</v>
      </c>
      <c r="C1881" s="1">
        <v>1000</v>
      </c>
    </row>
    <row r="1882" spans="1:3">
      <c r="A1882" s="98">
        <v>9303</v>
      </c>
      <c r="B1882" s="1" t="s">
        <v>1688</v>
      </c>
      <c r="C1882" s="1">
        <v>1000</v>
      </c>
    </row>
    <row r="1883" spans="1:3">
      <c r="A1883" s="98">
        <v>9304</v>
      </c>
      <c r="B1883" s="1" t="s">
        <v>1689</v>
      </c>
      <c r="C1883" s="1">
        <v>1000</v>
      </c>
    </row>
    <row r="1884" spans="1:3">
      <c r="A1884" s="98">
        <v>9305</v>
      </c>
      <c r="B1884" s="1" t="s">
        <v>1690</v>
      </c>
      <c r="C1884" s="1">
        <v>100</v>
      </c>
    </row>
    <row r="1885" spans="1:3">
      <c r="A1885" s="98">
        <v>9306</v>
      </c>
      <c r="B1885" s="1" t="s">
        <v>1691</v>
      </c>
      <c r="C1885" s="1">
        <v>100</v>
      </c>
    </row>
    <row r="1886" spans="1:3">
      <c r="A1886" s="98">
        <v>9308</v>
      </c>
      <c r="B1886" s="1" t="s">
        <v>1692</v>
      </c>
      <c r="C1886" s="1">
        <v>100</v>
      </c>
    </row>
    <row r="1887" spans="1:3">
      <c r="A1887" s="98">
        <v>9310</v>
      </c>
      <c r="B1887" s="1" t="s">
        <v>1693</v>
      </c>
      <c r="C1887" s="1">
        <v>1000</v>
      </c>
    </row>
    <row r="1888" spans="1:3">
      <c r="A1888" s="98">
        <v>9312</v>
      </c>
      <c r="B1888" s="1" t="s">
        <v>1694</v>
      </c>
      <c r="C1888" s="1">
        <v>1000</v>
      </c>
    </row>
    <row r="1889" spans="1:3">
      <c r="A1889" s="98">
        <v>9319</v>
      </c>
      <c r="B1889" s="1" t="s">
        <v>1695</v>
      </c>
      <c r="C1889" s="1">
        <v>100</v>
      </c>
    </row>
    <row r="1890" spans="1:3">
      <c r="A1890" s="98">
        <v>9351</v>
      </c>
      <c r="B1890" s="1" t="s">
        <v>1696</v>
      </c>
      <c r="C1890" s="1">
        <v>1000</v>
      </c>
    </row>
    <row r="1891" spans="1:3">
      <c r="A1891" s="98">
        <v>9364</v>
      </c>
      <c r="B1891" s="1" t="s">
        <v>150</v>
      </c>
      <c r="C1891" s="1">
        <v>1000</v>
      </c>
    </row>
    <row r="1892" spans="1:3">
      <c r="A1892" s="98">
        <v>9366</v>
      </c>
      <c r="B1892" s="1" t="s">
        <v>1697</v>
      </c>
      <c r="C1892" s="1">
        <v>100</v>
      </c>
    </row>
    <row r="1893" spans="1:3">
      <c r="A1893" s="98">
        <v>9368</v>
      </c>
      <c r="B1893" s="1" t="s">
        <v>1698</v>
      </c>
      <c r="C1893" s="1">
        <v>100</v>
      </c>
    </row>
    <row r="1894" spans="1:3">
      <c r="A1894" s="98">
        <v>9369</v>
      </c>
      <c r="B1894" s="1" t="s">
        <v>1699</v>
      </c>
      <c r="C1894" s="1">
        <v>100</v>
      </c>
    </row>
    <row r="1895" spans="1:3">
      <c r="A1895" s="98">
        <v>9370</v>
      </c>
      <c r="B1895" s="1" t="s">
        <v>1700</v>
      </c>
      <c r="C1895" s="1">
        <v>100</v>
      </c>
    </row>
    <row r="1896" spans="1:3">
      <c r="A1896" s="98">
        <v>9373</v>
      </c>
      <c r="B1896" s="1" t="s">
        <v>1701</v>
      </c>
      <c r="C1896" s="1">
        <v>100</v>
      </c>
    </row>
    <row r="1897" spans="1:3">
      <c r="A1897" s="98">
        <v>9375</v>
      </c>
      <c r="B1897" s="1" t="s">
        <v>1702</v>
      </c>
      <c r="C1897" s="1">
        <v>100</v>
      </c>
    </row>
    <row r="1898" spans="1:3">
      <c r="A1898" s="98">
        <v>9376</v>
      </c>
      <c r="B1898" s="1" t="s">
        <v>2137</v>
      </c>
      <c r="C1898" s="1">
        <v>100</v>
      </c>
    </row>
    <row r="1899" spans="1:3">
      <c r="A1899" s="98">
        <v>9380</v>
      </c>
      <c r="B1899" s="1" t="s">
        <v>1703</v>
      </c>
      <c r="C1899" s="1">
        <v>100</v>
      </c>
    </row>
    <row r="1900" spans="1:3">
      <c r="A1900" s="98">
        <v>9384</v>
      </c>
      <c r="B1900" s="1" t="s">
        <v>1704</v>
      </c>
      <c r="C1900" s="1">
        <v>100</v>
      </c>
    </row>
    <row r="1901" spans="1:3">
      <c r="A1901" s="98">
        <v>9385</v>
      </c>
      <c r="B1901" s="1" t="s">
        <v>2138</v>
      </c>
      <c r="C1901" s="1">
        <v>100</v>
      </c>
    </row>
    <row r="1902" spans="1:3">
      <c r="A1902" s="98">
        <v>9401</v>
      </c>
      <c r="B1902" s="1" t="s">
        <v>1705</v>
      </c>
      <c r="C1902" s="1">
        <v>100</v>
      </c>
    </row>
    <row r="1903" spans="1:3">
      <c r="A1903" s="98">
        <v>9404</v>
      </c>
      <c r="B1903" s="1" t="s">
        <v>1706</v>
      </c>
      <c r="C1903" s="1">
        <v>100</v>
      </c>
    </row>
    <row r="1904" spans="1:3">
      <c r="A1904" s="98">
        <v>9405</v>
      </c>
      <c r="B1904" s="1" t="s">
        <v>1707</v>
      </c>
      <c r="C1904" s="1">
        <v>100</v>
      </c>
    </row>
    <row r="1905" spans="1:3">
      <c r="A1905" s="98">
        <v>9409</v>
      </c>
      <c r="B1905" s="1" t="s">
        <v>1708</v>
      </c>
      <c r="C1905" s="1">
        <v>100</v>
      </c>
    </row>
    <row r="1906" spans="1:3">
      <c r="A1906" s="98">
        <v>9412</v>
      </c>
      <c r="B1906" s="1" t="s">
        <v>1709</v>
      </c>
      <c r="C1906" s="1">
        <v>100</v>
      </c>
    </row>
    <row r="1907" spans="1:3">
      <c r="A1907" s="98">
        <v>9413</v>
      </c>
      <c r="B1907" s="1" t="s">
        <v>1710</v>
      </c>
      <c r="C1907" s="1">
        <v>100</v>
      </c>
    </row>
    <row r="1908" spans="1:3">
      <c r="A1908" s="98">
        <v>9414</v>
      </c>
      <c r="B1908" s="1" t="s">
        <v>1711</v>
      </c>
      <c r="C1908" s="1">
        <v>100</v>
      </c>
    </row>
    <row r="1909" spans="1:3">
      <c r="A1909" s="98">
        <v>9416</v>
      </c>
      <c r="B1909" s="1" t="s">
        <v>2139</v>
      </c>
      <c r="C1909" s="1">
        <v>100</v>
      </c>
    </row>
    <row r="1910" spans="1:3">
      <c r="A1910" s="98">
        <v>9419</v>
      </c>
      <c r="B1910" s="1" t="s">
        <v>2140</v>
      </c>
      <c r="C1910" s="1">
        <v>100</v>
      </c>
    </row>
    <row r="1911" spans="1:3">
      <c r="A1911" s="98">
        <v>9422</v>
      </c>
      <c r="B1911" s="1" t="s">
        <v>1712</v>
      </c>
      <c r="C1911" s="1">
        <v>100</v>
      </c>
    </row>
    <row r="1912" spans="1:3">
      <c r="A1912" s="98">
        <v>9423</v>
      </c>
      <c r="B1912" s="1" t="s">
        <v>2141</v>
      </c>
      <c r="C1912" s="1">
        <v>100</v>
      </c>
    </row>
    <row r="1913" spans="1:3">
      <c r="A1913" s="98">
        <v>9424</v>
      </c>
      <c r="B1913" s="1" t="s">
        <v>1713</v>
      </c>
      <c r="C1913" s="1">
        <v>100</v>
      </c>
    </row>
    <row r="1914" spans="1:3">
      <c r="A1914" s="98">
        <v>9432</v>
      </c>
      <c r="B1914" s="1" t="s">
        <v>1714</v>
      </c>
      <c r="C1914" s="1">
        <v>100</v>
      </c>
    </row>
    <row r="1915" spans="1:3">
      <c r="A1915" s="98">
        <v>9433</v>
      </c>
      <c r="B1915" s="1" t="s">
        <v>151</v>
      </c>
      <c r="C1915" s="1">
        <v>100</v>
      </c>
    </row>
    <row r="1916" spans="1:3">
      <c r="A1916" s="98">
        <v>9435</v>
      </c>
      <c r="B1916" s="1" t="s">
        <v>152</v>
      </c>
      <c r="C1916" s="1">
        <v>100</v>
      </c>
    </row>
    <row r="1917" spans="1:3">
      <c r="A1917" s="98">
        <v>9436</v>
      </c>
      <c r="B1917" s="1" t="s">
        <v>2142</v>
      </c>
      <c r="C1917" s="1">
        <v>100</v>
      </c>
    </row>
    <row r="1918" spans="1:3">
      <c r="A1918" s="98">
        <v>9437</v>
      </c>
      <c r="B1918" s="1" t="s">
        <v>153</v>
      </c>
      <c r="C1918" s="1">
        <v>100</v>
      </c>
    </row>
    <row r="1919" spans="1:3">
      <c r="A1919" s="98">
        <v>9438</v>
      </c>
      <c r="B1919" s="1" t="s">
        <v>1715</v>
      </c>
      <c r="C1919" s="1">
        <v>100</v>
      </c>
    </row>
    <row r="1920" spans="1:3">
      <c r="A1920" s="98">
        <v>9439</v>
      </c>
      <c r="B1920" s="1" t="s">
        <v>2143</v>
      </c>
      <c r="C1920" s="1">
        <v>100</v>
      </c>
    </row>
    <row r="1921" spans="1:3">
      <c r="A1921" s="98">
        <v>9441</v>
      </c>
      <c r="B1921" s="1" t="s">
        <v>2144</v>
      </c>
      <c r="C1921" s="1">
        <v>100</v>
      </c>
    </row>
    <row r="1922" spans="1:3">
      <c r="A1922" s="98">
        <v>9445</v>
      </c>
      <c r="B1922" s="1" t="s">
        <v>1716</v>
      </c>
      <c r="C1922" s="1">
        <v>100</v>
      </c>
    </row>
    <row r="1923" spans="1:3">
      <c r="A1923" s="98">
        <v>9449</v>
      </c>
      <c r="B1923" s="1" t="s">
        <v>1717</v>
      </c>
      <c r="C1923" s="1">
        <v>100</v>
      </c>
    </row>
    <row r="1924" spans="1:3">
      <c r="A1924" s="98">
        <v>9468</v>
      </c>
      <c r="B1924" s="1" t="s">
        <v>1718</v>
      </c>
      <c r="C1924" s="1">
        <v>100</v>
      </c>
    </row>
    <row r="1925" spans="1:3">
      <c r="A1925" s="98">
        <v>9470</v>
      </c>
      <c r="B1925" s="1" t="s">
        <v>1719</v>
      </c>
      <c r="C1925" s="1">
        <v>1000</v>
      </c>
    </row>
    <row r="1926" spans="1:3">
      <c r="A1926" s="98">
        <v>9474</v>
      </c>
      <c r="B1926" s="1" t="s">
        <v>1720</v>
      </c>
      <c r="C1926" s="1">
        <v>100</v>
      </c>
    </row>
    <row r="1927" spans="1:3">
      <c r="A1927" s="98">
        <v>9475</v>
      </c>
      <c r="B1927" s="1" t="s">
        <v>1721</v>
      </c>
      <c r="C1927" s="1">
        <v>100</v>
      </c>
    </row>
    <row r="1928" spans="1:3">
      <c r="A1928" s="98">
        <v>9479</v>
      </c>
      <c r="B1928" s="1" t="s">
        <v>1722</v>
      </c>
      <c r="C1928" s="1">
        <v>100</v>
      </c>
    </row>
    <row r="1929" spans="1:3">
      <c r="A1929" s="98">
        <v>9501</v>
      </c>
      <c r="B1929" s="1" t="s">
        <v>2145</v>
      </c>
      <c r="C1929" s="1">
        <v>100</v>
      </c>
    </row>
    <row r="1930" spans="1:3">
      <c r="A1930" s="98">
        <v>9502</v>
      </c>
      <c r="B1930" s="1" t="s">
        <v>1723</v>
      </c>
      <c r="C1930" s="1">
        <v>100</v>
      </c>
    </row>
    <row r="1931" spans="1:3">
      <c r="A1931" s="98">
        <v>9503</v>
      </c>
      <c r="B1931" s="1" t="s">
        <v>1724</v>
      </c>
      <c r="C1931" s="1">
        <v>100</v>
      </c>
    </row>
    <row r="1932" spans="1:3">
      <c r="A1932" s="98">
        <v>9504</v>
      </c>
      <c r="B1932" s="1" t="s">
        <v>1725</v>
      </c>
      <c r="C1932" s="1">
        <v>100</v>
      </c>
    </row>
    <row r="1933" spans="1:3">
      <c r="A1933" s="98">
        <v>9505</v>
      </c>
      <c r="B1933" s="1" t="s">
        <v>1726</v>
      </c>
      <c r="C1933" s="1">
        <v>100</v>
      </c>
    </row>
    <row r="1934" spans="1:3">
      <c r="A1934" s="98">
        <v>9506</v>
      </c>
      <c r="B1934" s="1" t="s">
        <v>1727</v>
      </c>
      <c r="C1934" s="1">
        <v>100</v>
      </c>
    </row>
    <row r="1935" spans="1:3">
      <c r="A1935" s="98">
        <v>9507</v>
      </c>
      <c r="B1935" s="1" t="s">
        <v>1728</v>
      </c>
      <c r="C1935" s="1">
        <v>100</v>
      </c>
    </row>
    <row r="1936" spans="1:3">
      <c r="A1936" s="98">
        <v>9508</v>
      </c>
      <c r="B1936" s="1" t="s">
        <v>201</v>
      </c>
      <c r="C1936" s="1">
        <v>100</v>
      </c>
    </row>
    <row r="1937" spans="1:3">
      <c r="A1937" s="98">
        <v>9509</v>
      </c>
      <c r="B1937" s="1" t="s">
        <v>1729</v>
      </c>
      <c r="C1937" s="1">
        <v>100</v>
      </c>
    </row>
    <row r="1938" spans="1:3">
      <c r="A1938" s="98">
        <v>9511</v>
      </c>
      <c r="B1938" s="1" t="s">
        <v>1730</v>
      </c>
      <c r="C1938" s="1">
        <v>100</v>
      </c>
    </row>
    <row r="1939" spans="1:3">
      <c r="A1939" s="98">
        <v>9513</v>
      </c>
      <c r="B1939" s="1" t="s">
        <v>1731</v>
      </c>
      <c r="C1939" s="1">
        <v>100</v>
      </c>
    </row>
    <row r="1940" spans="1:3">
      <c r="A1940" s="98">
        <v>9517</v>
      </c>
      <c r="B1940" s="1" t="s">
        <v>2146</v>
      </c>
      <c r="C1940" s="1">
        <v>100</v>
      </c>
    </row>
    <row r="1941" spans="1:3">
      <c r="A1941" s="98">
        <v>9531</v>
      </c>
      <c r="B1941" s="1" t="s">
        <v>1732</v>
      </c>
      <c r="C1941" s="1">
        <v>1000</v>
      </c>
    </row>
    <row r="1942" spans="1:3">
      <c r="A1942" s="98">
        <v>9532</v>
      </c>
      <c r="B1942" s="1" t="s">
        <v>1733</v>
      </c>
      <c r="C1942" s="1">
        <v>1000</v>
      </c>
    </row>
    <row r="1943" spans="1:3">
      <c r="A1943" s="98">
        <v>9533</v>
      </c>
      <c r="B1943" s="1" t="s">
        <v>1734</v>
      </c>
      <c r="C1943" s="1">
        <v>1000</v>
      </c>
    </row>
    <row r="1944" spans="1:3">
      <c r="A1944" s="98">
        <v>9534</v>
      </c>
      <c r="B1944" s="1" t="s">
        <v>1735</v>
      </c>
      <c r="C1944" s="1">
        <v>1000</v>
      </c>
    </row>
    <row r="1945" spans="1:3">
      <c r="A1945" s="98">
        <v>9535</v>
      </c>
      <c r="B1945" s="1" t="s">
        <v>1736</v>
      </c>
      <c r="C1945" s="1">
        <v>100</v>
      </c>
    </row>
    <row r="1946" spans="1:3">
      <c r="A1946" s="98">
        <v>9536</v>
      </c>
      <c r="B1946" s="1" t="s">
        <v>1737</v>
      </c>
      <c r="C1946" s="1">
        <v>1000</v>
      </c>
    </row>
    <row r="1947" spans="1:3">
      <c r="A1947" s="98">
        <v>9543</v>
      </c>
      <c r="B1947" s="1" t="s">
        <v>1738</v>
      </c>
      <c r="C1947" s="1">
        <v>100</v>
      </c>
    </row>
    <row r="1948" spans="1:3">
      <c r="A1948" s="98">
        <v>9551</v>
      </c>
      <c r="B1948" s="1" t="s">
        <v>2147</v>
      </c>
      <c r="C1948" s="1">
        <v>100</v>
      </c>
    </row>
    <row r="1949" spans="1:3">
      <c r="A1949" s="98">
        <v>9600</v>
      </c>
      <c r="B1949" s="1" t="s">
        <v>1739</v>
      </c>
      <c r="C1949" s="1">
        <v>100</v>
      </c>
    </row>
    <row r="1950" spans="1:3">
      <c r="A1950" s="98">
        <v>9601</v>
      </c>
      <c r="B1950" s="1" t="s">
        <v>1740</v>
      </c>
      <c r="C1950" s="1">
        <v>1000</v>
      </c>
    </row>
    <row r="1951" spans="1:3">
      <c r="A1951" s="98">
        <v>9602</v>
      </c>
      <c r="B1951" s="1" t="s">
        <v>154</v>
      </c>
      <c r="C1951" s="1">
        <v>100</v>
      </c>
    </row>
    <row r="1952" spans="1:3">
      <c r="A1952" s="98">
        <v>9603</v>
      </c>
      <c r="B1952" s="1" t="s">
        <v>1741</v>
      </c>
      <c r="C1952" s="1">
        <v>100</v>
      </c>
    </row>
    <row r="1953" spans="1:3">
      <c r="A1953" s="98">
        <v>9605</v>
      </c>
      <c r="B1953" s="1" t="s">
        <v>1742</v>
      </c>
      <c r="C1953" s="1">
        <v>1000</v>
      </c>
    </row>
    <row r="1954" spans="1:3">
      <c r="A1954" s="98">
        <v>9607</v>
      </c>
      <c r="B1954" s="1" t="s">
        <v>1743</v>
      </c>
      <c r="C1954" s="1">
        <v>100</v>
      </c>
    </row>
    <row r="1955" spans="1:3">
      <c r="A1955" s="98">
        <v>9608</v>
      </c>
      <c r="B1955" s="1" t="s">
        <v>2148</v>
      </c>
      <c r="C1955" s="1">
        <v>100</v>
      </c>
    </row>
    <row r="1956" spans="1:3">
      <c r="A1956" s="98">
        <v>9610</v>
      </c>
      <c r="B1956" s="1" t="s">
        <v>2149</v>
      </c>
      <c r="C1956" s="1">
        <v>100</v>
      </c>
    </row>
    <row r="1957" spans="1:3">
      <c r="A1957" s="98">
        <v>9613</v>
      </c>
      <c r="B1957" s="1" t="s">
        <v>1744</v>
      </c>
      <c r="C1957" s="1">
        <v>100</v>
      </c>
    </row>
    <row r="1958" spans="1:3">
      <c r="A1958" s="98">
        <v>9616</v>
      </c>
      <c r="B1958" s="1" t="s">
        <v>1745</v>
      </c>
      <c r="C1958" s="1">
        <v>100</v>
      </c>
    </row>
    <row r="1959" spans="1:3">
      <c r="A1959" s="98">
        <v>9619</v>
      </c>
      <c r="B1959" s="1" t="s">
        <v>1746</v>
      </c>
      <c r="C1959" s="1">
        <v>100</v>
      </c>
    </row>
    <row r="1960" spans="1:3">
      <c r="A1960" s="98">
        <v>9621</v>
      </c>
      <c r="B1960" s="1" t="s">
        <v>1747</v>
      </c>
      <c r="C1960" s="1">
        <v>100</v>
      </c>
    </row>
    <row r="1961" spans="1:3">
      <c r="A1961" s="98">
        <v>9622</v>
      </c>
      <c r="B1961" s="1" t="s">
        <v>1748</v>
      </c>
      <c r="C1961" s="1">
        <v>100</v>
      </c>
    </row>
    <row r="1962" spans="1:3">
      <c r="A1962" s="98">
        <v>9627</v>
      </c>
      <c r="B1962" s="1" t="s">
        <v>1749</v>
      </c>
      <c r="C1962" s="1">
        <v>100</v>
      </c>
    </row>
    <row r="1963" spans="1:3">
      <c r="A1963" s="98">
        <v>9628</v>
      </c>
      <c r="B1963" s="1" t="s">
        <v>1750</v>
      </c>
      <c r="C1963" s="1">
        <v>100</v>
      </c>
    </row>
    <row r="1964" spans="1:3">
      <c r="A1964" s="98">
        <v>9633</v>
      </c>
      <c r="B1964" s="1" t="s">
        <v>1751</v>
      </c>
      <c r="C1964" s="1">
        <v>1000</v>
      </c>
    </row>
    <row r="1965" spans="1:3">
      <c r="A1965" s="98">
        <v>9640</v>
      </c>
      <c r="B1965" s="1" t="s">
        <v>2150</v>
      </c>
      <c r="C1965" s="1">
        <v>100</v>
      </c>
    </row>
    <row r="1966" spans="1:3">
      <c r="A1966" s="98">
        <v>9641</v>
      </c>
      <c r="B1966" s="1" t="s">
        <v>2151</v>
      </c>
      <c r="C1966" s="1">
        <v>100</v>
      </c>
    </row>
    <row r="1967" spans="1:3">
      <c r="A1967" s="98">
        <v>9656</v>
      </c>
      <c r="B1967" s="1" t="s">
        <v>1752</v>
      </c>
      <c r="C1967" s="1">
        <v>100</v>
      </c>
    </row>
    <row r="1968" spans="1:3">
      <c r="A1968" s="98">
        <v>9663</v>
      </c>
      <c r="B1968" s="1" t="s">
        <v>2152</v>
      </c>
      <c r="C1968" s="1">
        <v>100</v>
      </c>
    </row>
    <row r="1969" spans="1:3">
      <c r="A1969" s="98">
        <v>9671</v>
      </c>
      <c r="B1969" s="1" t="s">
        <v>1753</v>
      </c>
      <c r="C1969" s="1">
        <v>1000</v>
      </c>
    </row>
    <row r="1970" spans="1:3">
      <c r="A1970" s="98">
        <v>9672</v>
      </c>
      <c r="B1970" s="1" t="s">
        <v>1754</v>
      </c>
      <c r="C1970" s="1">
        <v>1000</v>
      </c>
    </row>
    <row r="1971" spans="1:3">
      <c r="A1971" s="98">
        <v>9675</v>
      </c>
      <c r="B1971" s="1" t="s">
        <v>1755</v>
      </c>
      <c r="C1971" s="1">
        <v>100</v>
      </c>
    </row>
    <row r="1972" spans="1:3">
      <c r="A1972" s="98">
        <v>9678</v>
      </c>
      <c r="B1972" s="1" t="s">
        <v>1756</v>
      </c>
      <c r="C1972" s="1">
        <v>100</v>
      </c>
    </row>
    <row r="1973" spans="1:3">
      <c r="A1973" s="98">
        <v>9681</v>
      </c>
      <c r="B1973" s="1" t="s">
        <v>1757</v>
      </c>
      <c r="C1973" s="1">
        <v>100</v>
      </c>
    </row>
    <row r="1974" spans="1:3">
      <c r="A1974" s="98">
        <v>9682</v>
      </c>
      <c r="B1974" s="1" t="s">
        <v>1758</v>
      </c>
      <c r="C1974" s="1">
        <v>100</v>
      </c>
    </row>
    <row r="1975" spans="1:3">
      <c r="A1975" s="98">
        <v>9684</v>
      </c>
      <c r="B1975" s="1" t="s">
        <v>1759</v>
      </c>
      <c r="C1975" s="1">
        <v>100</v>
      </c>
    </row>
    <row r="1976" spans="1:3">
      <c r="A1976" s="98">
        <v>9692</v>
      </c>
      <c r="B1976" s="1" t="s">
        <v>1760</v>
      </c>
      <c r="C1976" s="1">
        <v>100</v>
      </c>
    </row>
    <row r="1977" spans="1:3">
      <c r="A1977" s="98">
        <v>9697</v>
      </c>
      <c r="B1977" s="1" t="s">
        <v>1761</v>
      </c>
      <c r="C1977" s="1">
        <v>100</v>
      </c>
    </row>
    <row r="1978" spans="1:3">
      <c r="A1978" s="98">
        <v>9699</v>
      </c>
      <c r="B1978" s="1" t="s">
        <v>1762</v>
      </c>
      <c r="C1978" s="1">
        <v>100</v>
      </c>
    </row>
    <row r="1979" spans="1:3">
      <c r="A1979" s="98">
        <v>9702</v>
      </c>
      <c r="B1979" s="1" t="s">
        <v>1763</v>
      </c>
      <c r="C1979" s="1">
        <v>100</v>
      </c>
    </row>
    <row r="1980" spans="1:3">
      <c r="A1980" s="98">
        <v>9706</v>
      </c>
      <c r="B1980" s="1" t="s">
        <v>1764</v>
      </c>
      <c r="C1980" s="1">
        <v>100</v>
      </c>
    </row>
    <row r="1981" spans="1:3">
      <c r="A1981" s="98">
        <v>9707</v>
      </c>
      <c r="B1981" s="1" t="s">
        <v>2153</v>
      </c>
      <c r="C1981" s="1">
        <v>100</v>
      </c>
    </row>
    <row r="1982" spans="1:3">
      <c r="A1982" s="98">
        <v>9708</v>
      </c>
      <c r="B1982" s="1" t="s">
        <v>1765</v>
      </c>
      <c r="C1982" s="1">
        <v>100</v>
      </c>
    </row>
    <row r="1983" spans="1:3">
      <c r="A1983" s="98">
        <v>9709</v>
      </c>
      <c r="B1983" s="1" t="s">
        <v>2154</v>
      </c>
      <c r="C1983" s="1">
        <v>100</v>
      </c>
    </row>
    <row r="1984" spans="1:3">
      <c r="A1984" s="98">
        <v>9713</v>
      </c>
      <c r="B1984" s="1" t="s">
        <v>1766</v>
      </c>
      <c r="C1984" s="1">
        <v>1000</v>
      </c>
    </row>
    <row r="1985" spans="1:3">
      <c r="A1985" s="98">
        <v>9715</v>
      </c>
      <c r="B1985" s="1" t="s">
        <v>1767</v>
      </c>
      <c r="C1985" s="1">
        <v>100</v>
      </c>
    </row>
    <row r="1986" spans="1:3">
      <c r="A1986" s="98">
        <v>9716</v>
      </c>
      <c r="B1986" s="1" t="s">
        <v>1768</v>
      </c>
      <c r="C1986" s="1">
        <v>100</v>
      </c>
    </row>
    <row r="1987" spans="1:3">
      <c r="A1987" s="98">
        <v>9717</v>
      </c>
      <c r="B1987" s="1" t="s">
        <v>1769</v>
      </c>
      <c r="C1987" s="1">
        <v>100</v>
      </c>
    </row>
    <row r="1988" spans="1:3">
      <c r="A1988" s="98">
        <v>9719</v>
      </c>
      <c r="B1988" s="1" t="s">
        <v>155</v>
      </c>
      <c r="C1988" s="1">
        <v>100</v>
      </c>
    </row>
    <row r="1989" spans="1:3">
      <c r="A1989" s="98">
        <v>9722</v>
      </c>
      <c r="B1989" s="1" t="s">
        <v>1770</v>
      </c>
      <c r="C1989" s="1">
        <v>1000</v>
      </c>
    </row>
    <row r="1990" spans="1:3">
      <c r="A1990" s="98">
        <v>9726</v>
      </c>
      <c r="B1990" s="1" t="s">
        <v>1771</v>
      </c>
      <c r="C1990" s="1">
        <v>1000</v>
      </c>
    </row>
    <row r="1991" spans="1:3">
      <c r="A1991" s="98">
        <v>9728</v>
      </c>
      <c r="B1991" s="1" t="s">
        <v>1772</v>
      </c>
      <c r="C1991" s="1">
        <v>100</v>
      </c>
    </row>
    <row r="1992" spans="1:3">
      <c r="A1992" s="98">
        <v>9729</v>
      </c>
      <c r="B1992" s="1" t="s">
        <v>1773</v>
      </c>
      <c r="C1992" s="1">
        <v>100</v>
      </c>
    </row>
    <row r="1993" spans="1:3">
      <c r="A1993" s="98">
        <v>9735</v>
      </c>
      <c r="B1993" s="1" t="s">
        <v>156</v>
      </c>
      <c r="C1993" s="1">
        <v>100</v>
      </c>
    </row>
    <row r="1994" spans="1:3">
      <c r="A1994" s="98">
        <v>9740</v>
      </c>
      <c r="B1994" s="1" t="s">
        <v>1774</v>
      </c>
      <c r="C1994" s="1">
        <v>100</v>
      </c>
    </row>
    <row r="1995" spans="1:3">
      <c r="A1995" s="98">
        <v>9742</v>
      </c>
      <c r="B1995" s="1" t="s">
        <v>1775</v>
      </c>
      <c r="C1995" s="1">
        <v>100</v>
      </c>
    </row>
    <row r="1996" spans="1:3">
      <c r="A1996" s="98">
        <v>9743</v>
      </c>
      <c r="B1996" s="1" t="s">
        <v>1776</v>
      </c>
      <c r="C1996" s="1">
        <v>100</v>
      </c>
    </row>
    <row r="1997" spans="1:3">
      <c r="A1997" s="98">
        <v>9744</v>
      </c>
      <c r="B1997" s="1" t="s">
        <v>1777</v>
      </c>
      <c r="C1997" s="1">
        <v>100</v>
      </c>
    </row>
    <row r="1998" spans="1:3">
      <c r="A1998" s="98">
        <v>9746</v>
      </c>
      <c r="B1998" s="1" t="s">
        <v>1778</v>
      </c>
      <c r="C1998" s="1">
        <v>100</v>
      </c>
    </row>
    <row r="1999" spans="1:3">
      <c r="A1999" s="98">
        <v>9747</v>
      </c>
      <c r="B1999" s="1" t="s">
        <v>1779</v>
      </c>
      <c r="C1999" s="1">
        <v>100</v>
      </c>
    </row>
    <row r="2000" spans="1:3">
      <c r="A2000" s="98">
        <v>9749</v>
      </c>
      <c r="B2000" s="1" t="s">
        <v>1780</v>
      </c>
      <c r="C2000" s="1">
        <v>100</v>
      </c>
    </row>
    <row r="2001" spans="1:3">
      <c r="A2001" s="98">
        <v>9755</v>
      </c>
      <c r="B2001" s="1" t="s">
        <v>1781</v>
      </c>
      <c r="C2001" s="1">
        <v>100</v>
      </c>
    </row>
    <row r="2002" spans="1:3">
      <c r="A2002" s="98">
        <v>9757</v>
      </c>
      <c r="B2002" s="1" t="s">
        <v>1782</v>
      </c>
      <c r="C2002" s="1">
        <v>100</v>
      </c>
    </row>
    <row r="2003" spans="1:3">
      <c r="A2003" s="98">
        <v>9759</v>
      </c>
      <c r="B2003" s="1" t="s">
        <v>1783</v>
      </c>
      <c r="C2003" s="1">
        <v>100</v>
      </c>
    </row>
    <row r="2004" spans="1:3">
      <c r="A2004" s="98">
        <v>9760</v>
      </c>
      <c r="B2004" s="1" t="s">
        <v>1784</v>
      </c>
      <c r="C2004" s="1">
        <v>100</v>
      </c>
    </row>
    <row r="2005" spans="1:3">
      <c r="A2005" s="98">
        <v>9763</v>
      </c>
      <c r="B2005" s="1" t="s">
        <v>1785</v>
      </c>
      <c r="C2005" s="1">
        <v>1000</v>
      </c>
    </row>
    <row r="2006" spans="1:3">
      <c r="A2006" s="98">
        <v>9765</v>
      </c>
      <c r="B2006" s="1" t="s">
        <v>1786</v>
      </c>
      <c r="C2006" s="1">
        <v>100</v>
      </c>
    </row>
    <row r="2007" spans="1:3">
      <c r="A2007" s="98">
        <v>9766</v>
      </c>
      <c r="B2007" s="1" t="s">
        <v>1787</v>
      </c>
      <c r="C2007" s="1">
        <v>100</v>
      </c>
    </row>
    <row r="2008" spans="1:3">
      <c r="A2008" s="98">
        <v>9783</v>
      </c>
      <c r="B2008" s="1" t="s">
        <v>1788</v>
      </c>
      <c r="C2008" s="1">
        <v>100</v>
      </c>
    </row>
    <row r="2009" spans="1:3">
      <c r="A2009" s="98">
        <v>9787</v>
      </c>
      <c r="B2009" s="1" t="s">
        <v>1789</v>
      </c>
      <c r="C2009" s="1">
        <v>100</v>
      </c>
    </row>
    <row r="2010" spans="1:3">
      <c r="A2010" s="98">
        <v>9788</v>
      </c>
      <c r="B2010" s="1" t="s">
        <v>1790</v>
      </c>
      <c r="C2010" s="1">
        <v>100</v>
      </c>
    </row>
    <row r="2011" spans="1:3">
      <c r="A2011" s="98">
        <v>9790</v>
      </c>
      <c r="B2011" s="1" t="s">
        <v>1791</v>
      </c>
      <c r="C2011" s="1">
        <v>100</v>
      </c>
    </row>
    <row r="2012" spans="1:3">
      <c r="A2012" s="98">
        <v>9792</v>
      </c>
      <c r="B2012" s="1" t="s">
        <v>1792</v>
      </c>
      <c r="C2012" s="1">
        <v>100</v>
      </c>
    </row>
    <row r="2013" spans="1:3">
      <c r="A2013" s="98">
        <v>9793</v>
      </c>
      <c r="B2013" s="1" t="s">
        <v>1793</v>
      </c>
      <c r="C2013" s="1">
        <v>100</v>
      </c>
    </row>
    <row r="2014" spans="1:3">
      <c r="A2014" s="98">
        <v>9795</v>
      </c>
      <c r="B2014" s="1" t="s">
        <v>1794</v>
      </c>
      <c r="C2014" s="1">
        <v>100</v>
      </c>
    </row>
    <row r="2015" spans="1:3">
      <c r="A2015" s="98">
        <v>9810</v>
      </c>
      <c r="B2015" s="1" t="s">
        <v>157</v>
      </c>
      <c r="C2015" s="1">
        <v>100</v>
      </c>
    </row>
    <row r="2016" spans="1:3">
      <c r="A2016" s="98">
        <v>9818</v>
      </c>
      <c r="B2016" s="1" t="s">
        <v>1795</v>
      </c>
      <c r="C2016" s="1">
        <v>100</v>
      </c>
    </row>
    <row r="2017" spans="1:3">
      <c r="A2017" s="98">
        <v>9824</v>
      </c>
      <c r="B2017" s="1" t="s">
        <v>1796</v>
      </c>
      <c r="C2017" s="1">
        <v>100</v>
      </c>
    </row>
    <row r="2018" spans="1:3">
      <c r="A2018" s="98">
        <v>9828</v>
      </c>
      <c r="B2018" s="1" t="s">
        <v>1797</v>
      </c>
      <c r="C2018" s="1">
        <v>100</v>
      </c>
    </row>
    <row r="2019" spans="1:3">
      <c r="A2019" s="98">
        <v>9830</v>
      </c>
      <c r="B2019" s="1" t="s">
        <v>1798</v>
      </c>
      <c r="C2019" s="1">
        <v>100</v>
      </c>
    </row>
    <row r="2020" spans="1:3">
      <c r="A2020" s="98">
        <v>9831</v>
      </c>
      <c r="B2020" s="1" t="s">
        <v>158</v>
      </c>
      <c r="C2020" s="1">
        <v>100</v>
      </c>
    </row>
    <row r="2021" spans="1:3">
      <c r="A2021" s="98">
        <v>9832</v>
      </c>
      <c r="B2021" s="1" t="s">
        <v>1799</v>
      </c>
      <c r="C2021" s="1">
        <v>100</v>
      </c>
    </row>
    <row r="2022" spans="1:3">
      <c r="A2022" s="98">
        <v>9837</v>
      </c>
      <c r="B2022" s="1" t="s">
        <v>1800</v>
      </c>
      <c r="C2022" s="1">
        <v>100</v>
      </c>
    </row>
    <row r="2023" spans="1:3">
      <c r="A2023" s="98">
        <v>9842</v>
      </c>
      <c r="B2023" s="1" t="s">
        <v>1801</v>
      </c>
      <c r="C2023" s="1">
        <v>100</v>
      </c>
    </row>
    <row r="2024" spans="1:3">
      <c r="A2024" s="98">
        <v>9843</v>
      </c>
      <c r="B2024" s="1" t="s">
        <v>1802</v>
      </c>
      <c r="C2024" s="1">
        <v>100</v>
      </c>
    </row>
    <row r="2025" spans="1:3">
      <c r="A2025" s="98">
        <v>9850</v>
      </c>
      <c r="B2025" s="1" t="s">
        <v>1803</v>
      </c>
      <c r="C2025" s="1">
        <v>1000</v>
      </c>
    </row>
    <row r="2026" spans="1:3">
      <c r="A2026" s="98">
        <v>9854</v>
      </c>
      <c r="B2026" s="1" t="s">
        <v>1804</v>
      </c>
      <c r="C2026" s="1">
        <v>100</v>
      </c>
    </row>
    <row r="2027" spans="1:3">
      <c r="A2027" s="98">
        <v>9856</v>
      </c>
      <c r="B2027" s="1" t="s">
        <v>1805</v>
      </c>
      <c r="C2027" s="1">
        <v>100</v>
      </c>
    </row>
    <row r="2028" spans="1:3">
      <c r="A2028" s="98">
        <v>9857</v>
      </c>
      <c r="B2028" s="1" t="s">
        <v>1806</v>
      </c>
      <c r="C2028" s="1">
        <v>100</v>
      </c>
    </row>
    <row r="2029" spans="1:3">
      <c r="A2029" s="98">
        <v>9861</v>
      </c>
      <c r="B2029" s="1" t="s">
        <v>1807</v>
      </c>
      <c r="C2029" s="1">
        <v>100</v>
      </c>
    </row>
    <row r="2030" spans="1:3">
      <c r="A2030" s="98">
        <v>9869</v>
      </c>
      <c r="B2030" s="1" t="s">
        <v>1808</v>
      </c>
      <c r="C2030" s="1">
        <v>100</v>
      </c>
    </row>
    <row r="2031" spans="1:3">
      <c r="A2031" s="98">
        <v>9872</v>
      </c>
      <c r="B2031" s="1" t="s">
        <v>2155</v>
      </c>
      <c r="C2031" s="1">
        <v>100</v>
      </c>
    </row>
    <row r="2032" spans="1:3">
      <c r="A2032" s="98">
        <v>9882</v>
      </c>
      <c r="B2032" s="1" t="s">
        <v>1809</v>
      </c>
      <c r="C2032" s="1">
        <v>100</v>
      </c>
    </row>
    <row r="2033" spans="1:3">
      <c r="A2033" s="98">
        <v>9885</v>
      </c>
      <c r="B2033" s="1" t="s">
        <v>1810</v>
      </c>
      <c r="C2033" s="1">
        <v>100</v>
      </c>
    </row>
    <row r="2034" spans="1:3">
      <c r="A2034" s="98">
        <v>9887</v>
      </c>
      <c r="B2034" s="1" t="s">
        <v>1811</v>
      </c>
      <c r="C2034" s="1">
        <v>100</v>
      </c>
    </row>
    <row r="2035" spans="1:3">
      <c r="A2035" s="98">
        <v>9889</v>
      </c>
      <c r="B2035" s="1" t="s">
        <v>1812</v>
      </c>
      <c r="C2035" s="1">
        <v>100</v>
      </c>
    </row>
    <row r="2036" spans="1:3">
      <c r="A2036" s="98">
        <v>9896</v>
      </c>
      <c r="B2036" s="1" t="s">
        <v>1813</v>
      </c>
      <c r="C2036" s="1">
        <v>100</v>
      </c>
    </row>
    <row r="2037" spans="1:3">
      <c r="A2037" s="98">
        <v>9899</v>
      </c>
      <c r="B2037" s="1" t="s">
        <v>1814</v>
      </c>
      <c r="C2037" s="1">
        <v>100</v>
      </c>
    </row>
    <row r="2038" spans="1:3">
      <c r="A2038" s="98">
        <v>9900</v>
      </c>
      <c r="B2038" s="1" t="s">
        <v>1815</v>
      </c>
      <c r="C2038" s="1">
        <v>100</v>
      </c>
    </row>
    <row r="2039" spans="1:3">
      <c r="A2039" s="98">
        <v>9902</v>
      </c>
      <c r="B2039" s="1" t="s">
        <v>1816</v>
      </c>
      <c r="C2039" s="1">
        <v>100</v>
      </c>
    </row>
    <row r="2040" spans="1:3">
      <c r="A2040" s="98">
        <v>9913</v>
      </c>
      <c r="B2040" s="1" t="s">
        <v>2156</v>
      </c>
      <c r="C2040" s="1">
        <v>100</v>
      </c>
    </row>
    <row r="2041" spans="1:3">
      <c r="A2041" s="98">
        <v>9919</v>
      </c>
      <c r="B2041" s="1" t="s">
        <v>1817</v>
      </c>
      <c r="C2041" s="1">
        <v>100</v>
      </c>
    </row>
    <row r="2042" spans="1:3">
      <c r="A2042" s="98">
        <v>9928</v>
      </c>
      <c r="B2042" s="1" t="s">
        <v>1818</v>
      </c>
      <c r="C2042" s="1">
        <v>100</v>
      </c>
    </row>
    <row r="2043" spans="1:3">
      <c r="A2043" s="98">
        <v>9930</v>
      </c>
      <c r="B2043" s="1" t="s">
        <v>1819</v>
      </c>
      <c r="C2043" s="1">
        <v>100</v>
      </c>
    </row>
    <row r="2044" spans="1:3">
      <c r="A2044" s="98">
        <v>9934</v>
      </c>
      <c r="B2044" s="1" t="s">
        <v>1820</v>
      </c>
      <c r="C2044" s="1">
        <v>100</v>
      </c>
    </row>
    <row r="2045" spans="1:3">
      <c r="A2045" s="98">
        <v>9936</v>
      </c>
      <c r="B2045" s="1" t="s">
        <v>1821</v>
      </c>
      <c r="C2045" s="1">
        <v>100</v>
      </c>
    </row>
    <row r="2046" spans="1:3">
      <c r="A2046" s="98">
        <v>9943</v>
      </c>
      <c r="B2046" s="1" t="s">
        <v>2157</v>
      </c>
      <c r="C2046" s="1">
        <v>100</v>
      </c>
    </row>
    <row r="2047" spans="1:3">
      <c r="A2047" s="98">
        <v>9945</v>
      </c>
      <c r="B2047" s="1" t="s">
        <v>1822</v>
      </c>
      <c r="C2047" s="1">
        <v>100</v>
      </c>
    </row>
    <row r="2048" spans="1:3">
      <c r="A2048" s="98">
        <v>9946</v>
      </c>
      <c r="B2048" s="1" t="s">
        <v>1823</v>
      </c>
      <c r="C2048" s="1">
        <v>100</v>
      </c>
    </row>
    <row r="2049" spans="1:3">
      <c r="A2049" s="98">
        <v>9948</v>
      </c>
      <c r="B2049" s="1" t="s">
        <v>159</v>
      </c>
      <c r="C2049" s="1">
        <v>100</v>
      </c>
    </row>
    <row r="2050" spans="1:3">
      <c r="A2050" s="98">
        <v>9956</v>
      </c>
      <c r="B2050" s="1" t="s">
        <v>1824</v>
      </c>
      <c r="C2050" s="1">
        <v>100</v>
      </c>
    </row>
    <row r="2051" spans="1:3">
      <c r="A2051" s="98">
        <v>9957</v>
      </c>
      <c r="B2051" s="1" t="s">
        <v>1825</v>
      </c>
      <c r="C2051" s="1">
        <v>100</v>
      </c>
    </row>
    <row r="2052" spans="1:3">
      <c r="A2052" s="98">
        <v>9962</v>
      </c>
      <c r="B2052" s="1" t="s">
        <v>1826</v>
      </c>
      <c r="C2052" s="1">
        <v>100</v>
      </c>
    </row>
    <row r="2053" spans="1:3">
      <c r="A2053" s="98">
        <v>9969</v>
      </c>
      <c r="B2053" s="1" t="s">
        <v>2158</v>
      </c>
      <c r="C2053" s="1">
        <v>100</v>
      </c>
    </row>
    <row r="2054" spans="1:3">
      <c r="A2054" s="98">
        <v>9972</v>
      </c>
      <c r="B2054" s="1" t="s">
        <v>1827</v>
      </c>
      <c r="C2054" s="1">
        <v>100</v>
      </c>
    </row>
    <row r="2055" spans="1:3">
      <c r="A2055" s="98">
        <v>9974</v>
      </c>
      <c r="B2055" s="1" t="s">
        <v>1828</v>
      </c>
      <c r="C2055" s="1">
        <v>100</v>
      </c>
    </row>
    <row r="2056" spans="1:3">
      <c r="A2056" s="98">
        <v>9979</v>
      </c>
      <c r="B2056" s="1" t="s">
        <v>1829</v>
      </c>
      <c r="C2056" s="1">
        <v>100</v>
      </c>
    </row>
    <row r="2057" spans="1:3">
      <c r="A2057" s="98">
        <v>9980</v>
      </c>
      <c r="B2057" s="1" t="s">
        <v>1830</v>
      </c>
      <c r="C2057" s="1">
        <v>100</v>
      </c>
    </row>
    <row r="2058" spans="1:3">
      <c r="A2058" s="98">
        <v>9982</v>
      </c>
      <c r="B2058" s="1" t="s">
        <v>1831</v>
      </c>
      <c r="C2058" s="1">
        <v>1000</v>
      </c>
    </row>
    <row r="2059" spans="1:3">
      <c r="A2059" s="98">
        <v>9983</v>
      </c>
      <c r="B2059" s="1" t="s">
        <v>1832</v>
      </c>
      <c r="C2059" s="1">
        <v>100</v>
      </c>
    </row>
    <row r="2060" spans="1:3">
      <c r="A2060" s="98">
        <v>9984</v>
      </c>
      <c r="B2060" s="1" t="s">
        <v>1833</v>
      </c>
      <c r="C2060" s="1">
        <v>100</v>
      </c>
    </row>
    <row r="2061" spans="1:3">
      <c r="A2061" s="98">
        <v>9987</v>
      </c>
      <c r="B2061" s="1" t="s">
        <v>1834</v>
      </c>
      <c r="C2061" s="1">
        <v>100</v>
      </c>
    </row>
    <row r="2062" spans="1:3">
      <c r="A2062" s="98">
        <v>9989</v>
      </c>
      <c r="B2062" s="1" t="s">
        <v>160</v>
      </c>
      <c r="C2062" s="1">
        <v>100</v>
      </c>
    </row>
    <row r="2063" spans="1:3">
      <c r="A2063" s="98">
        <v>9990</v>
      </c>
      <c r="B2063" s="1" t="s">
        <v>1835</v>
      </c>
      <c r="C2063" s="1">
        <v>100</v>
      </c>
    </row>
    <row r="2064" spans="1:3">
      <c r="A2064" s="98">
        <v>9991</v>
      </c>
      <c r="B2064" s="1" t="s">
        <v>1836</v>
      </c>
      <c r="C2064" s="1">
        <v>100</v>
      </c>
    </row>
    <row r="2065" spans="1:3">
      <c r="A2065" s="98">
        <v>9994</v>
      </c>
      <c r="B2065" s="1" t="s">
        <v>1837</v>
      </c>
      <c r="C2065" s="1">
        <v>100</v>
      </c>
    </row>
    <row r="2066" spans="1:3">
      <c r="A2066" s="98">
        <v>9997</v>
      </c>
      <c r="B2066" s="1" t="s">
        <v>1838</v>
      </c>
      <c r="C2066" s="1">
        <v>100</v>
      </c>
    </row>
    <row r="2067" spans="1:3">
      <c r="A2067" s="98">
        <v>9999</v>
      </c>
      <c r="B2067" s="1" t="s">
        <v>2159</v>
      </c>
      <c r="C2067" s="1">
        <v>100</v>
      </c>
    </row>
    <row r="2068" spans="1:3">
      <c r="A2068" s="98" t="s">
        <v>2160</v>
      </c>
      <c r="B2068" s="1" t="s">
        <v>2161</v>
      </c>
      <c r="C2068" s="1">
        <v>100</v>
      </c>
    </row>
  </sheetData>
  <sortState ref="A2:D435">
    <sortCondition ref="A2:A435"/>
  </sortState>
  <phoneticPr fontId="23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グラフ</vt:lpstr>
      </vt:variant>
      <vt:variant>
        <vt:i4>3</vt:i4>
      </vt:variant>
    </vt:vector>
  </HeadingPairs>
  <TitlesOfParts>
    <vt:vector size="8" baseType="lpstr">
      <vt:lpstr>練りの用心棒</vt:lpstr>
      <vt:lpstr>チャートdata</vt:lpstr>
      <vt:lpstr>チャートＬｉｃｅｎｓｅ</vt:lpstr>
      <vt:lpstr>9999</vt:lpstr>
      <vt:lpstr>貸借銘柄一覧</vt:lpstr>
      <vt:lpstr>日足</vt:lpstr>
      <vt:lpstr>日足小</vt:lpstr>
      <vt:lpstr>反転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family</dc:creator>
  <cp:lastModifiedBy>family</cp:lastModifiedBy>
  <cp:lastPrinted>2015-01-04T16:25:38Z</cp:lastPrinted>
  <dcterms:created xsi:type="dcterms:W3CDTF">2014-10-15T11:19:40Z</dcterms:created>
  <dcterms:modified xsi:type="dcterms:W3CDTF">2018-01-28T05:12:41Z</dcterms:modified>
</cp:coreProperties>
</file>