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E:\作業フォルダ\"/>
    </mc:Choice>
  </mc:AlternateContent>
  <xr:revisionPtr revIDLastSave="0" documentId="13_ncr:1_{54298013-3CFD-4B53-8284-FEEA17DB9D75}" xr6:coauthVersionLast="45" xr6:coauthVersionMax="45" xr10:uidLastSave="{00000000-0000-0000-0000-000000000000}"/>
  <bookViews>
    <workbookView xWindow="1410" yWindow="315" windowWidth="21780" windowHeight="15885" activeTab="2" xr2:uid="{00000000-000D-0000-FFFF-FFFF00000000}"/>
  </bookViews>
  <sheets>
    <sheet name="ウイング" sheetId="23" r:id="rId1"/>
    <sheet name="断面検討" sheetId="24" r:id="rId2"/>
    <sheet name="ﾜｰｸｼｰﾄの解説書" sheetId="26" r:id="rId3"/>
  </sheets>
  <definedNames>
    <definedName name="_xlnm.Print_Area" localSheetId="0">ウイング!$A$1:$S$38</definedName>
    <definedName name="_xlnm.Print_Area" localSheetId="1">断面検討!$A$1:$I$37</definedName>
    <definedName name="地目1">#REF!</definedName>
    <definedName name="地目2">#REF!</definedName>
    <definedName name="地目3">#REF!</definedName>
    <definedName name="流速公式">#REF!</definedName>
  </definedNames>
  <calcPr calcId="181029"/>
</workbook>
</file>

<file path=xl/calcChain.xml><?xml version="1.0" encoding="utf-8"?>
<calcChain xmlns="http://schemas.openxmlformats.org/spreadsheetml/2006/main">
  <c r="J10" i="23" l="1"/>
  <c r="F11" i="23"/>
  <c r="J12" i="23"/>
  <c r="D15" i="23"/>
  <c r="M4" i="23" s="1"/>
  <c r="G15" i="23"/>
  <c r="H15" i="23"/>
  <c r="C28" i="23"/>
  <c r="I28" i="23"/>
  <c r="M19" i="23" s="1"/>
  <c r="G13" i="24"/>
  <c r="G14" i="24"/>
  <c r="E27" i="24" s="1"/>
  <c r="E29" i="24" s="1"/>
  <c r="E31" i="24" s="1"/>
  <c r="R15" i="23" l="1"/>
  <c r="R19" i="23"/>
  <c r="M15" i="23"/>
  <c r="R10" i="23"/>
  <c r="M9" i="23"/>
  <c r="R5" i="23"/>
  <c r="M23" i="23" l="1"/>
  <c r="R23" i="23"/>
  <c r="G9" i="24" s="1"/>
  <c r="E37" i="24" s="1"/>
  <c r="G19" i="24" s="1"/>
  <c r="I19" i="24" s="1"/>
  <c r="M27" i="23"/>
  <c r="R27" i="23"/>
  <c r="G8" i="24" s="1"/>
  <c r="E33" i="24" l="1"/>
  <c r="G17" i="24" s="1"/>
  <c r="I17" i="24" s="1"/>
  <c r="E35" i="24"/>
  <c r="G18" i="24" s="1"/>
  <c r="I18" i="24" s="1"/>
</calcChain>
</file>

<file path=xl/sharedStrings.xml><?xml version="1.0" encoding="utf-8"?>
<sst xmlns="http://schemas.openxmlformats.org/spreadsheetml/2006/main" count="198" uniqueCount="168">
  <si>
    <t>鉄筋コンクリートの断面計算　（単鉄筋）</t>
  </si>
  <si>
    <t>鉄筋径</t>
  </si>
  <si>
    <t>公称断面積</t>
  </si>
  <si>
    <t>配筋位置</t>
  </si>
  <si>
    <t>鉄筋径 Ｄ</t>
  </si>
  <si>
    <t>mm</t>
  </si>
  <si>
    <t>d</t>
  </si>
  <si>
    <t>H</t>
  </si>
  <si>
    <t>cm</t>
  </si>
  <si>
    <t>鉄筋被り</t>
  </si>
  <si>
    <t>曲げモーメント</t>
  </si>
  <si>
    <t>Ｍ＝</t>
  </si>
  <si>
    <t>せん断力</t>
  </si>
  <si>
    <t>Ｓ＝</t>
  </si>
  <si>
    <t>部材幅</t>
  </si>
  <si>
    <t>ｂ＝</t>
  </si>
  <si>
    <t>部材高</t>
  </si>
  <si>
    <t>Ｈ＝</t>
  </si>
  <si>
    <t>有効高（引張側）</t>
  </si>
  <si>
    <t>ｄ＝</t>
  </si>
  <si>
    <t>配筋量（引張側）</t>
  </si>
  <si>
    <t>Ａｓ＝</t>
  </si>
  <si>
    <t>ヤング係数比</t>
  </si>
  <si>
    <t>ｎ＝</t>
  </si>
  <si>
    <t>判定</t>
  </si>
  <si>
    <t>コンクリートの圧縮応力度</t>
  </si>
  <si>
    <t>鉄筋　　　の引張応力度</t>
  </si>
  <si>
    <t>コンクリートの許容圧縮応力度</t>
  </si>
  <si>
    <t>鉄筋　　　の許容引張応力度</t>
  </si>
  <si>
    <t>コンクリートの許容せん断応力度</t>
  </si>
  <si>
    <t>単鉄筋</t>
  </si>
  <si>
    <t>As/(b*d)</t>
  </si>
  <si>
    <t>＝</t>
  </si>
  <si>
    <t>σｃ＝</t>
  </si>
  <si>
    <t>σｓ＝</t>
  </si>
  <si>
    <t>cm</t>
    <phoneticPr fontId="1"/>
  </si>
  <si>
    <t>本</t>
    <rPh sb="0" eb="1">
      <t>ホン</t>
    </rPh>
    <phoneticPr fontId="1"/>
  </si>
  <si>
    <t>配筋本数</t>
    <rPh sb="2" eb="4">
      <t>ホンスウ</t>
    </rPh>
    <phoneticPr fontId="1"/>
  </si>
  <si>
    <t>=</t>
    <phoneticPr fontId="1"/>
  </si>
  <si>
    <t>ウイングの検討</t>
    <rPh sb="5" eb="7">
      <t>ケントウ</t>
    </rPh>
    <phoneticPr fontId="1"/>
  </si>
  <si>
    <t>位置：</t>
    <rPh sb="0" eb="2">
      <t>イチ</t>
    </rPh>
    <phoneticPr fontId="1"/>
  </si>
  <si>
    <t>A部分について</t>
    <rPh sb="1" eb="3">
      <t>ブブン</t>
    </rPh>
    <phoneticPr fontId="1"/>
  </si>
  <si>
    <t>　ボックスカルバートに取付けるウイングは、パラレルウイングが一般的であり、</t>
    <rPh sb="11" eb="13">
      <t>トリツ</t>
    </rPh>
    <rPh sb="30" eb="33">
      <t>イッパンテキ</t>
    </rPh>
    <phoneticPr fontId="1"/>
  </si>
  <si>
    <t>せん断力</t>
    <rPh sb="2" eb="3">
      <t>ダン</t>
    </rPh>
    <rPh sb="3" eb="4">
      <t>リョク</t>
    </rPh>
    <phoneticPr fontId="1"/>
  </si>
  <si>
    <t>（台形部分の土圧によるせん断力　台形基部）</t>
    <rPh sb="1" eb="3">
      <t>ダイケイ</t>
    </rPh>
    <rPh sb="3" eb="5">
      <t>ブブン</t>
    </rPh>
    <rPh sb="6" eb="7">
      <t>ド</t>
    </rPh>
    <rPh sb="7" eb="8">
      <t>アツ</t>
    </rPh>
    <rPh sb="13" eb="14">
      <t>ダン</t>
    </rPh>
    <rPh sb="14" eb="15">
      <t>リョク</t>
    </rPh>
    <rPh sb="16" eb="18">
      <t>ダイケイ</t>
    </rPh>
    <rPh sb="18" eb="19">
      <t>キ</t>
    </rPh>
    <rPh sb="19" eb="20">
      <t>ブ</t>
    </rPh>
    <phoneticPr fontId="1"/>
  </si>
  <si>
    <t>以下に示す設計方法ではこの構造について記述する。</t>
    <rPh sb="0" eb="2">
      <t>イカ</t>
    </rPh>
    <rPh sb="3" eb="4">
      <t>シメ</t>
    </rPh>
    <rPh sb="5" eb="7">
      <t>セッケイ</t>
    </rPh>
    <rPh sb="7" eb="9">
      <t>ホウホウ</t>
    </rPh>
    <rPh sb="13" eb="15">
      <t>コウゾウ</t>
    </rPh>
    <rPh sb="19" eb="21">
      <t>キジュツ</t>
    </rPh>
    <phoneticPr fontId="1"/>
  </si>
  <si>
    <t>Sa =</t>
    <phoneticPr fontId="1"/>
  </si>
  <si>
    <r>
      <t>1/2 *γ*k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*(La^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/(3*n^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)+La^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/n*(h1+h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)+La*(h1^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+2*h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*h</t>
    </r>
    <r>
      <rPr>
        <vertAlign val="subscript"/>
        <sz val="11"/>
        <rFont val="ＭＳ Ｐ明朝"/>
        <family val="1"/>
        <charset val="128"/>
      </rPr>
      <t>1</t>
    </r>
    <r>
      <rPr>
        <sz val="11"/>
        <rFont val="ＭＳ Ｐ明朝"/>
        <family val="1"/>
        <charset val="128"/>
      </rPr>
      <t>))</t>
    </r>
    <phoneticPr fontId="1"/>
  </si>
  <si>
    <t>①</t>
    <phoneticPr fontId="1"/>
  </si>
  <si>
    <t>ウイングに作用する水平土圧は静止土圧とし、土圧係数は0.5を標準とする。</t>
    <rPh sb="5" eb="7">
      <t>サヨウ</t>
    </rPh>
    <rPh sb="9" eb="11">
      <t>スイヘイ</t>
    </rPh>
    <rPh sb="11" eb="12">
      <t>ド</t>
    </rPh>
    <rPh sb="12" eb="13">
      <t>アツ</t>
    </rPh>
    <rPh sb="14" eb="16">
      <t>セイシ</t>
    </rPh>
    <rPh sb="16" eb="17">
      <t>ド</t>
    </rPh>
    <rPh sb="17" eb="18">
      <t>アツ</t>
    </rPh>
    <rPh sb="21" eb="22">
      <t>ド</t>
    </rPh>
    <rPh sb="22" eb="23">
      <t>アツ</t>
    </rPh>
    <rPh sb="23" eb="25">
      <t>ケイスウ</t>
    </rPh>
    <rPh sb="30" eb="32">
      <t>ヒョウジュン</t>
    </rPh>
    <phoneticPr fontId="1"/>
  </si>
  <si>
    <t>=</t>
    <phoneticPr fontId="1"/>
  </si>
  <si>
    <t>②</t>
    <phoneticPr fontId="1"/>
  </si>
  <si>
    <t>ウイングは、カルバート本体を固定端とする片持ちばりとして、ウイング取付け部全幅で設計する。</t>
    <rPh sb="11" eb="13">
      <t>ホンタイ</t>
    </rPh>
    <rPh sb="14" eb="16">
      <t>コテイ</t>
    </rPh>
    <rPh sb="16" eb="17">
      <t>タン</t>
    </rPh>
    <rPh sb="20" eb="21">
      <t>カタ</t>
    </rPh>
    <rPh sb="21" eb="22">
      <t>モ</t>
    </rPh>
    <rPh sb="33" eb="35">
      <t>トリツ</t>
    </rPh>
    <rPh sb="36" eb="37">
      <t>ブ</t>
    </rPh>
    <rPh sb="37" eb="38">
      <t>ゼン</t>
    </rPh>
    <rPh sb="38" eb="39">
      <t>ハバ</t>
    </rPh>
    <rPh sb="40" eb="42">
      <t>セッケイ</t>
    </rPh>
    <phoneticPr fontId="1"/>
  </si>
  <si>
    <t>kN</t>
    <phoneticPr fontId="1"/>
  </si>
  <si>
    <t>③</t>
    <phoneticPr fontId="1"/>
  </si>
  <si>
    <t>根入れ1mの前面部分の土圧は考えないものとする。尚、根入れ1mは盛土の場合であり、</t>
    <rPh sb="0" eb="1">
      <t>ネ</t>
    </rPh>
    <rPh sb="1" eb="2">
      <t>イ</t>
    </rPh>
    <rPh sb="6" eb="8">
      <t>ゼンメン</t>
    </rPh>
    <rPh sb="8" eb="10">
      <t>ブブン</t>
    </rPh>
    <rPh sb="11" eb="12">
      <t>ド</t>
    </rPh>
    <rPh sb="12" eb="13">
      <t>アツ</t>
    </rPh>
    <rPh sb="14" eb="15">
      <t>カンガ</t>
    </rPh>
    <rPh sb="24" eb="25">
      <t>ナオ</t>
    </rPh>
    <rPh sb="32" eb="33">
      <t>モリ</t>
    </rPh>
    <rPh sb="33" eb="34">
      <t>ド</t>
    </rPh>
    <rPh sb="35" eb="37">
      <t>バアイ</t>
    </rPh>
    <phoneticPr fontId="1"/>
  </si>
  <si>
    <t>擁壁を巻立てる場合はその形状寸法に合わせて適当に定める。</t>
    <rPh sb="0" eb="1">
      <t>ヨウ</t>
    </rPh>
    <rPh sb="1" eb="2">
      <t>ヘキ</t>
    </rPh>
    <rPh sb="3" eb="4">
      <t>マ</t>
    </rPh>
    <rPh sb="4" eb="5">
      <t>タ</t>
    </rPh>
    <rPh sb="7" eb="9">
      <t>バアイ</t>
    </rPh>
    <rPh sb="12" eb="14">
      <t>ケイジョウ</t>
    </rPh>
    <rPh sb="14" eb="16">
      <t>スンポウ</t>
    </rPh>
    <rPh sb="17" eb="18">
      <t>ア</t>
    </rPh>
    <rPh sb="21" eb="23">
      <t>テキトウ</t>
    </rPh>
    <rPh sb="24" eb="25">
      <t>サダ</t>
    </rPh>
    <phoneticPr fontId="1"/>
  </si>
  <si>
    <t>曲げモーメント</t>
    <rPh sb="0" eb="1">
      <t>マ</t>
    </rPh>
    <phoneticPr fontId="1"/>
  </si>
  <si>
    <t>（台形部分の土圧による曲げモーメント　台形基部）</t>
    <rPh sb="1" eb="3">
      <t>ダイケイ</t>
    </rPh>
    <rPh sb="3" eb="5">
      <t>ブブン</t>
    </rPh>
    <rPh sb="6" eb="7">
      <t>ド</t>
    </rPh>
    <rPh sb="7" eb="8">
      <t>アツ</t>
    </rPh>
    <rPh sb="11" eb="12">
      <t>マ</t>
    </rPh>
    <rPh sb="19" eb="21">
      <t>ダイケイ</t>
    </rPh>
    <rPh sb="21" eb="22">
      <t>キ</t>
    </rPh>
    <rPh sb="22" eb="23">
      <t>ブ</t>
    </rPh>
    <phoneticPr fontId="1"/>
  </si>
  <si>
    <t>B</t>
    <phoneticPr fontId="1"/>
  </si>
  <si>
    <t xml:space="preserve">  A</t>
    <phoneticPr fontId="1"/>
  </si>
  <si>
    <t>Ma=</t>
    <phoneticPr fontId="1"/>
  </si>
  <si>
    <r>
      <t>1/2 *γ*k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*(La^</t>
    </r>
    <r>
      <rPr>
        <vertAlign val="superscript"/>
        <sz val="11"/>
        <rFont val="ＭＳ Ｐ明朝"/>
        <family val="1"/>
        <charset val="128"/>
      </rPr>
      <t>4</t>
    </r>
    <r>
      <rPr>
        <sz val="11"/>
        <rFont val="ＭＳ Ｐ明朝"/>
        <family val="1"/>
        <charset val="128"/>
      </rPr>
      <t>/(12*n^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)+La^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/(3*n)*(h1+h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)+La^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/2*(h1^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+2*h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*h</t>
    </r>
    <r>
      <rPr>
        <vertAlign val="subscript"/>
        <sz val="11"/>
        <rFont val="ＭＳ Ｐ明朝"/>
        <family val="1"/>
        <charset val="128"/>
      </rPr>
      <t>1</t>
    </r>
    <r>
      <rPr>
        <sz val="11"/>
        <rFont val="ＭＳ Ｐ明朝"/>
        <family val="1"/>
        <charset val="128"/>
      </rPr>
      <t>))</t>
    </r>
    <phoneticPr fontId="1"/>
  </si>
  <si>
    <t>形状・寸法</t>
    <rPh sb="0" eb="2">
      <t>ケイジョウ</t>
    </rPh>
    <rPh sb="3" eb="5">
      <t>スンポウ</t>
    </rPh>
    <phoneticPr fontId="1"/>
  </si>
  <si>
    <t>=</t>
    <phoneticPr fontId="1"/>
  </si>
  <si>
    <t>A区間長</t>
    <rPh sb="1" eb="3">
      <t>クカン</t>
    </rPh>
    <rPh sb="3" eb="4">
      <t>チョウ</t>
    </rPh>
    <phoneticPr fontId="1"/>
  </si>
  <si>
    <t>La =</t>
    <phoneticPr fontId="1"/>
  </si>
  <si>
    <t>m</t>
    <phoneticPr fontId="1"/>
  </si>
  <si>
    <t>kN・m</t>
    <phoneticPr fontId="1"/>
  </si>
  <si>
    <t>B区間長</t>
    <rPh sb="1" eb="3">
      <t>クカン</t>
    </rPh>
    <rPh sb="3" eb="4">
      <t>チョウ</t>
    </rPh>
    <phoneticPr fontId="1"/>
  </si>
  <si>
    <t>Lb =</t>
    <phoneticPr fontId="1"/>
  </si>
  <si>
    <t>B部分</t>
    <rPh sb="1" eb="3">
      <t>ブブン</t>
    </rPh>
    <phoneticPr fontId="1"/>
  </si>
  <si>
    <t>A部分</t>
    <rPh sb="1" eb="3">
      <t>ブブン</t>
    </rPh>
    <phoneticPr fontId="1"/>
  </si>
  <si>
    <t>内側高さ</t>
    <rPh sb="0" eb="1">
      <t>ウチ</t>
    </rPh>
    <rPh sb="1" eb="2">
      <t>ガワ</t>
    </rPh>
    <rPh sb="2" eb="3">
      <t>タカ</t>
    </rPh>
    <phoneticPr fontId="1"/>
  </si>
  <si>
    <t>H =</t>
    <phoneticPr fontId="1"/>
  </si>
  <si>
    <t>B部分について</t>
    <rPh sb="1" eb="3">
      <t>ブブン</t>
    </rPh>
    <phoneticPr fontId="1"/>
  </si>
  <si>
    <t>端部高さ</t>
    <rPh sb="0" eb="1">
      <t>タン</t>
    </rPh>
    <rPh sb="1" eb="2">
      <t>ブ</t>
    </rPh>
    <rPh sb="2" eb="3">
      <t>タカ</t>
    </rPh>
    <phoneticPr fontId="1"/>
  </si>
  <si>
    <t>h1 =</t>
    <phoneticPr fontId="1"/>
  </si>
  <si>
    <t>（矩形部分の土圧によるせん断力　矩形基部）</t>
    <rPh sb="1" eb="3">
      <t>クケイ</t>
    </rPh>
    <rPh sb="3" eb="5">
      <t>ブブン</t>
    </rPh>
    <rPh sb="6" eb="7">
      <t>ド</t>
    </rPh>
    <rPh sb="7" eb="8">
      <t>アツ</t>
    </rPh>
    <rPh sb="13" eb="14">
      <t>ダン</t>
    </rPh>
    <rPh sb="14" eb="15">
      <t>リョク</t>
    </rPh>
    <rPh sb="16" eb="18">
      <t>クケイ</t>
    </rPh>
    <rPh sb="18" eb="19">
      <t>キ</t>
    </rPh>
    <rPh sb="19" eb="20">
      <t>ブ</t>
    </rPh>
    <phoneticPr fontId="1"/>
  </si>
  <si>
    <t>壁圧</t>
    <rPh sb="0" eb="1">
      <t>カベ</t>
    </rPh>
    <rPh sb="1" eb="2">
      <t>アツ</t>
    </rPh>
    <phoneticPr fontId="1"/>
  </si>
  <si>
    <t>B =</t>
    <phoneticPr fontId="1"/>
  </si>
  <si>
    <t>m</t>
    <phoneticPr fontId="1"/>
  </si>
  <si>
    <t>B</t>
    <phoneticPr fontId="1"/>
  </si>
  <si>
    <t xml:space="preserve">  A</t>
    <phoneticPr fontId="1"/>
  </si>
  <si>
    <t>Sb =</t>
    <phoneticPr fontId="1"/>
  </si>
  <si>
    <r>
      <t>1/2*γ*k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*(H^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+2*h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*H)*Lb</t>
    </r>
    <phoneticPr fontId="1"/>
  </si>
  <si>
    <t>底辺勾配</t>
    <rPh sb="0" eb="2">
      <t>テイヘン</t>
    </rPh>
    <rPh sb="2" eb="4">
      <t>コウバイ</t>
    </rPh>
    <phoneticPr fontId="1"/>
  </si>
  <si>
    <t>(1:n) 1:</t>
    <phoneticPr fontId="1"/>
  </si>
  <si>
    <t>=</t>
    <phoneticPr fontId="1"/>
  </si>
  <si>
    <t>kN</t>
    <phoneticPr fontId="1"/>
  </si>
  <si>
    <t>設計条件</t>
    <rPh sb="0" eb="2">
      <t>セッケイ</t>
    </rPh>
    <rPh sb="2" eb="4">
      <t>ジョウケン</t>
    </rPh>
    <phoneticPr fontId="1"/>
  </si>
  <si>
    <t>（矩形部分の土圧による曲げモーメント　矩形基部）</t>
    <rPh sb="1" eb="3">
      <t>クケイ</t>
    </rPh>
    <rPh sb="3" eb="5">
      <t>ブブン</t>
    </rPh>
    <rPh sb="6" eb="7">
      <t>ド</t>
    </rPh>
    <rPh sb="7" eb="8">
      <t>アツ</t>
    </rPh>
    <rPh sb="11" eb="12">
      <t>マ</t>
    </rPh>
    <rPh sb="19" eb="21">
      <t>クケイ</t>
    </rPh>
    <rPh sb="21" eb="22">
      <t>キ</t>
    </rPh>
    <rPh sb="22" eb="23">
      <t>ブ</t>
    </rPh>
    <phoneticPr fontId="1"/>
  </si>
  <si>
    <t>土の単位重量</t>
    <rPh sb="0" eb="1">
      <t>ツチ</t>
    </rPh>
    <rPh sb="2" eb="4">
      <t>タンイ</t>
    </rPh>
    <rPh sb="4" eb="6">
      <t>ジュウリョウ</t>
    </rPh>
    <phoneticPr fontId="1"/>
  </si>
  <si>
    <t>γ =</t>
    <phoneticPr fontId="1"/>
  </si>
  <si>
    <r>
      <t>kN/m</t>
    </r>
    <r>
      <rPr>
        <vertAlign val="superscript"/>
        <sz val="9"/>
        <rFont val="ＭＳ Ｐ明朝"/>
        <family val="1"/>
        <charset val="128"/>
      </rPr>
      <t>3</t>
    </r>
    <phoneticPr fontId="1"/>
  </si>
  <si>
    <t>Mb=</t>
    <phoneticPr fontId="1"/>
  </si>
  <si>
    <r>
      <t>1/4*γ*k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*(H^</t>
    </r>
    <r>
      <rPr>
        <vertAlign val="superscript"/>
        <sz val="11"/>
        <rFont val="ＭＳ Ｐ明朝"/>
        <family val="1"/>
        <charset val="128"/>
      </rPr>
      <t>2</t>
    </r>
    <r>
      <rPr>
        <sz val="11"/>
        <rFont val="ＭＳ Ｐ明朝"/>
        <family val="1"/>
        <charset val="128"/>
      </rPr>
      <t>+2*h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>*H)*Lb^</t>
    </r>
    <r>
      <rPr>
        <vertAlign val="superscript"/>
        <sz val="11"/>
        <rFont val="ＭＳ Ｐ明朝"/>
        <family val="1"/>
        <charset val="128"/>
      </rPr>
      <t>2</t>
    </r>
    <phoneticPr fontId="1"/>
  </si>
  <si>
    <t>土圧係数</t>
    <rPh sb="0" eb="1">
      <t>ド</t>
    </rPh>
    <rPh sb="1" eb="2">
      <t>アツ</t>
    </rPh>
    <rPh sb="2" eb="4">
      <t>ケイスウ</t>
    </rPh>
    <phoneticPr fontId="1"/>
  </si>
  <si>
    <r>
      <t>k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 xml:space="preserve"> =</t>
    </r>
    <phoneticPr fontId="1"/>
  </si>
  <si>
    <t>=</t>
    <phoneticPr fontId="1"/>
  </si>
  <si>
    <t>kN・m</t>
    <phoneticPr fontId="1"/>
  </si>
  <si>
    <t>活荷重</t>
    <rPh sb="0" eb="1">
      <t>カツ</t>
    </rPh>
    <rPh sb="1" eb="3">
      <t>カジュウ</t>
    </rPh>
    <phoneticPr fontId="1"/>
  </si>
  <si>
    <t>q =</t>
    <phoneticPr fontId="1"/>
  </si>
  <si>
    <r>
      <t>kN/m</t>
    </r>
    <r>
      <rPr>
        <vertAlign val="superscript"/>
        <sz val="9"/>
        <rFont val="ＭＳ Ｐ明朝"/>
        <family val="1"/>
        <charset val="128"/>
      </rPr>
      <t>2</t>
    </r>
    <phoneticPr fontId="1"/>
  </si>
  <si>
    <t>鉄筋の許容引張応力度</t>
    <rPh sb="0" eb="2">
      <t>テッキン</t>
    </rPh>
    <rPh sb="3" eb="5">
      <t>キョヨウ</t>
    </rPh>
    <rPh sb="5" eb="7">
      <t>ヒッパ</t>
    </rPh>
    <rPh sb="7" eb="9">
      <t>オウリョク</t>
    </rPh>
    <rPh sb="9" eb="10">
      <t>ド</t>
    </rPh>
    <phoneticPr fontId="1"/>
  </si>
  <si>
    <t>σsa=</t>
    <phoneticPr fontId="1"/>
  </si>
  <si>
    <r>
      <t>N/mm</t>
    </r>
    <r>
      <rPr>
        <vertAlign val="superscript"/>
        <sz val="10"/>
        <rFont val="ＭＳ Ｐ明朝"/>
        <family val="1"/>
        <charset val="128"/>
      </rPr>
      <t>2</t>
    </r>
    <phoneticPr fontId="1"/>
  </si>
  <si>
    <t>せん断力の合計</t>
    <rPh sb="2" eb="3">
      <t>ダン</t>
    </rPh>
    <rPh sb="3" eb="4">
      <t>リョク</t>
    </rPh>
    <rPh sb="5" eb="7">
      <t>ゴウケイ</t>
    </rPh>
    <phoneticPr fontId="1"/>
  </si>
  <si>
    <t>（単位幅（高さ）当たり）</t>
    <rPh sb="1" eb="3">
      <t>タンイ</t>
    </rPh>
    <rPh sb="3" eb="4">
      <t>ハバ</t>
    </rPh>
    <rPh sb="5" eb="6">
      <t>タカ</t>
    </rPh>
    <rPh sb="8" eb="9">
      <t>ア</t>
    </rPh>
    <phoneticPr fontId="1"/>
  </si>
  <si>
    <t>ｺﾝｸﾘｰﾄの許容圧縮応力度</t>
    <rPh sb="7" eb="9">
      <t>キョヨウ</t>
    </rPh>
    <rPh sb="9" eb="11">
      <t>アッシュク</t>
    </rPh>
    <rPh sb="11" eb="13">
      <t>オウリョク</t>
    </rPh>
    <rPh sb="13" eb="14">
      <t>ド</t>
    </rPh>
    <phoneticPr fontId="1"/>
  </si>
  <si>
    <t>σca=</t>
    <phoneticPr fontId="1"/>
  </si>
  <si>
    <r>
      <t>N/mm</t>
    </r>
    <r>
      <rPr>
        <vertAlign val="superscript"/>
        <sz val="10"/>
        <rFont val="ＭＳ Ｐ明朝"/>
        <family val="1"/>
        <charset val="128"/>
      </rPr>
      <t>2</t>
    </r>
    <phoneticPr fontId="1"/>
  </si>
  <si>
    <t>S  =</t>
    <phoneticPr fontId="1"/>
  </si>
  <si>
    <t>( Sa + Sb )/ H</t>
    <phoneticPr fontId="1"/>
  </si>
  <si>
    <t>ｺﾝｸﾘｰﾄの許容せん断応力度</t>
    <rPh sb="7" eb="9">
      <t>キョヨウ</t>
    </rPh>
    <rPh sb="11" eb="12">
      <t>ダン</t>
    </rPh>
    <rPh sb="12" eb="14">
      <t>オウリョク</t>
    </rPh>
    <rPh sb="14" eb="15">
      <t>ド</t>
    </rPh>
    <phoneticPr fontId="1"/>
  </si>
  <si>
    <t>τa =</t>
    <phoneticPr fontId="1"/>
  </si>
  <si>
    <r>
      <t>N/mm</t>
    </r>
    <r>
      <rPr>
        <vertAlign val="superscript"/>
        <sz val="10"/>
        <rFont val="ＭＳ Ｐ明朝"/>
        <family val="1"/>
        <charset val="128"/>
      </rPr>
      <t>2</t>
    </r>
    <phoneticPr fontId="1"/>
  </si>
  <si>
    <t>=</t>
    <phoneticPr fontId="1"/>
  </si>
  <si>
    <t>kN</t>
    <phoneticPr fontId="1"/>
  </si>
  <si>
    <t>鉄筋の被り</t>
    <rPh sb="0" eb="2">
      <t>テッキン</t>
    </rPh>
    <rPh sb="3" eb="4">
      <t>カブ</t>
    </rPh>
    <phoneticPr fontId="1"/>
  </si>
  <si>
    <t>活荷重の換算高さ</t>
    <rPh sb="0" eb="1">
      <t>カツ</t>
    </rPh>
    <rPh sb="1" eb="3">
      <t>カジュウ</t>
    </rPh>
    <rPh sb="4" eb="6">
      <t>カンザン</t>
    </rPh>
    <rPh sb="6" eb="7">
      <t>タカ</t>
    </rPh>
    <phoneticPr fontId="1"/>
  </si>
  <si>
    <t>M  =</t>
    <phoneticPr fontId="1"/>
  </si>
  <si>
    <t>( Ma + Sa * Lb + Mb )/ H</t>
    <phoneticPr fontId="1"/>
  </si>
  <si>
    <r>
      <t>h</t>
    </r>
    <r>
      <rPr>
        <vertAlign val="subscript"/>
        <sz val="11"/>
        <rFont val="ＭＳ Ｐ明朝"/>
        <family val="1"/>
        <charset val="128"/>
      </rPr>
      <t>0</t>
    </r>
    <r>
      <rPr>
        <sz val="11"/>
        <rFont val="ＭＳ Ｐ明朝"/>
        <family val="1"/>
        <charset val="128"/>
      </rPr>
      <t xml:space="preserve"> =</t>
    </r>
    <phoneticPr fontId="1"/>
  </si>
  <si>
    <t>q / γe</t>
    <phoneticPr fontId="1"/>
  </si>
  <si>
    <t>=</t>
    <phoneticPr fontId="1"/>
  </si>
  <si>
    <t>kN・m</t>
    <phoneticPr fontId="1"/>
  </si>
  <si>
    <t>m</t>
    <phoneticPr fontId="1"/>
  </si>
  <si>
    <t xml:space="preserve">            As</t>
    <phoneticPr fontId="1"/>
  </si>
  <si>
    <t xml:space="preserve">             b</t>
    <phoneticPr fontId="1"/>
  </si>
  <si>
    <t>kN・m</t>
    <phoneticPr fontId="1"/>
  </si>
  <si>
    <t>kN</t>
    <phoneticPr fontId="1"/>
  </si>
  <si>
    <t>cm</t>
    <phoneticPr fontId="1"/>
  </si>
  <si>
    <r>
      <t>cm</t>
    </r>
    <r>
      <rPr>
        <vertAlign val="superscript"/>
        <sz val="10"/>
        <rFont val="ＭＳ Ｐ明朝"/>
        <family val="1"/>
        <charset val="128"/>
      </rPr>
      <t>2</t>
    </r>
    <phoneticPr fontId="1"/>
  </si>
  <si>
    <t>σc=</t>
    <phoneticPr fontId="1"/>
  </si>
  <si>
    <r>
      <t>N/mm</t>
    </r>
    <r>
      <rPr>
        <vertAlign val="superscript"/>
        <sz val="10"/>
        <rFont val="ＭＳ Ｐ明朝"/>
        <family val="1"/>
        <charset val="128"/>
      </rPr>
      <t>2</t>
    </r>
    <phoneticPr fontId="1"/>
  </si>
  <si>
    <t>σs=</t>
    <phoneticPr fontId="1"/>
  </si>
  <si>
    <t>コンクリートのせん断応力度</t>
    <phoneticPr fontId="1"/>
  </si>
  <si>
    <t>τ =</t>
    <phoneticPr fontId="1"/>
  </si>
  <si>
    <t>σca=</t>
    <phoneticPr fontId="1"/>
  </si>
  <si>
    <t>σsa=</t>
    <phoneticPr fontId="1"/>
  </si>
  <si>
    <t>τa =</t>
    <phoneticPr fontId="1"/>
  </si>
  <si>
    <t>p ＝</t>
    <phoneticPr fontId="1"/>
  </si>
  <si>
    <t>k ＝</t>
    <phoneticPr fontId="1"/>
  </si>
  <si>
    <t>√(2*n*p+(n*p)^2)-n*p</t>
    <phoneticPr fontId="1"/>
  </si>
  <si>
    <t>j ＝</t>
    <phoneticPr fontId="1"/>
  </si>
  <si>
    <t>1-(k/3)</t>
    <phoneticPr fontId="1"/>
  </si>
  <si>
    <t>(2*M*10^5)/(b*d^2*k*j)</t>
    <phoneticPr fontId="1"/>
  </si>
  <si>
    <t>(M*10^5)/(b*d^2*p*j)</t>
    <phoneticPr fontId="1"/>
  </si>
  <si>
    <t>τ＝</t>
    <phoneticPr fontId="1"/>
  </si>
  <si>
    <t>(S*10^3)/(b*j*d)</t>
    <phoneticPr fontId="1"/>
  </si>
  <si>
    <t>上流右側A-A</t>
    <rPh sb="0" eb="2">
      <t>ジョウリュウ</t>
    </rPh>
    <rPh sb="2" eb="4">
      <t>ミギガワ</t>
    </rPh>
    <phoneticPr fontId="1"/>
  </si>
  <si>
    <t>：</t>
    <phoneticPr fontId="10"/>
  </si>
  <si>
    <t>使用法</t>
    <rPh sb="0" eb="3">
      <t>シヨウホウ</t>
    </rPh>
    <phoneticPr fontId="10"/>
  </si>
  <si>
    <t>：</t>
    <phoneticPr fontId="10"/>
  </si>
  <si>
    <t>　薄いグリーンのセルのみ入力します。</t>
    <rPh sb="1" eb="2">
      <t>ウス</t>
    </rPh>
    <rPh sb="12" eb="14">
      <t>ニュウリョク</t>
    </rPh>
    <phoneticPr fontId="10"/>
  </si>
  <si>
    <t>ウイングシート</t>
    <phoneticPr fontId="10"/>
  </si>
  <si>
    <t>条件</t>
    <rPh sb="0" eb="2">
      <t>ジョウケン</t>
    </rPh>
    <phoneticPr fontId="10"/>
  </si>
  <si>
    <t>形状・寸法のモーメントとせん断力を計算します。</t>
    <rPh sb="0" eb="2">
      <t>ケイジョウ</t>
    </rPh>
    <rPh sb="3" eb="5">
      <t>スンポウ</t>
    </rPh>
    <rPh sb="14" eb="15">
      <t>ダン</t>
    </rPh>
    <rPh sb="15" eb="16">
      <t>リョク</t>
    </rPh>
    <rPh sb="17" eb="19">
      <t>ケイサン</t>
    </rPh>
    <phoneticPr fontId="10"/>
  </si>
  <si>
    <t>ボックスウイングの構造計算（参考）（設計支援）</t>
  </si>
  <si>
    <t>フリーソフト</t>
  </si>
  <si>
    <t>mirainet1712@topaz.plala.or.jp</t>
  </si>
  <si>
    <t>名      称</t>
    <phoneticPr fontId="12"/>
  </si>
  <si>
    <t>取り扱い種別</t>
    <phoneticPr fontId="12"/>
  </si>
  <si>
    <t xml:space="preserve">問合せ先  </t>
    <phoneticPr fontId="12"/>
  </si>
  <si>
    <t>ご注意</t>
    <rPh sb="1" eb="3">
      <t>チュウイ</t>
    </rPh>
    <phoneticPr fontId="12"/>
  </si>
  <si>
    <t>成果出力した結果を十分確認し、使用者の責任においてご使用下さい。</t>
    <phoneticPr fontId="12"/>
  </si>
  <si>
    <t>このプログラムを使用した事によって、いかなる損害が発生しましても、一切保証出来ません。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</si>
</sst>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00_ "/>
    <numFmt numFmtId="177" formatCode="0.00_ "/>
    <numFmt numFmtId="178" formatCode="0.0_ "/>
    <numFmt numFmtId="179" formatCode="0_ "/>
    <numFmt numFmtId="180" formatCode="0.0000_ "/>
    <numFmt numFmtId="181" formatCode="0.00000_ "/>
    <numFmt numFmtId="182" formatCode="0.0000000_ "/>
    <numFmt numFmtId="183" formatCode="#&quot;mm&quot;"/>
    <numFmt numFmtId="184" formatCode="#,##0.000_ "/>
    <numFmt numFmtId="185" formatCode="#,##0.00_ "/>
    <numFmt numFmtId="186" formatCode="0.000"/>
    <numFmt numFmtId="187" formatCode="0.000_);[Red]\(0.000\)"/>
    <numFmt numFmtId="188" formatCode="0.0_);[Red]\(0.0\)"/>
  </numFmts>
  <fonts count="13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vertAlign val="superscript"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vertAlign val="subscript"/>
      <sz val="11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Osaka"/>
      <family val="3"/>
      <charset val="128"/>
    </font>
    <font>
      <sz val="6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Font="0"/>
  </cellStyleXfs>
  <cellXfs count="56">
    <xf numFmtId="0" fontId="0" fillId="0" borderId="0" xfId="0"/>
    <xf numFmtId="176" fontId="2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top"/>
    </xf>
    <xf numFmtId="176" fontId="2" fillId="0" borderId="0" xfId="0" applyNumberFormat="1" applyFont="1" applyAlignment="1"/>
    <xf numFmtId="176" fontId="2" fillId="0" borderId="0" xfId="0" applyNumberFormat="1" applyFont="1" applyAlignment="1">
      <alignment horizontal="right" vertical="center"/>
    </xf>
    <xf numFmtId="180" fontId="2" fillId="0" borderId="0" xfId="0" applyNumberFormat="1" applyFont="1" applyAlignment="1">
      <alignment vertical="center"/>
    </xf>
    <xf numFmtId="182" fontId="2" fillId="0" borderId="0" xfId="0" applyNumberFormat="1" applyFont="1" applyAlignment="1">
      <alignment vertical="center"/>
    </xf>
    <xf numFmtId="181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vertical="center"/>
    </xf>
    <xf numFmtId="179" fontId="2" fillId="2" borderId="0" xfId="0" applyNumberFormat="1" applyFont="1" applyFill="1" applyAlignment="1" applyProtection="1">
      <alignment vertical="center"/>
      <protection locked="0"/>
    </xf>
    <xf numFmtId="178" fontId="2" fillId="2" borderId="0" xfId="0" applyNumberFormat="1" applyFont="1" applyFill="1" applyAlignment="1" applyProtection="1">
      <alignment vertical="center"/>
      <protection locked="0"/>
    </xf>
    <xf numFmtId="179" fontId="2" fillId="0" borderId="1" xfId="0" applyNumberFormat="1" applyFont="1" applyBorder="1" applyAlignment="1">
      <alignment vertical="center"/>
    </xf>
    <xf numFmtId="180" fontId="2" fillId="0" borderId="2" xfId="0" applyNumberFormat="1" applyFont="1" applyBorder="1" applyAlignment="1">
      <alignment vertical="center"/>
    </xf>
    <xf numFmtId="183" fontId="2" fillId="0" borderId="3" xfId="0" applyNumberFormat="1" applyFont="1" applyBorder="1" applyAlignment="1">
      <alignment horizontal="right" vertical="center"/>
    </xf>
    <xf numFmtId="180" fontId="2" fillId="0" borderId="4" xfId="0" applyNumberFormat="1" applyFont="1" applyBorder="1" applyAlignment="1">
      <alignment vertical="center"/>
    </xf>
    <xf numFmtId="183" fontId="2" fillId="0" borderId="5" xfId="0" applyNumberFormat="1" applyFont="1" applyBorder="1" applyAlignment="1">
      <alignment horizontal="right" vertical="center"/>
    </xf>
    <xf numFmtId="180" fontId="2" fillId="0" borderId="6" xfId="0" applyNumberFormat="1" applyFont="1" applyBorder="1" applyAlignment="1">
      <alignment vertical="center"/>
    </xf>
    <xf numFmtId="177" fontId="2" fillId="2" borderId="0" xfId="0" applyNumberFormat="1" applyFont="1" applyFill="1" applyAlignment="1" applyProtection="1">
      <alignment vertical="center"/>
      <protection locked="0"/>
    </xf>
    <xf numFmtId="184" fontId="2" fillId="0" borderId="0" xfId="0" applyNumberFormat="1" applyFont="1" applyAlignment="1">
      <alignment vertical="center"/>
    </xf>
    <xf numFmtId="185" fontId="2" fillId="0" borderId="0" xfId="0" applyNumberFormat="1" applyFont="1" applyAlignment="1">
      <alignment vertical="center"/>
    </xf>
    <xf numFmtId="181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86" fontId="5" fillId="0" borderId="0" xfId="0" applyNumberFormat="1" applyFont="1" applyAlignment="1">
      <alignment vertical="center"/>
    </xf>
    <xf numFmtId="179" fontId="2" fillId="3" borderId="0" xfId="0" applyNumberFormat="1" applyFont="1" applyFill="1" applyBorder="1" applyAlignment="1">
      <alignment vertical="center"/>
    </xf>
    <xf numFmtId="180" fontId="2" fillId="3" borderId="0" xfId="0" applyNumberFormat="1" applyFont="1" applyFill="1" applyBorder="1" applyAlignment="1">
      <alignment vertical="center"/>
    </xf>
    <xf numFmtId="180" fontId="2" fillId="3" borderId="0" xfId="0" applyNumberFormat="1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right" vertical="center"/>
    </xf>
    <xf numFmtId="176" fontId="2" fillId="3" borderId="0" xfId="0" applyNumberFormat="1" applyFont="1" applyFill="1" applyBorder="1" applyAlignment="1" applyProtection="1">
      <alignment vertical="center"/>
      <protection locked="0"/>
    </xf>
    <xf numFmtId="186" fontId="5" fillId="4" borderId="0" xfId="0" applyNumberFormat="1" applyFont="1" applyFill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protection locked="0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177" fontId="2" fillId="0" borderId="0" xfId="0" applyNumberFormat="1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186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187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top"/>
    </xf>
    <xf numFmtId="188" fontId="5" fillId="0" borderId="0" xfId="0" applyNumberFormat="1" applyFont="1" applyAlignment="1" applyProtection="1">
      <alignment vertical="center"/>
    </xf>
    <xf numFmtId="20" fontId="5" fillId="0" borderId="0" xfId="0" applyNumberFormat="1" applyFont="1" applyAlignment="1" applyProtection="1">
      <alignment horizontal="right" vertical="center"/>
    </xf>
    <xf numFmtId="186" fontId="5" fillId="0" borderId="0" xfId="0" applyNumberFormat="1" applyFont="1" applyAlignment="1" applyProtection="1">
      <alignment vertical="center"/>
    </xf>
    <xf numFmtId="176" fontId="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_流量計算表v18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8</xdr:row>
      <xdr:rowOff>133350</xdr:rowOff>
    </xdr:from>
    <xdr:to>
      <xdr:col>6</xdr:col>
      <xdr:colOff>152400</xdr:colOff>
      <xdr:row>12</xdr:row>
      <xdr:rowOff>133350</xdr:rowOff>
    </xdr:to>
    <xdr:sp macro="" textlink="">
      <xdr:nvSpPr>
        <xdr:cNvPr id="8193" name="Line 1">
          <a:extLst>
            <a:ext uri="{FF2B5EF4-FFF2-40B4-BE49-F238E27FC236}">
              <a16:creationId xmlns:a16="http://schemas.microsoft.com/office/drawing/2014/main" id="{13A6A832-EE25-4208-B776-20E05E92E05D}"/>
            </a:ext>
          </a:extLst>
        </xdr:cNvPr>
        <xdr:cNvSpPr>
          <a:spLocks noChangeShapeType="1"/>
        </xdr:cNvSpPr>
      </xdr:nvSpPr>
      <xdr:spPr bwMode="auto">
        <a:xfrm>
          <a:off x="4076700" y="2114550"/>
          <a:ext cx="0" cy="9906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8</xdr:row>
      <xdr:rowOff>133350</xdr:rowOff>
    </xdr:from>
    <xdr:to>
      <xdr:col>8</xdr:col>
      <xdr:colOff>85725</xdr:colOff>
      <xdr:row>8</xdr:row>
      <xdr:rowOff>133350</xdr:rowOff>
    </xdr:to>
    <xdr:sp macro="" textlink="">
      <xdr:nvSpPr>
        <xdr:cNvPr id="8194" name="Line 2">
          <a:extLst>
            <a:ext uri="{FF2B5EF4-FFF2-40B4-BE49-F238E27FC236}">
              <a16:creationId xmlns:a16="http://schemas.microsoft.com/office/drawing/2014/main" id="{6CEA1D29-B102-4E32-828A-772C1DDB8EE4}"/>
            </a:ext>
          </a:extLst>
        </xdr:cNvPr>
        <xdr:cNvSpPr>
          <a:spLocks noChangeShapeType="1"/>
        </xdr:cNvSpPr>
      </xdr:nvSpPr>
      <xdr:spPr bwMode="auto">
        <a:xfrm>
          <a:off x="4076700" y="2114550"/>
          <a:ext cx="130492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85725</xdr:colOff>
      <xdr:row>8</xdr:row>
      <xdr:rowOff>133350</xdr:rowOff>
    </xdr:from>
    <xdr:to>
      <xdr:col>8</xdr:col>
      <xdr:colOff>85725</xdr:colOff>
      <xdr:row>10</xdr:row>
      <xdr:rowOff>114300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D456E555-BACF-486A-9567-53B975A6C86D}"/>
            </a:ext>
          </a:extLst>
        </xdr:cNvPr>
        <xdr:cNvSpPr>
          <a:spLocks noChangeShapeType="1"/>
        </xdr:cNvSpPr>
      </xdr:nvSpPr>
      <xdr:spPr bwMode="auto">
        <a:xfrm>
          <a:off x="5381625" y="2114550"/>
          <a:ext cx="0" cy="4762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10</xdr:row>
      <xdr:rowOff>114300</xdr:rowOff>
    </xdr:from>
    <xdr:to>
      <xdr:col>8</xdr:col>
      <xdr:colOff>85725</xdr:colOff>
      <xdr:row>12</xdr:row>
      <xdr:rowOff>133350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447B647C-6481-4F20-A43F-75D94D179C65}"/>
            </a:ext>
          </a:extLst>
        </xdr:cNvPr>
        <xdr:cNvSpPr>
          <a:spLocks noChangeShapeType="1"/>
        </xdr:cNvSpPr>
      </xdr:nvSpPr>
      <xdr:spPr bwMode="auto">
        <a:xfrm flipH="1">
          <a:off x="4695825" y="2590800"/>
          <a:ext cx="685800" cy="51435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12</xdr:row>
      <xdr:rowOff>133350</xdr:rowOff>
    </xdr:from>
    <xdr:to>
      <xdr:col>7</xdr:col>
      <xdr:colOff>95250</xdr:colOff>
      <xdr:row>12</xdr:row>
      <xdr:rowOff>133350</xdr:rowOff>
    </xdr:to>
    <xdr:sp macro="" textlink="">
      <xdr:nvSpPr>
        <xdr:cNvPr id="8197" name="Line 5">
          <a:extLst>
            <a:ext uri="{FF2B5EF4-FFF2-40B4-BE49-F238E27FC236}">
              <a16:creationId xmlns:a16="http://schemas.microsoft.com/office/drawing/2014/main" id="{F83BE4D7-6C83-46D9-9447-B2B511E58C78}"/>
            </a:ext>
          </a:extLst>
        </xdr:cNvPr>
        <xdr:cNvSpPr>
          <a:spLocks noChangeShapeType="1"/>
        </xdr:cNvSpPr>
      </xdr:nvSpPr>
      <xdr:spPr bwMode="auto">
        <a:xfrm>
          <a:off x="4076700" y="3105150"/>
          <a:ext cx="62865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419100</xdr:colOff>
      <xdr:row>8</xdr:row>
      <xdr:rowOff>133350</xdr:rowOff>
    </xdr:from>
    <xdr:to>
      <xdr:col>6</xdr:col>
      <xdr:colOff>123825</xdr:colOff>
      <xdr:row>8</xdr:row>
      <xdr:rowOff>133350</xdr:rowOff>
    </xdr:to>
    <xdr:sp macro="" textlink="">
      <xdr:nvSpPr>
        <xdr:cNvPr id="8198" name="Line 6">
          <a:extLst>
            <a:ext uri="{FF2B5EF4-FFF2-40B4-BE49-F238E27FC236}">
              <a16:creationId xmlns:a16="http://schemas.microsoft.com/office/drawing/2014/main" id="{D13752D4-600B-47E8-8149-5F8938F1C896}"/>
            </a:ext>
          </a:extLst>
        </xdr:cNvPr>
        <xdr:cNvSpPr>
          <a:spLocks noChangeShapeType="1"/>
        </xdr:cNvSpPr>
      </xdr:nvSpPr>
      <xdr:spPr bwMode="auto">
        <a:xfrm flipH="1">
          <a:off x="3657600" y="211455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409575</xdr:colOff>
      <xdr:row>12</xdr:row>
      <xdr:rowOff>133350</xdr:rowOff>
    </xdr:from>
    <xdr:to>
      <xdr:col>6</xdr:col>
      <xdr:colOff>114300</xdr:colOff>
      <xdr:row>12</xdr:row>
      <xdr:rowOff>133350</xdr:rowOff>
    </xdr:to>
    <xdr:sp macro="" textlink="">
      <xdr:nvSpPr>
        <xdr:cNvPr id="8199" name="Line 7">
          <a:extLst>
            <a:ext uri="{FF2B5EF4-FFF2-40B4-BE49-F238E27FC236}">
              <a16:creationId xmlns:a16="http://schemas.microsoft.com/office/drawing/2014/main" id="{9C7FC030-3AA1-4215-88CF-1991B0E06F10}"/>
            </a:ext>
          </a:extLst>
        </xdr:cNvPr>
        <xdr:cNvSpPr>
          <a:spLocks noChangeShapeType="1"/>
        </xdr:cNvSpPr>
      </xdr:nvSpPr>
      <xdr:spPr bwMode="auto">
        <a:xfrm flipH="1">
          <a:off x="3648075" y="3105150"/>
          <a:ext cx="390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476250</xdr:colOff>
      <xdr:row>8</xdr:row>
      <xdr:rowOff>133350</xdr:rowOff>
    </xdr:from>
    <xdr:to>
      <xdr:col>5</xdr:col>
      <xdr:colOff>476250</xdr:colOff>
      <xdr:row>12</xdr:row>
      <xdr:rowOff>133350</xdr:rowOff>
    </xdr:to>
    <xdr:sp macro="" textlink="">
      <xdr:nvSpPr>
        <xdr:cNvPr id="8200" name="Line 8">
          <a:extLst>
            <a:ext uri="{FF2B5EF4-FFF2-40B4-BE49-F238E27FC236}">
              <a16:creationId xmlns:a16="http://schemas.microsoft.com/office/drawing/2014/main" id="{C32105A0-4998-4B6D-A37F-B9E0410E7033}"/>
            </a:ext>
          </a:extLst>
        </xdr:cNvPr>
        <xdr:cNvSpPr>
          <a:spLocks noChangeShapeType="1"/>
        </xdr:cNvSpPr>
      </xdr:nvSpPr>
      <xdr:spPr bwMode="auto">
        <a:xfrm>
          <a:off x="3714750" y="2114550"/>
          <a:ext cx="0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12</xdr:row>
      <xdr:rowOff>200025</xdr:rowOff>
    </xdr:from>
    <xdr:to>
      <xdr:col>6</xdr:col>
      <xdr:colOff>152400</xdr:colOff>
      <xdr:row>14</xdr:row>
      <xdr:rowOff>47625</xdr:rowOff>
    </xdr:to>
    <xdr:sp macro="" textlink="">
      <xdr:nvSpPr>
        <xdr:cNvPr id="8201" name="Line 9">
          <a:extLst>
            <a:ext uri="{FF2B5EF4-FFF2-40B4-BE49-F238E27FC236}">
              <a16:creationId xmlns:a16="http://schemas.microsoft.com/office/drawing/2014/main" id="{6E08491C-36CE-4E57-B5F4-098A0F921FD0}"/>
            </a:ext>
          </a:extLst>
        </xdr:cNvPr>
        <xdr:cNvSpPr>
          <a:spLocks noChangeShapeType="1"/>
        </xdr:cNvSpPr>
      </xdr:nvSpPr>
      <xdr:spPr bwMode="auto">
        <a:xfrm>
          <a:off x="4076700" y="3171825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12</xdr:row>
      <xdr:rowOff>200025</xdr:rowOff>
    </xdr:from>
    <xdr:to>
      <xdr:col>7</xdr:col>
      <xdr:colOff>85725</xdr:colOff>
      <xdr:row>14</xdr:row>
      <xdr:rowOff>47625</xdr:rowOff>
    </xdr:to>
    <xdr:sp macro="" textlink="">
      <xdr:nvSpPr>
        <xdr:cNvPr id="8202" name="Line 10">
          <a:extLst>
            <a:ext uri="{FF2B5EF4-FFF2-40B4-BE49-F238E27FC236}">
              <a16:creationId xmlns:a16="http://schemas.microsoft.com/office/drawing/2014/main" id="{48A23CB5-E06D-420C-B9FA-26C3CC27C61A}"/>
            </a:ext>
          </a:extLst>
        </xdr:cNvPr>
        <xdr:cNvSpPr>
          <a:spLocks noChangeShapeType="1"/>
        </xdr:cNvSpPr>
      </xdr:nvSpPr>
      <xdr:spPr bwMode="auto">
        <a:xfrm>
          <a:off x="4695825" y="3171825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14</xdr:row>
      <xdr:rowOff>0</xdr:rowOff>
    </xdr:from>
    <xdr:to>
      <xdr:col>8</xdr:col>
      <xdr:colOff>76200</xdr:colOff>
      <xdr:row>14</xdr:row>
      <xdr:rowOff>0</xdr:rowOff>
    </xdr:to>
    <xdr:sp macro="" textlink="">
      <xdr:nvSpPr>
        <xdr:cNvPr id="8203" name="Line 11">
          <a:extLst>
            <a:ext uri="{FF2B5EF4-FFF2-40B4-BE49-F238E27FC236}">
              <a16:creationId xmlns:a16="http://schemas.microsoft.com/office/drawing/2014/main" id="{129EAAC7-3DA4-4313-B70D-089E2C4729E4}"/>
            </a:ext>
          </a:extLst>
        </xdr:cNvPr>
        <xdr:cNvSpPr>
          <a:spLocks noChangeShapeType="1"/>
        </xdr:cNvSpPr>
      </xdr:nvSpPr>
      <xdr:spPr bwMode="auto">
        <a:xfrm>
          <a:off x="4076700" y="3467100"/>
          <a:ext cx="1295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85725</xdr:colOff>
      <xdr:row>10</xdr:row>
      <xdr:rowOff>209550</xdr:rowOff>
    </xdr:from>
    <xdr:to>
      <xdr:col>8</xdr:col>
      <xdr:colOff>85725</xdr:colOff>
      <xdr:row>14</xdr:row>
      <xdr:rowOff>57150</xdr:rowOff>
    </xdr:to>
    <xdr:sp macro="" textlink="">
      <xdr:nvSpPr>
        <xdr:cNvPr id="8204" name="Line 12">
          <a:extLst>
            <a:ext uri="{FF2B5EF4-FFF2-40B4-BE49-F238E27FC236}">
              <a16:creationId xmlns:a16="http://schemas.microsoft.com/office/drawing/2014/main" id="{75BDF6AB-2990-4B17-8DEB-980075D5A797}"/>
            </a:ext>
          </a:extLst>
        </xdr:cNvPr>
        <xdr:cNvSpPr>
          <a:spLocks noChangeShapeType="1"/>
        </xdr:cNvSpPr>
      </xdr:nvSpPr>
      <xdr:spPr bwMode="auto">
        <a:xfrm>
          <a:off x="5381625" y="2686050"/>
          <a:ext cx="0" cy="838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133350</xdr:colOff>
      <xdr:row>8</xdr:row>
      <xdr:rowOff>133350</xdr:rowOff>
    </xdr:from>
    <xdr:to>
      <xdr:col>8</xdr:col>
      <xdr:colOff>647700</xdr:colOff>
      <xdr:row>8</xdr:row>
      <xdr:rowOff>133350</xdr:rowOff>
    </xdr:to>
    <xdr:sp macro="" textlink="">
      <xdr:nvSpPr>
        <xdr:cNvPr id="8205" name="Line 13">
          <a:extLst>
            <a:ext uri="{FF2B5EF4-FFF2-40B4-BE49-F238E27FC236}">
              <a16:creationId xmlns:a16="http://schemas.microsoft.com/office/drawing/2014/main" id="{04B02A69-913A-4CCB-A515-E19835886345}"/>
            </a:ext>
          </a:extLst>
        </xdr:cNvPr>
        <xdr:cNvSpPr>
          <a:spLocks noChangeShapeType="1"/>
        </xdr:cNvSpPr>
      </xdr:nvSpPr>
      <xdr:spPr bwMode="auto">
        <a:xfrm>
          <a:off x="5429250" y="211455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10</xdr:row>
      <xdr:rowOff>104775</xdr:rowOff>
    </xdr:from>
    <xdr:to>
      <xdr:col>8</xdr:col>
      <xdr:colOff>657225</xdr:colOff>
      <xdr:row>10</xdr:row>
      <xdr:rowOff>104775</xdr:rowOff>
    </xdr:to>
    <xdr:sp macro="" textlink="">
      <xdr:nvSpPr>
        <xdr:cNvPr id="8206" name="Line 14">
          <a:extLst>
            <a:ext uri="{FF2B5EF4-FFF2-40B4-BE49-F238E27FC236}">
              <a16:creationId xmlns:a16="http://schemas.microsoft.com/office/drawing/2014/main" id="{3D3BCBCA-BC19-48B5-AD46-2722D3F8A353}"/>
            </a:ext>
          </a:extLst>
        </xdr:cNvPr>
        <xdr:cNvSpPr>
          <a:spLocks noChangeShapeType="1"/>
        </xdr:cNvSpPr>
      </xdr:nvSpPr>
      <xdr:spPr bwMode="auto">
        <a:xfrm>
          <a:off x="5438775" y="25812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190500</xdr:colOff>
      <xdr:row>12</xdr:row>
      <xdr:rowOff>133350</xdr:rowOff>
    </xdr:from>
    <xdr:to>
      <xdr:col>8</xdr:col>
      <xdr:colOff>657225</xdr:colOff>
      <xdr:row>12</xdr:row>
      <xdr:rowOff>133350</xdr:rowOff>
    </xdr:to>
    <xdr:sp macro="" textlink="">
      <xdr:nvSpPr>
        <xdr:cNvPr id="8207" name="Line 15">
          <a:extLst>
            <a:ext uri="{FF2B5EF4-FFF2-40B4-BE49-F238E27FC236}">
              <a16:creationId xmlns:a16="http://schemas.microsoft.com/office/drawing/2014/main" id="{1E2BE6AE-3C81-4AFB-ADB9-4E96F9542A65}"/>
            </a:ext>
          </a:extLst>
        </xdr:cNvPr>
        <xdr:cNvSpPr>
          <a:spLocks noChangeShapeType="1"/>
        </xdr:cNvSpPr>
      </xdr:nvSpPr>
      <xdr:spPr bwMode="auto">
        <a:xfrm>
          <a:off x="4800600" y="3105150"/>
          <a:ext cx="1152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600075</xdr:colOff>
      <xdr:row>8</xdr:row>
      <xdr:rowOff>133350</xdr:rowOff>
    </xdr:from>
    <xdr:to>
      <xdr:col>8</xdr:col>
      <xdr:colOff>600075</xdr:colOff>
      <xdr:row>12</xdr:row>
      <xdr:rowOff>133350</xdr:rowOff>
    </xdr:to>
    <xdr:sp macro="" textlink="">
      <xdr:nvSpPr>
        <xdr:cNvPr id="8208" name="Line 16">
          <a:extLst>
            <a:ext uri="{FF2B5EF4-FFF2-40B4-BE49-F238E27FC236}">
              <a16:creationId xmlns:a16="http://schemas.microsoft.com/office/drawing/2014/main" id="{26287CE3-F13A-4C86-86DC-58C0445FEA57}"/>
            </a:ext>
          </a:extLst>
        </xdr:cNvPr>
        <xdr:cNvSpPr>
          <a:spLocks noChangeShapeType="1"/>
        </xdr:cNvSpPr>
      </xdr:nvSpPr>
      <xdr:spPr bwMode="auto">
        <a:xfrm>
          <a:off x="5895975" y="2114550"/>
          <a:ext cx="0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133350</xdr:rowOff>
    </xdr:from>
    <xdr:to>
      <xdr:col>7</xdr:col>
      <xdr:colOff>85725</xdr:colOff>
      <xdr:row>12</xdr:row>
      <xdr:rowOff>133350</xdr:rowOff>
    </xdr:to>
    <xdr:sp macro="" textlink="">
      <xdr:nvSpPr>
        <xdr:cNvPr id="8209" name="Line 17">
          <a:extLst>
            <a:ext uri="{FF2B5EF4-FFF2-40B4-BE49-F238E27FC236}">
              <a16:creationId xmlns:a16="http://schemas.microsoft.com/office/drawing/2014/main" id="{571AA7BC-6A37-4FBD-A197-21146AEA353C}"/>
            </a:ext>
          </a:extLst>
        </xdr:cNvPr>
        <xdr:cNvSpPr>
          <a:spLocks noChangeShapeType="1"/>
        </xdr:cNvSpPr>
      </xdr:nvSpPr>
      <xdr:spPr bwMode="auto">
        <a:xfrm flipV="1">
          <a:off x="4695825" y="2114550"/>
          <a:ext cx="0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2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217" name="Rectangle 1">
          <a:extLst>
            <a:ext uri="{FF2B5EF4-FFF2-40B4-BE49-F238E27FC236}">
              <a16:creationId xmlns:a16="http://schemas.microsoft.com/office/drawing/2014/main" id="{CCBCCE38-189C-46AC-9599-24139EF94F5C}"/>
            </a:ext>
          </a:extLst>
        </xdr:cNvPr>
        <xdr:cNvSpPr>
          <a:spLocks noChangeArrowheads="1"/>
        </xdr:cNvSpPr>
      </xdr:nvSpPr>
      <xdr:spPr bwMode="auto">
        <a:xfrm>
          <a:off x="4810125" y="495300"/>
          <a:ext cx="533400" cy="742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</xdr:col>
      <xdr:colOff>800100</xdr:colOff>
      <xdr:row>4</xdr:row>
      <xdr:rowOff>66675</xdr:rowOff>
    </xdr:from>
    <xdr:to>
      <xdr:col>6</xdr:col>
      <xdr:colOff>866775</xdr:colOff>
      <xdr:row>4</xdr:row>
      <xdr:rowOff>133350</xdr:rowOff>
    </xdr:to>
    <xdr:sp macro="" textlink="">
      <xdr:nvSpPr>
        <xdr:cNvPr id="9218" name="Oval 2">
          <a:extLst>
            <a:ext uri="{FF2B5EF4-FFF2-40B4-BE49-F238E27FC236}">
              <a16:creationId xmlns:a16="http://schemas.microsoft.com/office/drawing/2014/main" id="{4C42C3C0-A179-4706-B07E-049E23308055}"/>
            </a:ext>
          </a:extLst>
        </xdr:cNvPr>
        <xdr:cNvSpPr>
          <a:spLocks noChangeArrowheads="1"/>
        </xdr:cNvSpPr>
      </xdr:nvSpPr>
      <xdr:spPr bwMode="auto">
        <a:xfrm>
          <a:off x="5143500" y="1057275"/>
          <a:ext cx="66675" cy="666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</xdr:col>
      <xdr:colOff>76200</xdr:colOff>
      <xdr:row>2</xdr:row>
      <xdr:rowOff>0</xdr:rowOff>
    </xdr:from>
    <xdr:to>
      <xdr:col>8</xdr:col>
      <xdr:colOff>85725</xdr:colOff>
      <xdr:row>2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53885B62-B955-4D5F-BA20-572FA89D0100}"/>
            </a:ext>
          </a:extLst>
        </xdr:cNvPr>
        <xdr:cNvSpPr>
          <a:spLocks noChangeShapeType="1"/>
        </xdr:cNvSpPr>
      </xdr:nvSpPr>
      <xdr:spPr bwMode="auto">
        <a:xfrm>
          <a:off x="5419725" y="495300"/>
          <a:ext cx="695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5</xdr:row>
      <xdr:rowOff>0</xdr:rowOff>
    </xdr:from>
    <xdr:to>
      <xdr:col>8</xdr:col>
      <xdr:colOff>85725</xdr:colOff>
      <xdr:row>5</xdr:row>
      <xdr:rowOff>0</xdr:rowOff>
    </xdr:to>
    <xdr:sp macro="" textlink="">
      <xdr:nvSpPr>
        <xdr:cNvPr id="9220" name="Line 4">
          <a:extLst>
            <a:ext uri="{FF2B5EF4-FFF2-40B4-BE49-F238E27FC236}">
              <a16:creationId xmlns:a16="http://schemas.microsoft.com/office/drawing/2014/main" id="{BA55E1FB-F901-4EB7-97B6-0D9CB3FD66FD}"/>
            </a:ext>
          </a:extLst>
        </xdr:cNvPr>
        <xdr:cNvSpPr>
          <a:spLocks noChangeShapeType="1"/>
        </xdr:cNvSpPr>
      </xdr:nvSpPr>
      <xdr:spPr bwMode="auto">
        <a:xfrm>
          <a:off x="5419725" y="1238250"/>
          <a:ext cx="695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619125</xdr:colOff>
      <xdr:row>4</xdr:row>
      <xdr:rowOff>66675</xdr:rowOff>
    </xdr:from>
    <xdr:to>
      <xdr:col>6</xdr:col>
      <xdr:colOff>685800</xdr:colOff>
      <xdr:row>4</xdr:row>
      <xdr:rowOff>133350</xdr:rowOff>
    </xdr:to>
    <xdr:sp macro="" textlink="">
      <xdr:nvSpPr>
        <xdr:cNvPr id="9221" name="Oval 5">
          <a:extLst>
            <a:ext uri="{FF2B5EF4-FFF2-40B4-BE49-F238E27FC236}">
              <a16:creationId xmlns:a16="http://schemas.microsoft.com/office/drawing/2014/main" id="{F11F5E87-E45B-4A89-88CB-356B220153F7}"/>
            </a:ext>
          </a:extLst>
        </xdr:cNvPr>
        <xdr:cNvSpPr>
          <a:spLocks noChangeArrowheads="1"/>
        </xdr:cNvSpPr>
      </xdr:nvSpPr>
      <xdr:spPr bwMode="auto">
        <a:xfrm>
          <a:off x="4962525" y="1057275"/>
          <a:ext cx="66675" cy="666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2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9222" name="Line 6">
          <a:extLst>
            <a:ext uri="{FF2B5EF4-FFF2-40B4-BE49-F238E27FC236}">
              <a16:creationId xmlns:a16="http://schemas.microsoft.com/office/drawing/2014/main" id="{4C46AE35-28A8-4CBF-AE99-6128F2D74AFB}"/>
            </a:ext>
          </a:extLst>
        </xdr:cNvPr>
        <xdr:cNvSpPr>
          <a:spLocks noChangeShapeType="1"/>
        </xdr:cNvSpPr>
      </xdr:nvSpPr>
      <xdr:spPr bwMode="auto">
        <a:xfrm>
          <a:off x="6029325" y="495300"/>
          <a:ext cx="0" cy="742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381000</xdr:colOff>
      <xdr:row>2</xdr:row>
      <xdr:rowOff>0</xdr:rowOff>
    </xdr:from>
    <xdr:to>
      <xdr:col>6</xdr:col>
      <xdr:colOff>390525</xdr:colOff>
      <xdr:row>2</xdr:row>
      <xdr:rowOff>0</xdr:rowOff>
    </xdr:to>
    <xdr:sp macro="" textlink="">
      <xdr:nvSpPr>
        <xdr:cNvPr id="9223" name="Line 7">
          <a:extLst>
            <a:ext uri="{FF2B5EF4-FFF2-40B4-BE49-F238E27FC236}">
              <a16:creationId xmlns:a16="http://schemas.microsoft.com/office/drawing/2014/main" id="{0E085A6F-B873-4C5B-8992-E393242E33D2}"/>
            </a:ext>
          </a:extLst>
        </xdr:cNvPr>
        <xdr:cNvSpPr>
          <a:spLocks noChangeShapeType="1"/>
        </xdr:cNvSpPr>
      </xdr:nvSpPr>
      <xdr:spPr bwMode="auto">
        <a:xfrm flipH="1">
          <a:off x="4295775" y="4953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381000</xdr:colOff>
      <xdr:row>4</xdr:row>
      <xdr:rowOff>104775</xdr:rowOff>
    </xdr:from>
    <xdr:to>
      <xdr:col>6</xdr:col>
      <xdr:colOff>390525</xdr:colOff>
      <xdr:row>4</xdr:row>
      <xdr:rowOff>104775</xdr:rowOff>
    </xdr:to>
    <xdr:sp macro="" textlink="">
      <xdr:nvSpPr>
        <xdr:cNvPr id="9224" name="Line 8">
          <a:extLst>
            <a:ext uri="{FF2B5EF4-FFF2-40B4-BE49-F238E27FC236}">
              <a16:creationId xmlns:a16="http://schemas.microsoft.com/office/drawing/2014/main" id="{9AB90EAC-5215-4417-8DC2-01D50EA92A4E}"/>
            </a:ext>
          </a:extLst>
        </xdr:cNvPr>
        <xdr:cNvSpPr>
          <a:spLocks noChangeShapeType="1"/>
        </xdr:cNvSpPr>
      </xdr:nvSpPr>
      <xdr:spPr bwMode="auto">
        <a:xfrm flipH="1">
          <a:off x="4295775" y="10953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</xdr:row>
      <xdr:rowOff>0</xdr:rowOff>
    </xdr:from>
    <xdr:to>
      <xdr:col>6</xdr:col>
      <xdr:colOff>0</xdr:colOff>
      <xdr:row>4</xdr:row>
      <xdr:rowOff>104775</xdr:rowOff>
    </xdr:to>
    <xdr:sp macro="" textlink="">
      <xdr:nvSpPr>
        <xdr:cNvPr id="9225" name="Line 9">
          <a:extLst>
            <a:ext uri="{FF2B5EF4-FFF2-40B4-BE49-F238E27FC236}">
              <a16:creationId xmlns:a16="http://schemas.microsoft.com/office/drawing/2014/main" id="{3E252925-5B43-4658-A367-F948E801E9A0}"/>
            </a:ext>
          </a:extLst>
        </xdr:cNvPr>
        <xdr:cNvSpPr>
          <a:spLocks noChangeShapeType="1"/>
        </xdr:cNvSpPr>
      </xdr:nvSpPr>
      <xdr:spPr bwMode="auto">
        <a:xfrm>
          <a:off x="4343400" y="495300"/>
          <a:ext cx="0" cy="600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466725</xdr:colOff>
      <xdr:row>5</xdr:row>
      <xdr:rowOff>38100</xdr:rowOff>
    </xdr:from>
    <xdr:to>
      <xdr:col>6</xdr:col>
      <xdr:colOff>466725</xdr:colOff>
      <xdr:row>6</xdr:row>
      <xdr:rowOff>47625</xdr:rowOff>
    </xdr:to>
    <xdr:sp macro="" textlink="">
      <xdr:nvSpPr>
        <xdr:cNvPr id="9226" name="Line 10">
          <a:extLst>
            <a:ext uri="{FF2B5EF4-FFF2-40B4-BE49-F238E27FC236}">
              <a16:creationId xmlns:a16="http://schemas.microsoft.com/office/drawing/2014/main" id="{39D9216B-4B33-4E14-ABA0-8D769865D7CD}"/>
            </a:ext>
          </a:extLst>
        </xdr:cNvPr>
        <xdr:cNvSpPr>
          <a:spLocks noChangeShapeType="1"/>
        </xdr:cNvSpPr>
      </xdr:nvSpPr>
      <xdr:spPr bwMode="auto">
        <a:xfrm>
          <a:off x="4810125" y="127635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5</xdr:row>
      <xdr:rowOff>38100</xdr:rowOff>
    </xdr:from>
    <xdr:to>
      <xdr:col>7</xdr:col>
      <xdr:colOff>0</xdr:colOff>
      <xdr:row>6</xdr:row>
      <xdr:rowOff>47625</xdr:rowOff>
    </xdr:to>
    <xdr:sp macro="" textlink="">
      <xdr:nvSpPr>
        <xdr:cNvPr id="9227" name="Line 11">
          <a:extLst>
            <a:ext uri="{FF2B5EF4-FFF2-40B4-BE49-F238E27FC236}">
              <a16:creationId xmlns:a16="http://schemas.microsoft.com/office/drawing/2014/main" id="{C873B3D9-2C99-4C04-8E57-37F1BF9DAFDB}"/>
            </a:ext>
          </a:extLst>
        </xdr:cNvPr>
        <xdr:cNvSpPr>
          <a:spLocks noChangeShapeType="1"/>
        </xdr:cNvSpPr>
      </xdr:nvSpPr>
      <xdr:spPr bwMode="auto">
        <a:xfrm>
          <a:off x="5343525" y="127635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466725</xdr:colOff>
      <xdr:row>6</xdr:row>
      <xdr:rowOff>0</xdr:rowOff>
    </xdr:from>
    <xdr:to>
      <xdr:col>6</xdr:col>
      <xdr:colOff>1000125</xdr:colOff>
      <xdr:row>6</xdr:row>
      <xdr:rowOff>0</xdr:rowOff>
    </xdr:to>
    <xdr:sp macro="" textlink="">
      <xdr:nvSpPr>
        <xdr:cNvPr id="9228" name="Line 12">
          <a:extLst>
            <a:ext uri="{FF2B5EF4-FFF2-40B4-BE49-F238E27FC236}">
              <a16:creationId xmlns:a16="http://schemas.microsoft.com/office/drawing/2014/main" id="{B73B2155-FA48-49F4-80D7-A07610803468}"/>
            </a:ext>
          </a:extLst>
        </xdr:cNvPr>
        <xdr:cNvSpPr>
          <a:spLocks noChangeShapeType="1"/>
        </xdr:cNvSpPr>
      </xdr:nvSpPr>
      <xdr:spPr bwMode="auto">
        <a:xfrm>
          <a:off x="4810125" y="1485900"/>
          <a:ext cx="533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S38"/>
  <sheetViews>
    <sheetView showGridLines="0" view="pageBreakPreview" zoomScale="90" zoomScaleNormal="85" workbookViewId="0">
      <selection activeCell="D10" sqref="D10"/>
    </sheetView>
  </sheetViews>
  <sheetFormatPr defaultRowHeight="20.100000000000001" customHeight="1"/>
  <cols>
    <col min="1" max="1" width="9" style="22"/>
    <col min="2" max="2" width="8.625" style="22" customWidth="1"/>
    <col min="3" max="3" width="6.625" style="22" customWidth="1"/>
    <col min="4" max="4" width="7.625" style="22" customWidth="1"/>
    <col min="5" max="5" width="10.625" style="22" customWidth="1"/>
    <col min="6" max="15" width="9" style="22"/>
    <col min="16" max="16" width="15.625" style="22" customWidth="1"/>
    <col min="17" max="17" width="9" style="22"/>
    <col min="18" max="18" width="9.625" style="22" customWidth="1"/>
    <col min="19" max="19" width="8.625" style="22" customWidth="1"/>
    <col min="20" max="16384" width="9" style="22"/>
  </cols>
  <sheetData>
    <row r="1" spans="1:19" ht="20.100000000000001" customHeight="1">
      <c r="A1" s="34" t="s">
        <v>39</v>
      </c>
      <c r="B1" s="35"/>
      <c r="C1" s="36" t="s">
        <v>40</v>
      </c>
      <c r="D1" s="35"/>
      <c r="E1" s="35"/>
      <c r="F1" s="35"/>
      <c r="G1" s="35"/>
      <c r="H1" s="35"/>
      <c r="I1" s="35"/>
      <c r="J1" s="35"/>
      <c r="K1" s="22" t="s">
        <v>41</v>
      </c>
    </row>
    <row r="2" spans="1:19" ht="20.100000000000001" customHeight="1">
      <c r="A2" s="35"/>
      <c r="B2" s="37" t="s">
        <v>42</v>
      </c>
      <c r="C2" s="35"/>
      <c r="D2" s="35"/>
      <c r="E2" s="35"/>
      <c r="F2" s="35"/>
      <c r="G2" s="35"/>
      <c r="H2" s="35"/>
      <c r="I2" s="35"/>
      <c r="J2" s="35"/>
      <c r="L2" s="25" t="s">
        <v>43</v>
      </c>
      <c r="M2" s="22" t="s">
        <v>44</v>
      </c>
    </row>
    <row r="3" spans="1:19" ht="20.100000000000001" customHeight="1">
      <c r="A3" s="35"/>
      <c r="B3" s="37" t="s">
        <v>45</v>
      </c>
      <c r="C3" s="35"/>
      <c r="D3" s="35"/>
      <c r="E3" s="35"/>
      <c r="F3" s="35"/>
      <c r="G3" s="35"/>
      <c r="H3" s="35"/>
      <c r="I3" s="35"/>
      <c r="J3" s="35"/>
      <c r="L3" s="23" t="s">
        <v>46</v>
      </c>
      <c r="M3" s="22" t="s">
        <v>47</v>
      </c>
    </row>
    <row r="4" spans="1:19" ht="20.100000000000001" customHeight="1">
      <c r="A4" s="36" t="s">
        <v>48</v>
      </c>
      <c r="B4" s="37" t="s">
        <v>49</v>
      </c>
      <c r="C4" s="35"/>
      <c r="D4" s="35"/>
      <c r="E4" s="35"/>
      <c r="F4" s="35"/>
      <c r="G4" s="35"/>
      <c r="H4" s="35"/>
      <c r="I4" s="35"/>
      <c r="J4" s="35"/>
      <c r="L4" s="23" t="s">
        <v>50</v>
      </c>
      <c r="M4" s="22" t="str">
        <f>"1/2*"&amp;F18&amp;"*"&amp;F19&amp;"*("&amp;D10&amp;"^3 /(3*"&amp;D15&amp;"^2 +"&amp;D10&amp;"^2 /"&amp;D15&amp;"*("&amp;D13&amp;"+"&amp;I28&amp;")+"&amp;D10&amp;"*("&amp;D13&amp;"^2 +2*"&amp;I28&amp;"*"&amp;D13&amp;"))"</f>
        <v>1/2*18*0.5*(2.5^3 /(3*1.316^2 +2.5^2 /1.316*(1+0.556)+2.5*(1^2 +2*0.556*1))</v>
      </c>
    </row>
    <row r="5" spans="1:19" ht="20.100000000000001" customHeight="1">
      <c r="A5" s="36" t="s">
        <v>51</v>
      </c>
      <c r="B5" s="37" t="s">
        <v>52</v>
      </c>
      <c r="C5" s="35"/>
      <c r="D5" s="35"/>
      <c r="E5" s="35"/>
      <c r="F5" s="35"/>
      <c r="G5" s="35"/>
      <c r="H5" s="35"/>
      <c r="I5" s="35"/>
      <c r="J5" s="35"/>
      <c r="Q5" s="23" t="s">
        <v>50</v>
      </c>
      <c r="R5" s="22">
        <f>ROUND(1/2*F18*F19*(D10^3 /(3*D15^2) +D10^2 /D15*(D13+I28)+D10*(D13^2 +2*I28*D13)),3)</f>
        <v>70.546999999999997</v>
      </c>
      <c r="S5" s="22" t="s">
        <v>53</v>
      </c>
    </row>
    <row r="6" spans="1:19" ht="20.100000000000001" customHeight="1">
      <c r="A6" s="36" t="s">
        <v>54</v>
      </c>
      <c r="B6" s="37" t="s">
        <v>55</v>
      </c>
      <c r="C6" s="35"/>
      <c r="D6" s="35"/>
      <c r="E6" s="35"/>
      <c r="F6" s="35"/>
      <c r="G6" s="35"/>
      <c r="H6" s="35"/>
      <c r="I6" s="35"/>
      <c r="J6" s="35"/>
    </row>
    <row r="7" spans="1:19" ht="20.100000000000001" customHeight="1">
      <c r="A7" s="35"/>
      <c r="B7" s="37" t="s">
        <v>56</v>
      </c>
      <c r="C7" s="35"/>
      <c r="D7" s="35"/>
      <c r="E7" s="35"/>
      <c r="F7" s="35"/>
      <c r="G7" s="35"/>
      <c r="H7" s="35"/>
      <c r="I7" s="35"/>
      <c r="J7" s="35"/>
      <c r="L7" s="23" t="s">
        <v>57</v>
      </c>
      <c r="M7" s="22" t="s">
        <v>58</v>
      </c>
    </row>
    <row r="8" spans="1:19" ht="20.100000000000001" customHeight="1">
      <c r="A8" s="35"/>
      <c r="B8" s="35"/>
      <c r="C8" s="35"/>
      <c r="D8" s="35"/>
      <c r="E8" s="35"/>
      <c r="F8" s="38"/>
      <c r="G8" s="38" t="s">
        <v>59</v>
      </c>
      <c r="H8" s="38" t="s">
        <v>60</v>
      </c>
      <c r="I8" s="35"/>
      <c r="J8" s="35"/>
      <c r="L8" s="23" t="s">
        <v>61</v>
      </c>
      <c r="M8" s="22" t="s">
        <v>62</v>
      </c>
    </row>
    <row r="9" spans="1:19" ht="20.100000000000001" customHeight="1">
      <c r="A9" s="43" t="s">
        <v>63</v>
      </c>
      <c r="B9" s="43"/>
      <c r="C9" s="43"/>
      <c r="D9" s="43"/>
      <c r="E9" s="43"/>
      <c r="F9" s="43"/>
      <c r="G9" s="43"/>
      <c r="H9" s="43"/>
      <c r="I9" s="43"/>
      <c r="J9" s="43"/>
      <c r="L9" s="23" t="s">
        <v>64</v>
      </c>
      <c r="M9" s="24" t="str">
        <f>"1/2*"&amp;F18&amp;"*"&amp;F19&amp;"*("&amp;D10&amp;"^4 /(12*"&amp;D15&amp;"^2)+"&amp;D10&amp;"^3 /(3*"&amp;D15&amp;")*("&amp;D13&amp;"+"&amp;I28&amp;")+"&amp;D10&amp;"^2 /2*("&amp;D13&amp;"^2 +2*"&amp;I28&amp;"*"&amp;D13&amp;"))"</f>
        <v>1/2*18*0.5*(2.5^4 /(12*1.316^2)+2.5^3 /(3*1.316)*(1+0.556)+2.5^2 /2*(1^2 +2*0.556*1))</v>
      </c>
    </row>
    <row r="10" spans="1:19" ht="20.100000000000001" customHeight="1">
      <c r="A10" s="43"/>
      <c r="B10" s="43" t="s">
        <v>65</v>
      </c>
      <c r="C10" s="44" t="s">
        <v>66</v>
      </c>
      <c r="D10" s="32">
        <v>2.5</v>
      </c>
      <c r="E10" s="43" t="s">
        <v>67</v>
      </c>
      <c r="F10" s="45"/>
      <c r="G10" s="43"/>
      <c r="H10" s="43"/>
      <c r="I10" s="43"/>
      <c r="J10" s="45">
        <f>D$13</f>
        <v>1</v>
      </c>
      <c r="Q10" s="23" t="s">
        <v>38</v>
      </c>
      <c r="R10" s="22">
        <f>ROUND(1/2*F18*F19*(D10^4 /(12*D15^2)+D10^3 /(3*D15)*(D13+I28)+D10^2 /2*(D13^2 +2*I28*D13)),3)</f>
        <v>65.87</v>
      </c>
      <c r="S10" s="1" t="s">
        <v>68</v>
      </c>
    </row>
    <row r="11" spans="1:19" ht="20.100000000000001" customHeight="1">
      <c r="A11" s="43"/>
      <c r="B11" s="43" t="s">
        <v>69</v>
      </c>
      <c r="C11" s="44" t="s">
        <v>70</v>
      </c>
      <c r="D11" s="32">
        <v>1.2</v>
      </c>
      <c r="E11" s="43" t="s">
        <v>67</v>
      </c>
      <c r="F11" s="45">
        <f>D$12</f>
        <v>2.9</v>
      </c>
      <c r="G11" s="44" t="s">
        <v>71</v>
      </c>
      <c r="H11" s="46" t="s">
        <v>72</v>
      </c>
      <c r="I11" s="43"/>
      <c r="J11" s="47"/>
    </row>
    <row r="12" spans="1:19" ht="20.100000000000001" customHeight="1">
      <c r="A12" s="43"/>
      <c r="B12" s="43" t="s">
        <v>73</v>
      </c>
      <c r="C12" s="44" t="s">
        <v>74</v>
      </c>
      <c r="D12" s="32">
        <v>2.9</v>
      </c>
      <c r="E12" s="43" t="s">
        <v>67</v>
      </c>
      <c r="F12" s="43"/>
      <c r="G12" s="43"/>
      <c r="H12" s="43"/>
      <c r="I12" s="43"/>
      <c r="J12" s="48">
        <f>D$12-D$13</f>
        <v>1.9</v>
      </c>
      <c r="K12" s="22" t="s">
        <v>75</v>
      </c>
    </row>
    <row r="13" spans="1:19" ht="20.100000000000001" customHeight="1">
      <c r="A13" s="43"/>
      <c r="B13" s="43" t="s">
        <v>76</v>
      </c>
      <c r="C13" s="44" t="s">
        <v>77</v>
      </c>
      <c r="D13" s="32">
        <v>1</v>
      </c>
      <c r="E13" s="43" t="s">
        <v>67</v>
      </c>
      <c r="F13" s="45"/>
      <c r="G13" s="43"/>
      <c r="H13" s="43"/>
      <c r="I13" s="43"/>
      <c r="J13" s="43"/>
      <c r="L13" s="22" t="s">
        <v>43</v>
      </c>
      <c r="M13" s="22" t="s">
        <v>78</v>
      </c>
    </row>
    <row r="14" spans="1:19" ht="20.100000000000001" customHeight="1">
      <c r="A14" s="43"/>
      <c r="B14" s="43" t="s">
        <v>79</v>
      </c>
      <c r="C14" s="44" t="s">
        <v>80</v>
      </c>
      <c r="D14" s="32">
        <v>0.4</v>
      </c>
      <c r="E14" s="43" t="s">
        <v>81</v>
      </c>
      <c r="F14" s="43"/>
      <c r="G14" s="49" t="s">
        <v>82</v>
      </c>
      <c r="H14" s="49" t="s">
        <v>83</v>
      </c>
      <c r="I14" s="43"/>
      <c r="J14" s="50"/>
      <c r="L14" s="23" t="s">
        <v>84</v>
      </c>
      <c r="M14" s="22" t="s">
        <v>85</v>
      </c>
    </row>
    <row r="15" spans="1:19" ht="20.100000000000001" customHeight="1">
      <c r="A15" s="43"/>
      <c r="B15" s="43" t="s">
        <v>86</v>
      </c>
      <c r="C15" s="51" t="s">
        <v>87</v>
      </c>
      <c r="D15" s="47">
        <f>ROUND($D10/($D12-$D13),3)</f>
        <v>1.3160000000000001</v>
      </c>
      <c r="E15" s="43"/>
      <c r="F15" s="43"/>
      <c r="G15" s="52">
        <f>D11</f>
        <v>1.2</v>
      </c>
      <c r="H15" s="52">
        <f>D10</f>
        <v>2.5</v>
      </c>
      <c r="I15" s="43"/>
      <c r="J15" s="43"/>
      <c r="L15" s="23" t="s">
        <v>88</v>
      </c>
      <c r="M15" s="22" t="str">
        <f>"1/2*"&amp;F18&amp;"*"&amp;F19&amp;"*("&amp;D12&amp;"^2 +2*"&amp;I28&amp;"*"&amp;D12&amp;")*"&amp;D11</f>
        <v>1/2*18*0.5*(2.9^2 +2*0.556*2.9)*1.2</v>
      </c>
      <c r="Q15" s="23" t="s">
        <v>88</v>
      </c>
      <c r="R15" s="22">
        <f>ROUND(1/2*F18*F19*(D12^2 +2*I28*D12)*D11,3)</f>
        <v>62.828000000000003</v>
      </c>
      <c r="S15" s="22" t="s">
        <v>89</v>
      </c>
    </row>
    <row r="16" spans="1:19" ht="20.100000000000001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</row>
    <row r="17" spans="1:19" ht="20.100000000000001" customHeight="1">
      <c r="A17" s="43" t="s">
        <v>90</v>
      </c>
      <c r="B17" s="43"/>
      <c r="C17" s="43"/>
      <c r="D17" s="43"/>
      <c r="E17" s="43"/>
      <c r="F17" s="43"/>
      <c r="G17" s="43"/>
      <c r="H17" s="43"/>
      <c r="I17" s="43"/>
      <c r="J17" s="43"/>
      <c r="L17" s="23" t="s">
        <v>57</v>
      </c>
      <c r="M17" s="22" t="s">
        <v>91</v>
      </c>
    </row>
    <row r="18" spans="1:19" ht="20.100000000000001" customHeight="1">
      <c r="A18" s="43"/>
      <c r="B18" s="43" t="s">
        <v>92</v>
      </c>
      <c r="C18" s="43"/>
      <c r="D18" s="43"/>
      <c r="E18" s="44" t="s">
        <v>93</v>
      </c>
      <c r="F18" s="33">
        <v>18</v>
      </c>
      <c r="G18" s="43" t="s">
        <v>94</v>
      </c>
      <c r="H18" s="43"/>
      <c r="I18" s="43"/>
      <c r="J18" s="43"/>
      <c r="L18" s="23" t="s">
        <v>95</v>
      </c>
      <c r="M18" s="22" t="s">
        <v>96</v>
      </c>
    </row>
    <row r="19" spans="1:19" ht="20.100000000000001" customHeight="1">
      <c r="A19" s="43"/>
      <c r="B19" s="43" t="s">
        <v>97</v>
      </c>
      <c r="C19" s="43"/>
      <c r="D19" s="43"/>
      <c r="E19" s="44" t="s">
        <v>98</v>
      </c>
      <c r="F19" s="33">
        <v>0.5</v>
      </c>
      <c r="G19" s="43"/>
      <c r="H19" s="43"/>
      <c r="I19" s="43"/>
      <c r="J19" s="43"/>
      <c r="L19" s="23" t="s">
        <v>99</v>
      </c>
      <c r="M19" s="22" t="str">
        <f>"1/4*"&amp;F18&amp;"*"&amp;F19&amp;"*("&amp;D12&amp;"^2 +2*"&amp;I28&amp;"*"&amp;D12&amp;")*"&amp;D11&amp;"^2"</f>
        <v>1/4*18*0.5*(2.9^2 +2*0.556*2.9)*1.2^2</v>
      </c>
      <c r="Q19" s="23" t="s">
        <v>99</v>
      </c>
      <c r="R19" s="22">
        <f>ROUND(1/4*F18*F19*(D12^2 +2*I28*D12)*D11^2,3)</f>
        <v>37.697000000000003</v>
      </c>
      <c r="S19" s="1" t="s">
        <v>100</v>
      </c>
    </row>
    <row r="20" spans="1:19" ht="20.100000000000001" customHeight="1">
      <c r="A20" s="43"/>
      <c r="B20" s="43" t="s">
        <v>101</v>
      </c>
      <c r="C20" s="43"/>
      <c r="D20" s="43"/>
      <c r="E20" s="44" t="s">
        <v>102</v>
      </c>
      <c r="F20" s="33">
        <v>10</v>
      </c>
      <c r="G20" s="43" t="s">
        <v>103</v>
      </c>
      <c r="H20" s="43"/>
      <c r="I20" s="43"/>
      <c r="J20" s="43"/>
    </row>
    <row r="21" spans="1:19" ht="20.100000000000001" customHeight="1">
      <c r="A21" s="43"/>
      <c r="B21" s="43" t="s">
        <v>104</v>
      </c>
      <c r="C21" s="43"/>
      <c r="D21" s="43"/>
      <c r="E21" s="44" t="s">
        <v>105</v>
      </c>
      <c r="F21" s="33">
        <v>160</v>
      </c>
      <c r="G21" s="53" t="s">
        <v>106</v>
      </c>
      <c r="H21" s="43"/>
      <c r="I21" s="43"/>
      <c r="J21" s="43"/>
      <c r="K21" s="22" t="s">
        <v>107</v>
      </c>
      <c r="M21" s="22" t="s">
        <v>108</v>
      </c>
    </row>
    <row r="22" spans="1:19" ht="20.100000000000001" customHeight="1">
      <c r="A22" s="43"/>
      <c r="B22" s="54" t="s">
        <v>109</v>
      </c>
      <c r="C22" s="43"/>
      <c r="D22" s="43"/>
      <c r="E22" s="44" t="s">
        <v>110</v>
      </c>
      <c r="F22" s="33">
        <v>8</v>
      </c>
      <c r="G22" s="53" t="s">
        <v>111</v>
      </c>
      <c r="H22" s="43"/>
      <c r="I22" s="43"/>
      <c r="J22" s="43"/>
      <c r="L22" s="23" t="s">
        <v>112</v>
      </c>
      <c r="M22" s="22" t="s">
        <v>113</v>
      </c>
    </row>
    <row r="23" spans="1:19" ht="20.100000000000001" customHeight="1">
      <c r="A23" s="43"/>
      <c r="B23" s="54" t="s">
        <v>114</v>
      </c>
      <c r="C23" s="43"/>
      <c r="D23" s="43"/>
      <c r="E23" s="44" t="s">
        <v>115</v>
      </c>
      <c r="F23" s="33">
        <v>0.39</v>
      </c>
      <c r="G23" s="53" t="s">
        <v>116</v>
      </c>
      <c r="H23" s="43"/>
      <c r="I23" s="43"/>
      <c r="J23" s="43"/>
      <c r="L23" s="23" t="s">
        <v>117</v>
      </c>
      <c r="M23" s="22" t="str">
        <f>"("&amp;R5&amp;" + "&amp;R15&amp;") / "&amp;D12</f>
        <v>(70.547 + 62.828) / 2.9</v>
      </c>
      <c r="Q23" s="23" t="s">
        <v>117</v>
      </c>
      <c r="R23" s="22">
        <f>ROUND((R5 + R15) / D12,3)</f>
        <v>45.991</v>
      </c>
      <c r="S23" s="22" t="s">
        <v>118</v>
      </c>
    </row>
    <row r="24" spans="1:19" ht="20.100000000000001" customHeight="1">
      <c r="A24" s="43"/>
      <c r="B24" s="43" t="s">
        <v>119</v>
      </c>
      <c r="C24" s="43"/>
      <c r="D24" s="43"/>
      <c r="E24" s="44" t="s">
        <v>38</v>
      </c>
      <c r="F24" s="33">
        <v>10</v>
      </c>
      <c r="G24" s="43" t="s">
        <v>35</v>
      </c>
      <c r="H24" s="43"/>
      <c r="I24" s="43"/>
      <c r="J24" s="43"/>
    </row>
    <row r="25" spans="1:19" ht="20.100000000000001" customHeight="1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22" t="s">
        <v>57</v>
      </c>
      <c r="M25" s="22" t="s">
        <v>108</v>
      </c>
    </row>
    <row r="26" spans="1:19" ht="20.100000000000001" customHeight="1">
      <c r="A26" s="43" t="s">
        <v>120</v>
      </c>
      <c r="B26" s="43"/>
      <c r="C26" s="43"/>
      <c r="D26" s="43"/>
      <c r="E26" s="43"/>
      <c r="F26" s="43"/>
      <c r="G26" s="43"/>
      <c r="H26" s="43"/>
      <c r="I26" s="43"/>
      <c r="J26" s="43"/>
      <c r="L26" s="23" t="s">
        <v>121</v>
      </c>
      <c r="M26" s="22" t="s">
        <v>122</v>
      </c>
    </row>
    <row r="27" spans="1:19" ht="20.100000000000001" customHeight="1">
      <c r="A27" s="43"/>
      <c r="B27" s="44" t="s">
        <v>123</v>
      </c>
      <c r="C27" s="43" t="s">
        <v>124</v>
      </c>
      <c r="D27" s="43"/>
      <c r="E27" s="43"/>
      <c r="F27" s="43"/>
      <c r="G27" s="43"/>
      <c r="H27" s="43"/>
      <c r="I27" s="43"/>
      <c r="J27" s="43"/>
      <c r="L27" s="23" t="s">
        <v>125</v>
      </c>
      <c r="M27" s="22" t="str">
        <f>"( "&amp;R10&amp;" + "&amp;R5&amp;" * "&amp;D11&amp;" + "&amp;R19&amp;" )/ "&amp;D12</f>
        <v>( 65.87 + 70.547 * 1.2 + 37.697 )/ 2.9</v>
      </c>
      <c r="Q27" s="23" t="s">
        <v>125</v>
      </c>
      <c r="R27" s="26">
        <f>ROUND((R10 +R5 * D11 + R19 )/ D12,3)</f>
        <v>64.905000000000001</v>
      </c>
      <c r="S27" s="1" t="s">
        <v>126</v>
      </c>
    </row>
    <row r="28" spans="1:19" ht="20.100000000000001" customHeight="1">
      <c r="A28" s="43"/>
      <c r="B28" s="44" t="s">
        <v>125</v>
      </c>
      <c r="C28" s="43" t="str">
        <f>F20&amp;" / "&amp;F18</f>
        <v>10 / 18</v>
      </c>
      <c r="D28" s="43"/>
      <c r="E28" s="43"/>
      <c r="F28" s="43"/>
      <c r="G28" s="43"/>
      <c r="H28" s="44" t="s">
        <v>125</v>
      </c>
      <c r="I28" s="43">
        <f>ROUND(F20 /F18,3)</f>
        <v>0.55600000000000005</v>
      </c>
      <c r="J28" s="43" t="s">
        <v>127</v>
      </c>
    </row>
    <row r="29" spans="1:19" ht="20.100000000000001" customHeight="1">
      <c r="A29" s="43"/>
      <c r="B29" s="43"/>
      <c r="C29" s="43"/>
      <c r="D29" s="43"/>
      <c r="E29" s="43"/>
      <c r="F29" s="43"/>
      <c r="G29" s="43"/>
      <c r="H29" s="43"/>
      <c r="I29" s="43"/>
      <c r="J29" s="43"/>
    </row>
    <row r="30" spans="1:19" ht="20.100000000000001" customHeight="1">
      <c r="A30" s="43"/>
      <c r="B30" s="43"/>
      <c r="C30" s="43"/>
      <c r="D30" s="43"/>
      <c r="E30" s="43"/>
      <c r="F30" s="43"/>
      <c r="G30" s="43"/>
      <c r="H30" s="43"/>
      <c r="I30" s="43"/>
      <c r="J30" s="43"/>
    </row>
    <row r="31" spans="1:19" ht="20.100000000000001" customHeight="1">
      <c r="A31" s="43"/>
      <c r="B31" s="43"/>
      <c r="C31" s="43"/>
      <c r="D31" s="43"/>
      <c r="E31" s="43"/>
      <c r="F31" s="43"/>
      <c r="G31" s="43"/>
      <c r="H31" s="43"/>
      <c r="I31" s="43"/>
      <c r="J31" s="43"/>
    </row>
    <row r="32" spans="1:19" ht="20.100000000000001" customHeight="1">
      <c r="A32" s="43"/>
      <c r="B32" s="43"/>
      <c r="C32" s="43"/>
      <c r="D32" s="43"/>
      <c r="E32" s="43"/>
      <c r="F32" s="43"/>
      <c r="G32" s="43"/>
      <c r="H32" s="43"/>
      <c r="I32" s="43"/>
      <c r="J32" s="43"/>
    </row>
    <row r="33" spans="1:10" ht="20.100000000000001" customHeight="1">
      <c r="A33" s="43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20.100000000000001" customHeight="1">
      <c r="A34" s="43"/>
      <c r="B34" s="43"/>
      <c r="C34" s="43"/>
      <c r="D34" s="43"/>
      <c r="E34" s="43"/>
      <c r="F34" s="43"/>
      <c r="G34" s="43"/>
      <c r="H34" s="43"/>
      <c r="I34" s="43"/>
      <c r="J34" s="43"/>
    </row>
    <row r="35" spans="1:10" ht="20.100000000000001" customHeight="1">
      <c r="A35" s="43"/>
      <c r="B35" s="43"/>
      <c r="C35" s="43"/>
      <c r="D35" s="43"/>
      <c r="E35" s="43"/>
      <c r="F35" s="43"/>
      <c r="G35" s="43"/>
      <c r="H35" s="43"/>
      <c r="I35" s="43"/>
      <c r="J35" s="43"/>
    </row>
    <row r="36" spans="1:10" ht="20.100000000000001" customHeight="1">
      <c r="A36" s="43"/>
      <c r="B36" s="43"/>
      <c r="C36" s="43"/>
      <c r="D36" s="43"/>
      <c r="E36" s="43"/>
      <c r="F36" s="43"/>
      <c r="G36" s="43"/>
      <c r="H36" s="43"/>
      <c r="I36" s="43"/>
      <c r="J36" s="43"/>
    </row>
    <row r="37" spans="1:10" ht="20.100000000000001" customHeight="1">
      <c r="A37" s="43"/>
      <c r="B37" s="43"/>
      <c r="C37" s="43"/>
      <c r="D37" s="43"/>
      <c r="E37" s="43"/>
      <c r="F37" s="43"/>
      <c r="G37" s="43"/>
      <c r="H37" s="43"/>
      <c r="I37" s="43"/>
      <c r="J37" s="43"/>
    </row>
    <row r="38" spans="1:10" ht="20.100000000000001" customHeight="1">
      <c r="A38" s="43"/>
      <c r="B38" s="43"/>
      <c r="C38" s="43"/>
      <c r="D38" s="43"/>
      <c r="E38" s="43"/>
      <c r="F38" s="43"/>
      <c r="G38" s="43"/>
      <c r="H38" s="43"/>
      <c r="I38" s="43"/>
      <c r="J38" s="43"/>
    </row>
  </sheetData>
  <sheetProtection sheet="1" objects="1" scenarios="1"/>
  <phoneticPr fontId="1"/>
  <pageMargins left="0.78740157480314965" right="0.59055118110236227" top="0.78740157480314965" bottom="0.78740157480314965" header="0.51181102362204722" footer="0.51181102362204722"/>
  <pageSetup paperSize="9" orientation="portrait" horizontalDpi="4294967292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1:M37"/>
  <sheetViews>
    <sheetView showGridLines="0" view="pageBreakPreview" zoomScaleNormal="75" zoomScaleSheetLayoutView="100" workbookViewId="0">
      <selection activeCell="D4" sqref="D4"/>
    </sheetView>
  </sheetViews>
  <sheetFormatPr defaultRowHeight="20.100000000000001" customHeight="1"/>
  <cols>
    <col min="1" max="1" width="8.625" style="1" customWidth="1"/>
    <col min="2" max="2" width="9" style="1"/>
    <col min="3" max="3" width="10" style="1" customWidth="1"/>
    <col min="4" max="4" width="11.125" style="1" customWidth="1"/>
    <col min="5" max="5" width="12.625" style="1" customWidth="1"/>
    <col min="6" max="6" width="5.625" style="1" customWidth="1"/>
    <col min="7" max="7" width="13.125" style="1" customWidth="1"/>
    <col min="8" max="10" width="9" style="1"/>
    <col min="11" max="11" width="10.625" style="2" customWidth="1"/>
    <col min="12" max="12" width="11.875" style="6" bestFit="1" customWidth="1"/>
    <col min="13" max="13" width="12.625" style="5" bestFit="1" customWidth="1"/>
    <col min="14" max="14" width="11.5" style="1" bestFit="1" customWidth="1"/>
    <col min="15" max="16384" width="9" style="1"/>
  </cols>
  <sheetData>
    <row r="1" spans="2:13" ht="20.100000000000001" customHeight="1">
      <c r="D1" s="1" t="s">
        <v>0</v>
      </c>
      <c r="K1" s="12" t="s">
        <v>1</v>
      </c>
      <c r="L1" s="13" t="s">
        <v>2</v>
      </c>
    </row>
    <row r="2" spans="2:13" ht="20.100000000000001" customHeight="1">
      <c r="B2" s="1" t="s">
        <v>3</v>
      </c>
      <c r="C2" s="22" t="s">
        <v>151</v>
      </c>
      <c r="K2" s="14">
        <v>6</v>
      </c>
      <c r="L2" s="15">
        <v>0.31669999999999998</v>
      </c>
    </row>
    <row r="3" spans="2:13" ht="20.100000000000001" customHeight="1">
      <c r="D3" s="2"/>
      <c r="K3" s="14">
        <v>10</v>
      </c>
      <c r="L3" s="15">
        <v>0.71330000000000005</v>
      </c>
    </row>
    <row r="4" spans="2:13" ht="20.100000000000001" customHeight="1">
      <c r="C4" s="1" t="s">
        <v>4</v>
      </c>
      <c r="D4" s="10">
        <v>22</v>
      </c>
      <c r="E4" s="1" t="s">
        <v>5</v>
      </c>
      <c r="F4" s="3" t="s">
        <v>6</v>
      </c>
      <c r="G4" s="4" t="s">
        <v>128</v>
      </c>
      <c r="H4" s="5" t="s">
        <v>7</v>
      </c>
      <c r="K4" s="14">
        <v>13</v>
      </c>
      <c r="L4" s="15">
        <v>1.2669999999999999</v>
      </c>
    </row>
    <row r="5" spans="2:13" ht="20.100000000000001" customHeight="1">
      <c r="C5" s="1" t="s">
        <v>37</v>
      </c>
      <c r="D5" s="11">
        <v>4</v>
      </c>
      <c r="E5" s="1" t="s">
        <v>36</v>
      </c>
      <c r="K5" s="14">
        <v>16</v>
      </c>
      <c r="L5" s="15">
        <v>1.986</v>
      </c>
    </row>
    <row r="6" spans="2:13" ht="20.100000000000001" customHeight="1">
      <c r="C6" s="1" t="s">
        <v>9</v>
      </c>
      <c r="D6" s="11">
        <v>10</v>
      </c>
      <c r="E6" s="1" t="s">
        <v>8</v>
      </c>
      <c r="G6" s="4" t="s">
        <v>129</v>
      </c>
      <c r="K6" s="14">
        <v>19</v>
      </c>
      <c r="L6" s="15">
        <v>2.8650000000000002</v>
      </c>
    </row>
    <row r="7" spans="2:13" ht="20.100000000000001" customHeight="1">
      <c r="K7" s="14">
        <v>22</v>
      </c>
      <c r="L7" s="15">
        <v>3.871</v>
      </c>
    </row>
    <row r="8" spans="2:13" ht="20.100000000000001" customHeight="1">
      <c r="C8" s="1" t="s">
        <v>10</v>
      </c>
      <c r="F8" s="5" t="s">
        <v>11</v>
      </c>
      <c r="G8" s="42">
        <f>ウイング!$R$27</f>
        <v>64.905000000000001</v>
      </c>
      <c r="H8" s="1" t="s">
        <v>130</v>
      </c>
      <c r="K8" s="14">
        <v>25</v>
      </c>
      <c r="L8" s="15">
        <v>5.0670000000000002</v>
      </c>
    </row>
    <row r="9" spans="2:13" ht="20.100000000000001" customHeight="1">
      <c r="C9" s="1" t="s">
        <v>12</v>
      </c>
      <c r="F9" s="5" t="s">
        <v>13</v>
      </c>
      <c r="G9" s="42">
        <f>ウイング!$R$23</f>
        <v>45.991</v>
      </c>
      <c r="H9" s="1" t="s">
        <v>131</v>
      </c>
      <c r="K9" s="14">
        <v>29</v>
      </c>
      <c r="L9" s="15">
        <v>6.4240000000000004</v>
      </c>
    </row>
    <row r="10" spans="2:13" ht="20.100000000000001" customHeight="1">
      <c r="F10" s="5"/>
      <c r="G10" s="9"/>
      <c r="K10" s="14">
        <v>32</v>
      </c>
      <c r="L10" s="15">
        <v>7.9420000000000002</v>
      </c>
    </row>
    <row r="11" spans="2:13" ht="20.100000000000001" customHeight="1">
      <c r="C11" s="1" t="s">
        <v>14</v>
      </c>
      <c r="F11" s="5" t="s">
        <v>15</v>
      </c>
      <c r="G11" s="11">
        <v>100</v>
      </c>
      <c r="H11" s="1" t="s">
        <v>132</v>
      </c>
      <c r="K11" s="14">
        <v>35</v>
      </c>
      <c r="L11" s="15">
        <v>19.565999999999999</v>
      </c>
    </row>
    <row r="12" spans="2:13" ht="20.100000000000001" customHeight="1">
      <c r="C12" s="1" t="s">
        <v>16</v>
      </c>
      <c r="F12" s="5" t="s">
        <v>17</v>
      </c>
      <c r="G12" s="11">
        <v>40</v>
      </c>
      <c r="H12" s="1" t="s">
        <v>132</v>
      </c>
      <c r="K12" s="14">
        <v>38</v>
      </c>
      <c r="L12" s="15">
        <v>11.4</v>
      </c>
    </row>
    <row r="13" spans="2:13" ht="20.100000000000001" customHeight="1">
      <c r="C13" s="1" t="s">
        <v>18</v>
      </c>
      <c r="F13" s="5" t="s">
        <v>19</v>
      </c>
      <c r="G13" s="1">
        <f>G12-D6</f>
        <v>30</v>
      </c>
      <c r="H13" s="1" t="s">
        <v>132</v>
      </c>
      <c r="K13" s="16">
        <v>41</v>
      </c>
      <c r="L13" s="17">
        <v>13.4</v>
      </c>
    </row>
    <row r="14" spans="2:13" ht="20.100000000000001" customHeight="1">
      <c r="C14" s="1" t="s">
        <v>20</v>
      </c>
      <c r="F14" s="5" t="s">
        <v>21</v>
      </c>
      <c r="G14" s="1">
        <f>ROUND(VLOOKUP(D4,K1:L13,2)*D5,3)</f>
        <v>15.484</v>
      </c>
      <c r="H14" s="1" t="s">
        <v>133</v>
      </c>
    </row>
    <row r="15" spans="2:13" ht="20.100000000000001" customHeight="1">
      <c r="C15" s="1" t="s">
        <v>22</v>
      </c>
      <c r="F15" s="5" t="s">
        <v>23</v>
      </c>
      <c r="G15" s="1">
        <v>15</v>
      </c>
      <c r="K15" s="27"/>
      <c r="L15" s="28"/>
    </row>
    <row r="16" spans="2:13" ht="20.100000000000001" customHeight="1">
      <c r="I16" s="1" t="s">
        <v>24</v>
      </c>
      <c r="K16" s="29"/>
      <c r="L16" s="30"/>
      <c r="M16" s="21"/>
    </row>
    <row r="17" spans="2:13" ht="20.100000000000001" customHeight="1">
      <c r="C17" s="1" t="s">
        <v>25</v>
      </c>
      <c r="F17" s="1" t="s">
        <v>134</v>
      </c>
      <c r="G17" s="1">
        <f>E33/100</f>
        <v>4.9957721916300386</v>
      </c>
      <c r="H17" s="1" t="s">
        <v>135</v>
      </c>
      <c r="I17" s="1" t="str">
        <f>IF(G17&lt;G21,"◯","×")</f>
        <v>◯</v>
      </c>
      <c r="K17" s="31"/>
      <c r="L17" s="30"/>
      <c r="M17" s="8"/>
    </row>
    <row r="18" spans="2:13" ht="20.100000000000001" customHeight="1">
      <c r="C18" s="1" t="s">
        <v>26</v>
      </c>
      <c r="F18" s="1" t="s">
        <v>136</v>
      </c>
      <c r="G18" s="1">
        <f>E35/100</f>
        <v>156.62005513830121</v>
      </c>
      <c r="H18" s="1" t="s">
        <v>135</v>
      </c>
      <c r="I18" s="1" t="str">
        <f>IF(G18&lt;G22,"◯","×")</f>
        <v>◯</v>
      </c>
      <c r="K18" s="31"/>
      <c r="L18" s="30"/>
      <c r="M18" s="19"/>
    </row>
    <row r="19" spans="2:13" ht="20.100000000000001" customHeight="1">
      <c r="C19" s="1" t="s">
        <v>137</v>
      </c>
      <c r="F19" s="1" t="s">
        <v>138</v>
      </c>
      <c r="G19" s="1">
        <f>E37/100</f>
        <v>0.17184038365090998</v>
      </c>
      <c r="H19" s="1" t="s">
        <v>135</v>
      </c>
      <c r="I19" s="1" t="str">
        <f>IF(G19&lt;G23,"◯","×")</f>
        <v>◯</v>
      </c>
      <c r="K19" s="31"/>
      <c r="L19" s="30"/>
      <c r="M19" s="19"/>
    </row>
    <row r="20" spans="2:13" ht="20.100000000000001" customHeight="1">
      <c r="K20" s="31"/>
      <c r="L20" s="30"/>
      <c r="M20" s="1"/>
    </row>
    <row r="21" spans="2:13" ht="20.100000000000001" customHeight="1">
      <c r="C21" s="1" t="s">
        <v>27</v>
      </c>
      <c r="F21" s="1" t="s">
        <v>139</v>
      </c>
      <c r="G21" s="11">
        <v>8</v>
      </c>
      <c r="H21" s="1" t="s">
        <v>135</v>
      </c>
      <c r="K21" s="31"/>
      <c r="L21" s="30"/>
    </row>
    <row r="22" spans="2:13" ht="20.100000000000001" customHeight="1">
      <c r="C22" s="1" t="s">
        <v>28</v>
      </c>
      <c r="F22" s="1" t="s">
        <v>140</v>
      </c>
      <c r="G22" s="11">
        <v>160</v>
      </c>
      <c r="H22" s="1" t="s">
        <v>135</v>
      </c>
      <c r="L22" s="20"/>
    </row>
    <row r="23" spans="2:13" ht="20.100000000000001" customHeight="1">
      <c r="C23" s="1" t="s">
        <v>29</v>
      </c>
      <c r="F23" s="1" t="s">
        <v>141</v>
      </c>
      <c r="G23" s="18">
        <v>0.39</v>
      </c>
      <c r="H23" s="1" t="s">
        <v>135</v>
      </c>
      <c r="L23" s="20"/>
    </row>
    <row r="24" spans="2:13" ht="20.100000000000001" customHeight="1">
      <c r="L24" s="20"/>
    </row>
    <row r="25" spans="2:13" ht="20.100000000000001" customHeight="1">
      <c r="B25" s="5"/>
      <c r="D25" s="1" t="s">
        <v>30</v>
      </c>
      <c r="L25" s="20"/>
    </row>
    <row r="26" spans="2:13" ht="20.100000000000001" customHeight="1">
      <c r="B26" s="5"/>
      <c r="C26" s="5"/>
      <c r="D26" s="5" t="s">
        <v>142</v>
      </c>
      <c r="E26" s="1" t="s">
        <v>31</v>
      </c>
      <c r="L26" s="20"/>
    </row>
    <row r="27" spans="2:13" ht="20.100000000000001" customHeight="1">
      <c r="B27" s="5"/>
      <c r="C27" s="5"/>
      <c r="D27" s="5" t="s">
        <v>32</v>
      </c>
      <c r="E27" s="7">
        <f>G14/(G11*G13)</f>
        <v>5.1613333333333337E-3</v>
      </c>
      <c r="L27" s="20"/>
    </row>
    <row r="28" spans="2:13" ht="20.100000000000001" customHeight="1">
      <c r="B28" s="5"/>
      <c r="C28" s="5"/>
      <c r="D28" s="5" t="s">
        <v>143</v>
      </c>
      <c r="E28" s="7" t="s">
        <v>144</v>
      </c>
      <c r="L28" s="20"/>
    </row>
    <row r="29" spans="2:13" ht="20.100000000000001" customHeight="1">
      <c r="B29" s="5"/>
      <c r="C29" s="5"/>
      <c r="D29" s="5" t="s">
        <v>32</v>
      </c>
      <c r="E29" s="7">
        <f>SQRT(2*G15*E27+(G15*E27)^2)-G15*E27</f>
        <v>0.3236209659872667</v>
      </c>
      <c r="L29" s="20"/>
    </row>
    <row r="30" spans="2:13" ht="20.100000000000001" customHeight="1">
      <c r="B30" s="5"/>
      <c r="C30" s="5"/>
      <c r="D30" s="5" t="s">
        <v>145</v>
      </c>
      <c r="E30" s="7" t="s">
        <v>146</v>
      </c>
    </row>
    <row r="31" spans="2:13" ht="20.100000000000001" customHeight="1">
      <c r="B31" s="5"/>
      <c r="C31" s="5"/>
      <c r="D31" s="5" t="s">
        <v>32</v>
      </c>
      <c r="E31" s="7">
        <f>1-(E29/3)</f>
        <v>0.89212634467091112</v>
      </c>
    </row>
    <row r="32" spans="2:13" ht="20.100000000000001" customHeight="1">
      <c r="B32" s="5"/>
      <c r="C32" s="5"/>
      <c r="D32" s="5" t="s">
        <v>33</v>
      </c>
      <c r="E32" s="7" t="s">
        <v>147</v>
      </c>
    </row>
    <row r="33" spans="2:5" ht="20.100000000000001" customHeight="1">
      <c r="B33" s="5"/>
      <c r="C33" s="5"/>
      <c r="D33" s="5" t="s">
        <v>32</v>
      </c>
      <c r="E33" s="7">
        <f>(2*G8*10^5)/(G11*G13^2*E29*E31)</f>
        <v>499.57721916300386</v>
      </c>
    </row>
    <row r="34" spans="2:5" ht="20.100000000000001" customHeight="1">
      <c r="B34" s="5"/>
      <c r="C34" s="5"/>
      <c r="D34" s="5" t="s">
        <v>34</v>
      </c>
      <c r="E34" s="7" t="s">
        <v>148</v>
      </c>
    </row>
    <row r="35" spans="2:5" ht="20.100000000000001" customHeight="1">
      <c r="B35" s="5"/>
      <c r="C35" s="5"/>
      <c r="D35" s="5" t="s">
        <v>32</v>
      </c>
      <c r="E35" s="8">
        <f>(G8*10^5)/(G11*G13^2*E27*E31)</f>
        <v>15662.005513830121</v>
      </c>
    </row>
    <row r="36" spans="2:5" ht="20.100000000000001" customHeight="1">
      <c r="B36" s="5"/>
      <c r="C36" s="5"/>
      <c r="D36" s="5" t="s">
        <v>149</v>
      </c>
      <c r="E36" s="7" t="s">
        <v>150</v>
      </c>
    </row>
    <row r="37" spans="2:5" ht="20.100000000000001" customHeight="1">
      <c r="C37" s="5"/>
      <c r="D37" s="5" t="s">
        <v>32</v>
      </c>
      <c r="E37" s="7">
        <f>(G9*10^3)/(G11*E31*G13)</f>
        <v>17.184038365090998</v>
      </c>
    </row>
  </sheetData>
  <sheetProtection sheet="1" objects="1" scenarios="1"/>
  <phoneticPr fontId="1"/>
  <pageMargins left="0.78740157480314965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C12"/>
  <sheetViews>
    <sheetView showGridLines="0" tabSelected="1" workbookViewId="0"/>
  </sheetViews>
  <sheetFormatPr defaultRowHeight="24.95" customHeight="1"/>
  <cols>
    <col min="1" max="1" width="13.625" style="39" customWidth="1"/>
    <col min="2" max="2" width="3.5" style="39" customWidth="1"/>
    <col min="3" max="3" width="81.25" style="40" customWidth="1"/>
    <col min="4" max="16384" width="9" style="39"/>
  </cols>
  <sheetData>
    <row r="1" spans="1:3" ht="24.95" customHeight="1">
      <c r="A1" s="55" t="s">
        <v>162</v>
      </c>
      <c r="B1" s="39" t="s">
        <v>152</v>
      </c>
      <c r="C1" s="55" t="s">
        <v>159</v>
      </c>
    </row>
    <row r="2" spans="1:3" ht="24.95" customHeight="1">
      <c r="A2" s="55" t="s">
        <v>163</v>
      </c>
      <c r="B2" s="39" t="s">
        <v>152</v>
      </c>
      <c r="C2" s="55" t="s">
        <v>160</v>
      </c>
    </row>
    <row r="3" spans="1:3" ht="24.95" customHeight="1">
      <c r="A3" s="55" t="s">
        <v>164</v>
      </c>
      <c r="B3" s="39" t="s">
        <v>152</v>
      </c>
      <c r="C3" s="55" t="s">
        <v>161</v>
      </c>
    </row>
    <row r="5" spans="1:3" ht="24.95" customHeight="1">
      <c r="A5" s="39" t="s">
        <v>157</v>
      </c>
      <c r="B5" s="39" t="s">
        <v>152</v>
      </c>
      <c r="C5" s="41" t="s">
        <v>158</v>
      </c>
    </row>
    <row r="6" spans="1:3" ht="24.95" customHeight="1">
      <c r="C6" s="41"/>
    </row>
    <row r="7" spans="1:3" ht="24.95" customHeight="1">
      <c r="A7" s="39" t="s">
        <v>153</v>
      </c>
      <c r="B7" s="39" t="s">
        <v>154</v>
      </c>
      <c r="C7" s="40" t="s">
        <v>156</v>
      </c>
    </row>
    <row r="8" spans="1:3" ht="24.95" customHeight="1">
      <c r="B8" s="39">
        <v>1</v>
      </c>
      <c r="C8" s="40" t="s">
        <v>155</v>
      </c>
    </row>
    <row r="10" spans="1:3" ht="24.95" customHeight="1">
      <c r="A10" s="55" t="s">
        <v>165</v>
      </c>
    </row>
    <row r="11" spans="1:3" ht="24.95" customHeight="1">
      <c r="A11" s="55" t="s">
        <v>166</v>
      </c>
    </row>
    <row r="12" spans="1:3" ht="24.95" customHeight="1">
      <c r="A12" s="55" t="s">
        <v>167</v>
      </c>
    </row>
  </sheetData>
  <phoneticPr fontId="10"/>
  <pageMargins left="0.78740157480314965" right="0.39370078740157483" top="0.98425196850393704" bottom="0.98425196850393704" header="0.51181102362204722" footer="0.51181102362204722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ウイング</vt:lpstr>
      <vt:lpstr>断面検討</vt:lpstr>
      <vt:lpstr>ﾜｰｸｼｰﾄの解説書</vt:lpstr>
      <vt:lpstr>ウイング!Print_Area</vt:lpstr>
      <vt:lpstr>断面検討!Print_Area</vt:lpstr>
    </vt:vector>
  </TitlesOfParts>
  <Company>anbrand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Fumuio Yasunaga</dc:creator>
  <cp:lastModifiedBy>F.YAS</cp:lastModifiedBy>
  <cp:lastPrinted>2002-03-14T01:04:06Z</cp:lastPrinted>
  <dcterms:created xsi:type="dcterms:W3CDTF">1998-01-30T01:44:15Z</dcterms:created>
  <dcterms:modified xsi:type="dcterms:W3CDTF">2021-01-06T03:59:23Z</dcterms:modified>
</cp:coreProperties>
</file>