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drawings/drawing7.xml" ContentType="application/vnd.openxmlformats-officedocument.drawing+xml"/>
  <Override PartName="/xl/comments3.xml" ContentType="application/vnd.openxmlformats-officedocument.spreadsheetml.comments+xml"/>
  <Override PartName="/xl/drawings/drawing8.xml" ContentType="application/vnd.openxmlformats-officedocument.drawing+xml"/>
  <Override PartName="/xl/comments4.xml" ContentType="application/vnd.openxmlformats-officedocument.spreadsheetml.comments+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comments6.xml" ContentType="application/vnd.openxmlformats-officedocument.spreadsheetml.comments+xml"/>
  <Override PartName="/xl/drawings/drawing11.xml" ContentType="application/vnd.openxmlformats-officedocument.drawing+xml"/>
  <Override PartName="/xl/comments7.xml" ContentType="application/vnd.openxmlformats-officedocument.spreadsheetml.comments+xml"/>
  <Override PartName="/xl/drawings/drawing12.xml" ContentType="application/vnd.openxmlformats-officedocument.drawing+xml"/>
  <Override PartName="/xl/comments8.xml" ContentType="application/vnd.openxmlformats-officedocument.spreadsheetml.comments+xml"/>
  <Override PartName="/xl/drawings/drawing1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14.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drawings/drawing15.xml" ContentType="application/vnd.openxmlformats-officedocument.drawing+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drawings/drawing16.xml" ContentType="application/vnd.openxmlformats-officedocument.drawing+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drawings/drawing17.xml" ContentType="application/vnd.openxmlformats-officedocument.drawing+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drawings/drawing18.xml" ContentType="application/vnd.openxmlformats-officedocument.drawing+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drawings/drawing19.xml" ContentType="application/vnd.openxmlformats-officedocument.drawing+xml"/>
  <Override PartName="/xl/drawings/drawing20.xml" ContentType="application/vnd.openxmlformats-officedocument.drawing+xml"/>
  <Override PartName="/xl/comments9.xml" ContentType="application/vnd.openxmlformats-officedocument.spreadsheetml.comments+xml"/>
  <Override PartName="/xl/drawings/drawing21.xml" ContentType="application/vnd.openxmlformats-officedocument.drawing+xml"/>
  <Override PartName="/xl/comments10.xml" ContentType="application/vnd.openxmlformats-officedocument.spreadsheetml.comments+xml"/>
  <Override PartName="/xl/drawings/drawing22.xml" ContentType="application/vnd.openxmlformats-officedocument.drawing+xml"/>
  <Override PartName="/xl/comments11.xml" ContentType="application/vnd.openxmlformats-officedocument.spreadsheetml.comments+xml"/>
  <Override PartName="/xl/drawings/drawing2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C:\Users\jpex2\OneDrive\デスクトップ\【完成】R7改正法対応構造図書等作成補助ツール_Ver101\"/>
    </mc:Choice>
  </mc:AlternateContent>
  <xr:revisionPtr revIDLastSave="0" documentId="13_ncr:1_{67D60EAC-24DC-499D-BC06-8005B5049E66}" xr6:coauthVersionLast="47" xr6:coauthVersionMax="47" xr10:uidLastSave="{00000000-0000-0000-0000-000000000000}"/>
  <bookViews>
    <workbookView xWindow="-120" yWindow="-120" windowWidth="29040" windowHeight="16440" tabRatio="864" xr2:uid="{00000000-000D-0000-FFFF-FFFF00000000}"/>
  </bookViews>
  <sheets>
    <sheet name="はじめに" sheetId="33" r:id="rId1"/>
    <sheet name="INDEX" sheetId="6" r:id="rId2"/>
    <sheet name="A1" sheetId="39" r:id="rId3"/>
    <sheet name="A2" sheetId="16" r:id="rId4"/>
    <sheet name="A3" sheetId="15" r:id="rId5"/>
    <sheet name="B1" sheetId="38" r:id="rId6"/>
    <sheet name="B2" sheetId="41" r:id="rId7"/>
    <sheet name="B3" sheetId="42" r:id="rId8"/>
    <sheet name="B4" sheetId="40" r:id="rId9"/>
    <sheet name="B5" sheetId="44" r:id="rId10"/>
    <sheet name="B6" sheetId="35" r:id="rId11"/>
    <sheet name="B7" sheetId="36" r:id="rId12"/>
    <sheet name="C1" sheetId="8" r:id="rId13"/>
    <sheet name="C2" sheetId="32" r:id="rId14"/>
    <sheet name="C3" sheetId="25" r:id="rId15"/>
    <sheet name="C4" sheetId="31" r:id="rId16"/>
    <sheet name="C5" sheetId="26" r:id="rId17"/>
    <sheet name="C6" sheetId="30" r:id="rId18"/>
    <sheet name="D1" sheetId="34" r:id="rId19"/>
    <sheet name="D2" sheetId="43" r:id="rId20"/>
    <sheet name="D3" sheetId="45" r:id="rId21"/>
    <sheet name="D4" sheetId="46" r:id="rId22"/>
    <sheet name="D5" sheetId="47" r:id="rId23"/>
  </sheets>
  <definedNames>
    <definedName name="_xlnm.Print_Area" localSheetId="2">'A1'!$A$1:$C$31</definedName>
    <definedName name="_xlnm.Print_Area" localSheetId="3">'A2'!$A$1:$I$120</definedName>
    <definedName name="_xlnm.Print_Area" localSheetId="4">'A3'!$A$1:$S$59</definedName>
    <definedName name="_xlnm.Print_Area" localSheetId="5">'B1'!$A$1:$K$48</definedName>
    <definedName name="_xlnm.Print_Area" localSheetId="6">'B2'!$A$1:$AN$69</definedName>
    <definedName name="_xlnm.Print_Area" localSheetId="7">'B3'!$A$1:$AD$49</definedName>
    <definedName name="_xlnm.Print_Area" localSheetId="8">'B4'!$A$1:$AI$58</definedName>
    <definedName name="_xlnm.Print_Area" localSheetId="9">'B5'!$A$1:$AI$58</definedName>
    <definedName name="_xlnm.Print_Area" localSheetId="10">'B6'!$A$1:$AM$63</definedName>
    <definedName name="_xlnm.Print_Area" localSheetId="11">'B7'!$A$1:$BI$85</definedName>
    <definedName name="_xlnm.Print_Area" localSheetId="12">'C1'!$A$1:$D$30</definedName>
    <definedName name="_xlnm.Print_Area" localSheetId="13">'C2'!$A$1:$D$106</definedName>
    <definedName name="_xlnm.Print_Area" localSheetId="14">'C3'!$A$1:$D$11</definedName>
    <definedName name="_xlnm.Print_Area" localSheetId="15">'C4'!$A$1:$D$26</definedName>
    <definedName name="_xlnm.Print_Area" localSheetId="16">'C5'!$A$1:$D$59</definedName>
    <definedName name="_xlnm.Print_Area" localSheetId="17">'C6'!$A$1:$D$10</definedName>
    <definedName name="_xlnm.Print_Area" localSheetId="18">'D1'!$A$1:$D$30</definedName>
    <definedName name="_xlnm.Print_Area" localSheetId="19">'D2'!$A$1:$E$30</definedName>
    <definedName name="_xlnm.Print_Area" localSheetId="20">'D3'!$A$1:$E$40</definedName>
    <definedName name="_xlnm.Print_Area" localSheetId="21">'D4'!$A$1:$O$56</definedName>
    <definedName name="_xlnm.Print_Area" localSheetId="22">'D5'!$A$1:$J$20</definedName>
    <definedName name="_xlnm.Print_Area" localSheetId="1">INDEX!$A$1:$D$43</definedName>
    <definedName name="_xlnm.Print_Area" localSheetId="0">はじめに!$B$2:$B$31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6" i="44" l="1"/>
  <c r="N45" i="44"/>
  <c r="N44" i="44"/>
  <c r="N43" i="44"/>
  <c r="N42" i="44"/>
  <c r="N41" i="44"/>
  <c r="T41" i="44" s="1"/>
  <c r="N40" i="44"/>
  <c r="N39" i="44"/>
  <c r="D57" i="40"/>
  <c r="D55" i="40"/>
  <c r="F7" i="38"/>
  <c r="BF70" i="36"/>
  <c r="BH70" i="36"/>
  <c r="BF72" i="36"/>
  <c r="BH72" i="36"/>
  <c r="BF74" i="36"/>
  <c r="BH74" i="36"/>
  <c r="BF76" i="36"/>
  <c r="BH76" i="36"/>
  <c r="BF78" i="36"/>
  <c r="BH78" i="36"/>
  <c r="BF80" i="36"/>
  <c r="BH80" i="36"/>
  <c r="BF82" i="36"/>
  <c r="BH82" i="36"/>
  <c r="BF84" i="36"/>
  <c r="BH84" i="36"/>
  <c r="BH68" i="36"/>
  <c r="BF68" i="36"/>
  <c r="BH66" i="36"/>
  <c r="BF66" i="36"/>
  <c r="BH64" i="36"/>
  <c r="BF64" i="36"/>
  <c r="BH62" i="36"/>
  <c r="BF62" i="36"/>
  <c r="BH60" i="36"/>
  <c r="BF60" i="36"/>
  <c r="BH58" i="36"/>
  <c r="BF58" i="36"/>
  <c r="BH56" i="36"/>
  <c r="BF56" i="36"/>
  <c r="BH54" i="36"/>
  <c r="BF54" i="36"/>
  <c r="BH52" i="36"/>
  <c r="BF52" i="36"/>
  <c r="BH50" i="36"/>
  <c r="BF50" i="36"/>
  <c r="BH48" i="36"/>
  <c r="BF48" i="36"/>
  <c r="BF38" i="36"/>
  <c r="BH38" i="36"/>
  <c r="BF40" i="36"/>
  <c r="BH40" i="36"/>
  <c r="BF42" i="36"/>
  <c r="BH42" i="36"/>
  <c r="BF28" i="36"/>
  <c r="BH28" i="36"/>
  <c r="BF30" i="36"/>
  <c r="BH30" i="36"/>
  <c r="BU62" i="36"/>
  <c r="BU63" i="36"/>
  <c r="BU64" i="36"/>
  <c r="BU65" i="36"/>
  <c r="BU66" i="36"/>
  <c r="BU67" i="36"/>
  <c r="BU68" i="36"/>
  <c r="BU69" i="36"/>
  <c r="BU70" i="36"/>
  <c r="BU71" i="36"/>
  <c r="BU72" i="36"/>
  <c r="BU73" i="36"/>
  <c r="BU74" i="36"/>
  <c r="BU75" i="36"/>
  <c r="BU76" i="36"/>
  <c r="BU77" i="36"/>
  <c r="BU78" i="36"/>
  <c r="BU79" i="36"/>
  <c r="BU80" i="36"/>
  <c r="BU81" i="36"/>
  <c r="BU82" i="36"/>
  <c r="BU83" i="36"/>
  <c r="BU84" i="36"/>
  <c r="BU85" i="36"/>
  <c r="BU61" i="36"/>
  <c r="BU60" i="36"/>
  <c r="BU59" i="36"/>
  <c r="BU58" i="36"/>
  <c r="BU57" i="36"/>
  <c r="BU56" i="36"/>
  <c r="BU55" i="36"/>
  <c r="BU54" i="36"/>
  <c r="BU53" i="36"/>
  <c r="BU52" i="36"/>
  <c r="BU51" i="36"/>
  <c r="BU50" i="36"/>
  <c r="BU49" i="36"/>
  <c r="BU23" i="36"/>
  <c r="BU25" i="36"/>
  <c r="BU27" i="36"/>
  <c r="BU29" i="36"/>
  <c r="BU31" i="36"/>
  <c r="BU32" i="36"/>
  <c r="BU33" i="36"/>
  <c r="BU34" i="36"/>
  <c r="BU35" i="36"/>
  <c r="BU36" i="36"/>
  <c r="BU37" i="36"/>
  <c r="BU38" i="36"/>
  <c r="BU39" i="36"/>
  <c r="BU40" i="36"/>
  <c r="BU41" i="36"/>
  <c r="BU42" i="36"/>
  <c r="BU43" i="36"/>
  <c r="X85" i="36"/>
  <c r="X84" i="36"/>
  <c r="X83" i="36"/>
  <c r="X82" i="36"/>
  <c r="X81" i="36"/>
  <c r="X80" i="36"/>
  <c r="X79" i="36"/>
  <c r="X78" i="36"/>
  <c r="X77" i="36"/>
  <c r="X76" i="36"/>
  <c r="X75" i="36"/>
  <c r="X74" i="36"/>
  <c r="X73" i="36"/>
  <c r="X72" i="36"/>
  <c r="X71" i="36"/>
  <c r="X70" i="36"/>
  <c r="X69" i="36"/>
  <c r="X68" i="36"/>
  <c r="X67" i="36"/>
  <c r="X66" i="36"/>
  <c r="X65" i="36"/>
  <c r="X64" i="36"/>
  <c r="X63" i="36"/>
  <c r="X62" i="36"/>
  <c r="X61" i="36"/>
  <c r="X60" i="36"/>
  <c r="X59" i="36"/>
  <c r="X58" i="36"/>
  <c r="X57" i="36"/>
  <c r="X56" i="36"/>
  <c r="X55" i="36"/>
  <c r="X54" i="36"/>
  <c r="X53" i="36"/>
  <c r="X52" i="36"/>
  <c r="X51" i="36"/>
  <c r="X50" i="36"/>
  <c r="X43" i="36"/>
  <c r="X42" i="36"/>
  <c r="X41" i="36"/>
  <c r="X40" i="36"/>
  <c r="X39" i="36"/>
  <c r="X38" i="36"/>
  <c r="X37" i="36"/>
  <c r="X36" i="36"/>
  <c r="X35" i="36"/>
  <c r="X34" i="36"/>
  <c r="X33" i="36"/>
  <c r="X32" i="36"/>
  <c r="T40" i="44"/>
  <c r="CC85" i="36"/>
  <c r="BZ85" i="36"/>
  <c r="BY85" i="36"/>
  <c r="BW85" i="36"/>
  <c r="BX85" i="36" s="1"/>
  <c r="BR85" i="36"/>
  <c r="BO85" i="36"/>
  <c r="BN85" i="36"/>
  <c r="BP85" i="36" s="1"/>
  <c r="BL85" i="36"/>
  <c r="BM85" i="36" s="1"/>
  <c r="AZ85" i="36"/>
  <c r="AX85" i="36"/>
  <c r="T85" i="36"/>
  <c r="V85" i="36" s="1"/>
  <c r="CC84" i="36"/>
  <c r="BZ84" i="36"/>
  <c r="BY84" i="36"/>
  <c r="BW84" i="36"/>
  <c r="BX84" i="36" s="1"/>
  <c r="BR84" i="36"/>
  <c r="BP84" i="36"/>
  <c r="BO84" i="36"/>
  <c r="BN84" i="36"/>
  <c r="BL84" i="36"/>
  <c r="BM84" i="36" s="1"/>
  <c r="AZ84" i="36"/>
  <c r="AX84" i="36"/>
  <c r="T84" i="36"/>
  <c r="V84" i="36" s="1"/>
  <c r="CC83" i="36"/>
  <c r="BZ83" i="36"/>
  <c r="CA83" i="36" s="1"/>
  <c r="BY83" i="36"/>
  <c r="BW83" i="36"/>
  <c r="BX83" i="36" s="1"/>
  <c r="BR83" i="36"/>
  <c r="BO83" i="36"/>
  <c r="BP83" i="36" s="1"/>
  <c r="BN83" i="36"/>
  <c r="BL83" i="36"/>
  <c r="BM83" i="36" s="1"/>
  <c r="AZ83" i="36"/>
  <c r="AX83" i="36"/>
  <c r="T83" i="36"/>
  <c r="V83" i="36" s="1"/>
  <c r="CC82" i="36"/>
  <c r="BZ82" i="36"/>
  <c r="BY82" i="36"/>
  <c r="BW82" i="36"/>
  <c r="BX82" i="36" s="1"/>
  <c r="BR82" i="36"/>
  <c r="BO82" i="36"/>
  <c r="BP82" i="36" s="1"/>
  <c r="BN82" i="36"/>
  <c r="BL82" i="36"/>
  <c r="BM82" i="36" s="1"/>
  <c r="AZ82" i="36"/>
  <c r="AX82" i="36"/>
  <c r="T82" i="36"/>
  <c r="V82" i="36" s="1"/>
  <c r="CC81" i="36"/>
  <c r="BZ81" i="36"/>
  <c r="BY81" i="36"/>
  <c r="BW81" i="36"/>
  <c r="BX81" i="36" s="1"/>
  <c r="BR81" i="36"/>
  <c r="BO81" i="36"/>
  <c r="BN81" i="36"/>
  <c r="BL81" i="36"/>
  <c r="BM81" i="36" s="1"/>
  <c r="AZ81" i="36"/>
  <c r="AX81" i="36"/>
  <c r="V81" i="36"/>
  <c r="T81" i="36"/>
  <c r="CC80" i="36"/>
  <c r="BZ80" i="36"/>
  <c r="BY80" i="36"/>
  <c r="BW80" i="36"/>
  <c r="BX80" i="36" s="1"/>
  <c r="BR80" i="36"/>
  <c r="BO80" i="36"/>
  <c r="BN80" i="36"/>
  <c r="BP80" i="36" s="1"/>
  <c r="BL80" i="36"/>
  <c r="BM80" i="36" s="1"/>
  <c r="AZ80" i="36"/>
  <c r="AX80" i="36"/>
  <c r="V80" i="36"/>
  <c r="T80" i="36"/>
  <c r="CC79" i="36"/>
  <c r="BZ79" i="36"/>
  <c r="BY79" i="36"/>
  <c r="BW79" i="36"/>
  <c r="BX79" i="36" s="1"/>
  <c r="BR79" i="36"/>
  <c r="BP79" i="36"/>
  <c r="BO79" i="36"/>
  <c r="BN79" i="36"/>
  <c r="BL79" i="36"/>
  <c r="BM79" i="36" s="1"/>
  <c r="AZ79" i="36"/>
  <c r="AX79" i="36"/>
  <c r="T79" i="36"/>
  <c r="V79" i="36" s="1"/>
  <c r="CC78" i="36"/>
  <c r="BZ78" i="36"/>
  <c r="BY78" i="36"/>
  <c r="BW78" i="36"/>
  <c r="BX78" i="36" s="1"/>
  <c r="BR78" i="36"/>
  <c r="BP78" i="36"/>
  <c r="BO78" i="36"/>
  <c r="BN78" i="36"/>
  <c r="BL78" i="36"/>
  <c r="BM78" i="36" s="1"/>
  <c r="AZ78" i="36"/>
  <c r="AX78" i="36"/>
  <c r="T78" i="36"/>
  <c r="V78" i="36" s="1"/>
  <c r="CC77" i="36"/>
  <c r="BZ77" i="36"/>
  <c r="BY77" i="36"/>
  <c r="BW77" i="36"/>
  <c r="BX77" i="36" s="1"/>
  <c r="BR77" i="36"/>
  <c r="BO77" i="36"/>
  <c r="BP77" i="36" s="1"/>
  <c r="BN77" i="36"/>
  <c r="BL77" i="36"/>
  <c r="BM77" i="36" s="1"/>
  <c r="AZ77" i="36"/>
  <c r="AX77" i="36"/>
  <c r="T77" i="36"/>
  <c r="V77" i="36" s="1"/>
  <c r="CC76" i="36"/>
  <c r="BZ76" i="36"/>
  <c r="BY76" i="36"/>
  <c r="BW76" i="36"/>
  <c r="BX76" i="36" s="1"/>
  <c r="BR76" i="36"/>
  <c r="BO76" i="36"/>
  <c r="BP76" i="36" s="1"/>
  <c r="BN76" i="36"/>
  <c r="BL76" i="36"/>
  <c r="BM76" i="36" s="1"/>
  <c r="AZ76" i="36"/>
  <c r="AX76" i="36"/>
  <c r="T76" i="36"/>
  <c r="V76" i="36" s="1"/>
  <c r="CC75" i="36"/>
  <c r="BZ75" i="36"/>
  <c r="CA75" i="36" s="1"/>
  <c r="BY75" i="36"/>
  <c r="BW75" i="36"/>
  <c r="BX75" i="36" s="1"/>
  <c r="BR75" i="36"/>
  <c r="BO75" i="36"/>
  <c r="BN75" i="36"/>
  <c r="BL75" i="36"/>
  <c r="BM75" i="36" s="1"/>
  <c r="AZ75" i="36"/>
  <c r="AX75" i="36"/>
  <c r="V75" i="36"/>
  <c r="T75" i="36"/>
  <c r="CC74" i="36"/>
  <c r="BZ74" i="36"/>
  <c r="BY74" i="36"/>
  <c r="BW74" i="36"/>
  <c r="BX74" i="36" s="1"/>
  <c r="BR74" i="36"/>
  <c r="BO74" i="36"/>
  <c r="BN74" i="36"/>
  <c r="BL74" i="36"/>
  <c r="BM74" i="36" s="1"/>
  <c r="AZ74" i="36"/>
  <c r="AX74" i="36"/>
  <c r="V74" i="36"/>
  <c r="T74" i="36"/>
  <c r="CC73" i="36"/>
  <c r="BZ73" i="36"/>
  <c r="BY73" i="36"/>
  <c r="BW73" i="36"/>
  <c r="BX73" i="36" s="1"/>
  <c r="BR73" i="36"/>
  <c r="BP73" i="36"/>
  <c r="BO73" i="36"/>
  <c r="BN73" i="36"/>
  <c r="BL73" i="36"/>
  <c r="BM73" i="36" s="1"/>
  <c r="AZ73" i="36"/>
  <c r="AX73" i="36"/>
  <c r="T73" i="36"/>
  <c r="V73" i="36" s="1"/>
  <c r="CC72" i="36"/>
  <c r="BZ72" i="36"/>
  <c r="CA72" i="36" s="1"/>
  <c r="BY72" i="36"/>
  <c r="BW72" i="36"/>
  <c r="BX72" i="36" s="1"/>
  <c r="BR72" i="36"/>
  <c r="BO72" i="36"/>
  <c r="BN72" i="36"/>
  <c r="BP72" i="36" s="1"/>
  <c r="BQ72" i="36" s="1"/>
  <c r="BM72" i="36"/>
  <c r="BL72" i="36"/>
  <c r="AZ72" i="36"/>
  <c r="AX72" i="36"/>
  <c r="T72" i="36"/>
  <c r="V72" i="36" s="1"/>
  <c r="CC71" i="36"/>
  <c r="BZ71" i="36"/>
  <c r="CA71" i="36" s="1"/>
  <c r="BY71" i="36"/>
  <c r="BW71" i="36"/>
  <c r="BX71" i="36" s="1"/>
  <c r="BR71" i="36"/>
  <c r="BO71" i="36"/>
  <c r="BP71" i="36" s="1"/>
  <c r="BN71" i="36"/>
  <c r="BL71" i="36"/>
  <c r="BM71" i="36" s="1"/>
  <c r="AZ71" i="36"/>
  <c r="AX71" i="36"/>
  <c r="T71" i="36"/>
  <c r="V71" i="36" s="1"/>
  <c r="CC70" i="36"/>
  <c r="BZ70" i="36"/>
  <c r="BY70" i="36"/>
  <c r="BW70" i="36"/>
  <c r="BX70" i="36" s="1"/>
  <c r="BR70" i="36"/>
  <c r="BO70" i="36"/>
  <c r="BP70" i="36" s="1"/>
  <c r="BN70" i="36"/>
  <c r="BL70" i="36"/>
  <c r="BM70" i="36" s="1"/>
  <c r="AZ70" i="36"/>
  <c r="AX70" i="36"/>
  <c r="T70" i="36"/>
  <c r="V70" i="36" s="1"/>
  <c r="CC69" i="36"/>
  <c r="BZ69" i="36"/>
  <c r="BY69" i="36"/>
  <c r="CA69" i="36" s="1"/>
  <c r="BW69" i="36"/>
  <c r="BX69" i="36" s="1"/>
  <c r="BR69" i="36"/>
  <c r="BP69" i="36"/>
  <c r="BO69" i="36"/>
  <c r="BN69" i="36"/>
  <c r="BL69" i="36"/>
  <c r="BM69" i="36" s="1"/>
  <c r="BQ69" i="36" s="1"/>
  <c r="AZ69" i="36"/>
  <c r="AX69" i="36"/>
  <c r="V69" i="36"/>
  <c r="T69" i="36"/>
  <c r="CC68" i="36"/>
  <c r="CA68" i="36"/>
  <c r="BZ68" i="36"/>
  <c r="BY68" i="36"/>
  <c r="BW68" i="36"/>
  <c r="BX68" i="36" s="1"/>
  <c r="BR68" i="36"/>
  <c r="BO68" i="36"/>
  <c r="BN68" i="36"/>
  <c r="BP68" i="36" s="1"/>
  <c r="BQ68" i="36" s="1"/>
  <c r="BM68" i="36"/>
  <c r="BL68" i="36"/>
  <c r="AZ68" i="36"/>
  <c r="AX68" i="36"/>
  <c r="T68" i="36"/>
  <c r="V68" i="36" s="1"/>
  <c r="CC67" i="36"/>
  <c r="BZ67" i="36"/>
  <c r="BY67" i="36"/>
  <c r="CA67" i="36" s="1"/>
  <c r="BW67" i="36"/>
  <c r="BX67" i="36" s="1"/>
  <c r="BR67" i="36"/>
  <c r="BO67" i="36"/>
  <c r="BP67" i="36" s="1"/>
  <c r="BN67" i="36"/>
  <c r="BL67" i="36"/>
  <c r="BM67" i="36" s="1"/>
  <c r="AZ67" i="36"/>
  <c r="AX67" i="36"/>
  <c r="T67" i="36"/>
  <c r="V67" i="36" s="1"/>
  <c r="CC66" i="36"/>
  <c r="BZ66" i="36"/>
  <c r="BY66" i="36"/>
  <c r="BW66" i="36"/>
  <c r="BX66" i="36" s="1"/>
  <c r="BR66" i="36"/>
  <c r="BO66" i="36"/>
  <c r="BP66" i="36" s="1"/>
  <c r="BN66" i="36"/>
  <c r="BL66" i="36"/>
  <c r="BM66" i="36" s="1"/>
  <c r="AZ66" i="36"/>
  <c r="AX66" i="36"/>
  <c r="T66" i="36"/>
  <c r="V66" i="36" s="1"/>
  <c r="CC65" i="36"/>
  <c r="BZ65" i="36"/>
  <c r="BY65" i="36"/>
  <c r="CA65" i="36" s="1"/>
  <c r="BW65" i="36"/>
  <c r="BX65" i="36" s="1"/>
  <c r="BR65" i="36"/>
  <c r="BO65" i="36"/>
  <c r="BN65" i="36"/>
  <c r="BL65" i="36"/>
  <c r="BM65" i="36" s="1"/>
  <c r="AZ65" i="36"/>
  <c r="AX65" i="36"/>
  <c r="V65" i="36"/>
  <c r="T65" i="36"/>
  <c r="CC64" i="36"/>
  <c r="BZ64" i="36"/>
  <c r="BY64" i="36"/>
  <c r="BW64" i="36"/>
  <c r="BX64" i="36" s="1"/>
  <c r="BR64" i="36"/>
  <c r="BO64" i="36"/>
  <c r="BN64" i="36"/>
  <c r="BL64" i="36"/>
  <c r="BM64" i="36" s="1"/>
  <c r="AZ64" i="36"/>
  <c r="AX64" i="36"/>
  <c r="V64" i="36"/>
  <c r="T64" i="36"/>
  <c r="CC63" i="36"/>
  <c r="BZ63" i="36"/>
  <c r="BY63" i="36"/>
  <c r="BW63" i="36"/>
  <c r="BX63" i="36" s="1"/>
  <c r="BR63" i="36"/>
  <c r="BO63" i="36"/>
  <c r="BN63" i="36"/>
  <c r="BP63" i="36" s="1"/>
  <c r="BM63" i="36"/>
  <c r="BL63" i="36"/>
  <c r="AZ63" i="36"/>
  <c r="AX63" i="36"/>
  <c r="V63" i="36"/>
  <c r="T63" i="36"/>
  <c r="CC62" i="36"/>
  <c r="BZ62" i="36"/>
  <c r="CA62" i="36" s="1"/>
  <c r="BY62" i="36"/>
  <c r="BW62" i="36"/>
  <c r="BX62" i="36" s="1"/>
  <c r="BR62" i="36"/>
  <c r="BO62" i="36"/>
  <c r="BN62" i="36"/>
  <c r="BP62" i="36" s="1"/>
  <c r="BL62" i="36"/>
  <c r="BM62" i="36" s="1"/>
  <c r="AZ62" i="36"/>
  <c r="AX62" i="36"/>
  <c r="V62" i="36"/>
  <c r="T62" i="36"/>
  <c r="CC61" i="36"/>
  <c r="BZ61" i="36"/>
  <c r="BY61" i="36"/>
  <c r="BW61" i="36"/>
  <c r="BX61" i="36" s="1"/>
  <c r="BR61" i="36"/>
  <c r="BO61" i="36"/>
  <c r="BN61" i="36"/>
  <c r="BP61" i="36" s="1"/>
  <c r="BL61" i="36"/>
  <c r="BM61" i="36" s="1"/>
  <c r="AZ61" i="36"/>
  <c r="AX61" i="36"/>
  <c r="T61" i="36"/>
  <c r="V61" i="36" s="1"/>
  <c r="CC60" i="36"/>
  <c r="BZ60" i="36"/>
  <c r="BY60" i="36"/>
  <c r="BW60" i="36"/>
  <c r="BX60" i="36" s="1"/>
  <c r="BR60" i="36"/>
  <c r="BO60" i="36"/>
  <c r="BN60" i="36"/>
  <c r="BP60" i="36" s="1"/>
  <c r="BL60" i="36"/>
  <c r="BM60" i="36" s="1"/>
  <c r="AZ60" i="36"/>
  <c r="AX60" i="36"/>
  <c r="T60" i="36"/>
  <c r="V60" i="36" s="1"/>
  <c r="CC59" i="36"/>
  <c r="BZ59" i="36"/>
  <c r="BY59" i="36"/>
  <c r="CA59" i="36" s="1"/>
  <c r="BW59" i="36"/>
  <c r="BX59" i="36" s="1"/>
  <c r="BR59" i="36"/>
  <c r="BO59" i="36"/>
  <c r="BN59" i="36"/>
  <c r="BP59" i="36" s="1"/>
  <c r="BL59" i="36"/>
  <c r="BM59" i="36" s="1"/>
  <c r="BQ59" i="36" s="1"/>
  <c r="BS59" i="36" s="1"/>
  <c r="R59" i="36" s="1"/>
  <c r="AZ59" i="36"/>
  <c r="AX59" i="36"/>
  <c r="V59" i="36"/>
  <c r="T59" i="36"/>
  <c r="CC58" i="36"/>
  <c r="BZ58" i="36"/>
  <c r="BY58" i="36"/>
  <c r="CA58" i="36" s="1"/>
  <c r="CB58" i="36" s="1"/>
  <c r="BX58" i="36"/>
  <c r="BW58" i="36"/>
  <c r="BR58" i="36"/>
  <c r="BO58" i="36"/>
  <c r="BN58" i="36"/>
  <c r="BL58" i="36"/>
  <c r="BM58" i="36" s="1"/>
  <c r="AZ58" i="36"/>
  <c r="AX58" i="36"/>
  <c r="V58" i="36"/>
  <c r="T58" i="36"/>
  <c r="CC57" i="36"/>
  <c r="BZ57" i="36"/>
  <c r="BY57" i="36"/>
  <c r="BW57" i="36"/>
  <c r="BX57" i="36" s="1"/>
  <c r="BR57" i="36"/>
  <c r="BO57" i="36"/>
  <c r="BN57" i="36"/>
  <c r="BM57" i="36"/>
  <c r="BL57" i="36"/>
  <c r="AZ57" i="36"/>
  <c r="AX57" i="36"/>
  <c r="V57" i="36"/>
  <c r="T57" i="36"/>
  <c r="CC56" i="36"/>
  <c r="BZ56" i="36"/>
  <c r="BY56" i="36"/>
  <c r="BW56" i="36"/>
  <c r="BX56" i="36" s="1"/>
  <c r="BR56" i="36"/>
  <c r="BP56" i="36"/>
  <c r="BO56" i="36"/>
  <c r="BN56" i="36"/>
  <c r="BL56" i="36"/>
  <c r="BM56" i="36" s="1"/>
  <c r="AZ56" i="36"/>
  <c r="AX56" i="36"/>
  <c r="V56" i="36"/>
  <c r="T56" i="36"/>
  <c r="CC55" i="36"/>
  <c r="BZ55" i="36"/>
  <c r="BY55" i="36"/>
  <c r="BX55" i="36"/>
  <c r="BW55" i="36"/>
  <c r="BR55" i="36"/>
  <c r="BO55" i="36"/>
  <c r="BN55" i="36"/>
  <c r="BL55" i="36"/>
  <c r="BM55" i="36" s="1"/>
  <c r="AZ55" i="36"/>
  <c r="AX55" i="36"/>
  <c r="T55" i="36"/>
  <c r="V55" i="36" s="1"/>
  <c r="CC54" i="36"/>
  <c r="BZ54" i="36"/>
  <c r="BY54" i="36"/>
  <c r="BW54" i="36"/>
  <c r="BX54" i="36" s="1"/>
  <c r="BR54" i="36"/>
  <c r="BO54" i="36"/>
  <c r="BN54" i="36"/>
  <c r="BL54" i="36"/>
  <c r="BM54" i="36" s="1"/>
  <c r="AZ54" i="36"/>
  <c r="AX54" i="36"/>
  <c r="T54" i="36"/>
  <c r="V54" i="36" s="1"/>
  <c r="CC53" i="36"/>
  <c r="BZ53" i="36"/>
  <c r="BY53" i="36"/>
  <c r="CA53" i="36" s="1"/>
  <c r="BW53" i="36"/>
  <c r="BX53" i="36" s="1"/>
  <c r="BR53" i="36"/>
  <c r="BQ53" i="36"/>
  <c r="BS53" i="36" s="1"/>
  <c r="R53" i="36" s="1"/>
  <c r="BO53" i="36"/>
  <c r="BN53" i="36"/>
  <c r="BP53" i="36" s="1"/>
  <c r="BL53" i="36"/>
  <c r="BM53" i="36" s="1"/>
  <c r="AZ53" i="36"/>
  <c r="AX53" i="36"/>
  <c r="V53" i="36"/>
  <c r="T53" i="36"/>
  <c r="CC52" i="36"/>
  <c r="BZ52" i="36"/>
  <c r="BY52" i="36"/>
  <c r="CA52" i="36" s="1"/>
  <c r="BW52" i="36"/>
  <c r="BX52" i="36" s="1"/>
  <c r="BR52" i="36"/>
  <c r="BO52" i="36"/>
  <c r="BN52" i="36"/>
  <c r="BL52" i="36"/>
  <c r="BM52" i="36" s="1"/>
  <c r="AZ52" i="36"/>
  <c r="AX52" i="36"/>
  <c r="V52" i="36"/>
  <c r="T52" i="36"/>
  <c r="CC51" i="36"/>
  <c r="BZ51" i="36"/>
  <c r="BY51" i="36"/>
  <c r="BW51" i="36"/>
  <c r="BX51" i="36" s="1"/>
  <c r="BR51" i="36"/>
  <c r="BO51" i="36"/>
  <c r="BN51" i="36"/>
  <c r="BP51" i="36" s="1"/>
  <c r="BM51" i="36"/>
  <c r="BL51" i="36"/>
  <c r="AZ51" i="36"/>
  <c r="AX51" i="36"/>
  <c r="T51" i="36"/>
  <c r="V51" i="36" s="1"/>
  <c r="CC50" i="36"/>
  <c r="BZ50" i="36"/>
  <c r="BY50" i="36"/>
  <c r="CA50" i="36" s="1"/>
  <c r="BW50" i="36"/>
  <c r="BX50" i="36" s="1"/>
  <c r="BR50" i="36"/>
  <c r="BO50" i="36"/>
  <c r="BN50" i="36"/>
  <c r="BP50" i="36" s="1"/>
  <c r="BL50" i="36"/>
  <c r="BM50" i="36" s="1"/>
  <c r="BQ50" i="36" s="1"/>
  <c r="AZ50" i="36"/>
  <c r="AX50" i="36"/>
  <c r="V50" i="36"/>
  <c r="T50" i="36"/>
  <c r="CC49" i="36"/>
  <c r="BZ49" i="36"/>
  <c r="BY49" i="36"/>
  <c r="BX49" i="36"/>
  <c r="BW49" i="36"/>
  <c r="BR49" i="36"/>
  <c r="BO49" i="36"/>
  <c r="BN49" i="36"/>
  <c r="BL49" i="36"/>
  <c r="BM49" i="36" s="1"/>
  <c r="AZ49" i="36"/>
  <c r="AX49" i="36"/>
  <c r="T49" i="36"/>
  <c r="V49" i="36" s="1"/>
  <c r="CC48" i="36"/>
  <c r="BZ48" i="36"/>
  <c r="BY48" i="36"/>
  <c r="BW48" i="36"/>
  <c r="BX48" i="36" s="1"/>
  <c r="BR48" i="36"/>
  <c r="BO48" i="36"/>
  <c r="BN48" i="36"/>
  <c r="BL48" i="36"/>
  <c r="BM48" i="36" s="1"/>
  <c r="AZ48" i="36"/>
  <c r="AX48" i="36"/>
  <c r="T48" i="36"/>
  <c r="V48" i="36" s="1"/>
  <c r="CC43" i="36"/>
  <c r="BZ43" i="36"/>
  <c r="BY43" i="36"/>
  <c r="BW43" i="36"/>
  <c r="BX43" i="36" s="1"/>
  <c r="BR43" i="36"/>
  <c r="BO43" i="36"/>
  <c r="BP43" i="36" s="1"/>
  <c r="BQ43" i="36" s="1"/>
  <c r="BN43" i="36"/>
  <c r="BL43" i="36"/>
  <c r="BM43" i="36" s="1"/>
  <c r="AZ43" i="36"/>
  <c r="AX43" i="36"/>
  <c r="T43" i="36"/>
  <c r="V43" i="36" s="1"/>
  <c r="CC42" i="36"/>
  <c r="BZ42" i="36"/>
  <c r="CA42" i="36" s="1"/>
  <c r="BY42" i="36"/>
  <c r="BW42" i="36"/>
  <c r="BX42" i="36" s="1"/>
  <c r="BR42" i="36"/>
  <c r="BP42" i="36"/>
  <c r="BO42" i="36"/>
  <c r="BN42" i="36"/>
  <c r="BL42" i="36"/>
  <c r="BM42" i="36" s="1"/>
  <c r="AZ42" i="36"/>
  <c r="AX42" i="36"/>
  <c r="T42" i="36"/>
  <c r="V42" i="36" s="1"/>
  <c r="CC41" i="36"/>
  <c r="BZ41" i="36"/>
  <c r="BY41" i="36"/>
  <c r="CA41" i="36" s="1"/>
  <c r="BW41" i="36"/>
  <c r="BX41" i="36" s="1"/>
  <c r="BR41" i="36"/>
  <c r="BO41" i="36"/>
  <c r="BN41" i="36"/>
  <c r="BL41" i="36"/>
  <c r="BM41" i="36" s="1"/>
  <c r="AZ41" i="36"/>
  <c r="AX41" i="36"/>
  <c r="V41" i="36"/>
  <c r="T41" i="36"/>
  <c r="CC40" i="36"/>
  <c r="BZ40" i="36"/>
  <c r="BY40" i="36"/>
  <c r="BW40" i="36"/>
  <c r="BX40" i="36" s="1"/>
  <c r="BR40" i="36"/>
  <c r="BO40" i="36"/>
  <c r="BN40" i="36"/>
  <c r="BL40" i="36"/>
  <c r="BM40" i="36" s="1"/>
  <c r="AZ40" i="36"/>
  <c r="AX40" i="36"/>
  <c r="T40" i="36"/>
  <c r="V40" i="36" s="1"/>
  <c r="CC39" i="36"/>
  <c r="BZ39" i="36"/>
  <c r="BY39" i="36"/>
  <c r="BW39" i="36"/>
  <c r="BX39" i="36" s="1"/>
  <c r="BR39" i="36"/>
  <c r="BO39" i="36"/>
  <c r="BN39" i="36"/>
  <c r="BP39" i="36" s="1"/>
  <c r="BL39" i="36"/>
  <c r="BM39" i="36" s="1"/>
  <c r="BQ39" i="36" s="1"/>
  <c r="AZ39" i="36"/>
  <c r="AX39" i="36"/>
  <c r="AT39" i="36"/>
  <c r="V39" i="36"/>
  <c r="T39" i="36"/>
  <c r="CC38" i="36"/>
  <c r="BZ38" i="36"/>
  <c r="BY38" i="36"/>
  <c r="CA38" i="36" s="1"/>
  <c r="BW38" i="36"/>
  <c r="BX38" i="36" s="1"/>
  <c r="BR38" i="36"/>
  <c r="BO38" i="36"/>
  <c r="BN38" i="36"/>
  <c r="BP38" i="36" s="1"/>
  <c r="BL38" i="36"/>
  <c r="BM38" i="36" s="1"/>
  <c r="AZ38" i="36"/>
  <c r="AX38" i="36"/>
  <c r="V38" i="36"/>
  <c r="T38" i="36"/>
  <c r="CC37" i="36"/>
  <c r="BZ37" i="36"/>
  <c r="BY37" i="36"/>
  <c r="BW37" i="36"/>
  <c r="BX37" i="36" s="1"/>
  <c r="BR37" i="36"/>
  <c r="BO37" i="36"/>
  <c r="BN37" i="36"/>
  <c r="BP37" i="36" s="1"/>
  <c r="BQ37" i="36" s="1"/>
  <c r="BM37" i="36"/>
  <c r="BL37" i="36"/>
  <c r="AZ37" i="36"/>
  <c r="AX37" i="36"/>
  <c r="T37" i="36"/>
  <c r="V37" i="36" s="1"/>
  <c r="CC36" i="36"/>
  <c r="BZ36" i="36"/>
  <c r="CA36" i="36" s="1"/>
  <c r="BY36" i="36"/>
  <c r="BW36" i="36"/>
  <c r="BX36" i="36" s="1"/>
  <c r="BR36" i="36"/>
  <c r="BO36" i="36"/>
  <c r="BP36" i="36" s="1"/>
  <c r="BQ36" i="36" s="1"/>
  <c r="BN36" i="36"/>
  <c r="BM36" i="36"/>
  <c r="BL36" i="36"/>
  <c r="AZ36" i="36"/>
  <c r="AX36" i="36"/>
  <c r="T36" i="36"/>
  <c r="V36" i="36" s="1"/>
  <c r="CC35" i="36"/>
  <c r="BZ35" i="36"/>
  <c r="CA35" i="36" s="1"/>
  <c r="BY35" i="36"/>
  <c r="BW35" i="36"/>
  <c r="BX35" i="36" s="1"/>
  <c r="BR35" i="36"/>
  <c r="BO35" i="36"/>
  <c r="BN35" i="36"/>
  <c r="BL35" i="36"/>
  <c r="BM35" i="36" s="1"/>
  <c r="AZ35" i="36"/>
  <c r="AX35" i="36"/>
  <c r="V35" i="36"/>
  <c r="T35" i="36"/>
  <c r="CC34" i="36"/>
  <c r="BZ34" i="36"/>
  <c r="BY34" i="36"/>
  <c r="BW34" i="36"/>
  <c r="BX34" i="36" s="1"/>
  <c r="BR34" i="36"/>
  <c r="BO34" i="36"/>
  <c r="BN34" i="36"/>
  <c r="BL34" i="36"/>
  <c r="BM34" i="36" s="1"/>
  <c r="AZ34" i="36"/>
  <c r="AX34" i="36"/>
  <c r="V34" i="36"/>
  <c r="T34" i="36"/>
  <c r="CC33" i="36"/>
  <c r="BZ33" i="36"/>
  <c r="BY33" i="36"/>
  <c r="CA33" i="36" s="1"/>
  <c r="BW33" i="36"/>
  <c r="BX33" i="36" s="1"/>
  <c r="BR33" i="36"/>
  <c r="BP33" i="36"/>
  <c r="BO33" i="36"/>
  <c r="BN33" i="36"/>
  <c r="BL33" i="36"/>
  <c r="BM33" i="36" s="1"/>
  <c r="AZ33" i="36"/>
  <c r="AX33" i="36"/>
  <c r="T33" i="36"/>
  <c r="V33" i="36" s="1"/>
  <c r="CC32" i="36"/>
  <c r="BZ32" i="36"/>
  <c r="BY32" i="36"/>
  <c r="BW32" i="36"/>
  <c r="BX32" i="36" s="1"/>
  <c r="BR32" i="36"/>
  <c r="BP32" i="36"/>
  <c r="BO32" i="36"/>
  <c r="BN32" i="36"/>
  <c r="BL32" i="36"/>
  <c r="BM32" i="36" s="1"/>
  <c r="BQ32" i="36" s="1"/>
  <c r="AZ32" i="36"/>
  <c r="AX32" i="36"/>
  <c r="T32" i="36"/>
  <c r="V32" i="36" s="1"/>
  <c r="CC31" i="36"/>
  <c r="BZ31" i="36"/>
  <c r="BY31" i="36"/>
  <c r="BW31" i="36"/>
  <c r="BX31" i="36" s="1"/>
  <c r="BR31" i="36"/>
  <c r="BO31" i="36"/>
  <c r="BP31" i="36" s="1"/>
  <c r="BN31" i="36"/>
  <c r="BL31" i="36"/>
  <c r="BM31" i="36" s="1"/>
  <c r="AZ31" i="36"/>
  <c r="AX31" i="36"/>
  <c r="T31" i="36"/>
  <c r="V31" i="36" s="1"/>
  <c r="CC30" i="36"/>
  <c r="BZ30" i="36"/>
  <c r="CA30" i="36" s="1"/>
  <c r="BY30" i="36"/>
  <c r="BW30" i="36"/>
  <c r="BX30" i="36" s="1"/>
  <c r="BR30" i="36"/>
  <c r="BO30" i="36"/>
  <c r="BN30" i="36"/>
  <c r="BL30" i="36"/>
  <c r="BM30" i="36" s="1"/>
  <c r="AZ30" i="36"/>
  <c r="AX30" i="36"/>
  <c r="T30" i="36"/>
  <c r="V30" i="36" s="1"/>
  <c r="BY22" i="36"/>
  <c r="AZ29" i="36"/>
  <c r="AX29" i="36"/>
  <c r="AZ28" i="36"/>
  <c r="AX28" i="36"/>
  <c r="AZ27" i="36"/>
  <c r="AX27" i="36"/>
  <c r="AZ26" i="36"/>
  <c r="AX26" i="36"/>
  <c r="AZ25" i="36"/>
  <c r="AX25" i="36"/>
  <c r="AZ24" i="36"/>
  <c r="AX24" i="36"/>
  <c r="AZ23" i="36"/>
  <c r="AZ22" i="36"/>
  <c r="AX23" i="36"/>
  <c r="AX22" i="36"/>
  <c r="CC23" i="36"/>
  <c r="CC24" i="36"/>
  <c r="CC25" i="36"/>
  <c r="CC26" i="36"/>
  <c r="CC27" i="36"/>
  <c r="CC28" i="36"/>
  <c r="CC29" i="36"/>
  <c r="CC22" i="36"/>
  <c r="BZ23" i="36"/>
  <c r="BZ24" i="36"/>
  <c r="BZ25" i="36"/>
  <c r="BZ26" i="36"/>
  <c r="BZ27" i="36"/>
  <c r="BZ28" i="36"/>
  <c r="BZ29" i="36"/>
  <c r="BZ22" i="36"/>
  <c r="BY23" i="36"/>
  <c r="BY24" i="36"/>
  <c r="BY25" i="36"/>
  <c r="BY26" i="36"/>
  <c r="BY27" i="36"/>
  <c r="BY28" i="36"/>
  <c r="BY29" i="36"/>
  <c r="BO29" i="36"/>
  <c r="BO28" i="36"/>
  <c r="BO27" i="36"/>
  <c r="BO26" i="36"/>
  <c r="BO25" i="36"/>
  <c r="BO24" i="36"/>
  <c r="BO23" i="36"/>
  <c r="BO22" i="36"/>
  <c r="BN23" i="36"/>
  <c r="BN24" i="36"/>
  <c r="BN25" i="36"/>
  <c r="BN26" i="36"/>
  <c r="BN27" i="36"/>
  <c r="BN28" i="36"/>
  <c r="BN29" i="36"/>
  <c r="BN22" i="36"/>
  <c r="BW23" i="36"/>
  <c r="BW24" i="36"/>
  <c r="BW25" i="36"/>
  <c r="BW26" i="36"/>
  <c r="BW27" i="36"/>
  <c r="BW28" i="36"/>
  <c r="BW29" i="36"/>
  <c r="BW22" i="36"/>
  <c r="T29" i="36"/>
  <c r="V29" i="36" s="1"/>
  <c r="T28" i="36"/>
  <c r="V28" i="36" s="1"/>
  <c r="T27" i="36"/>
  <c r="V27" i="36" s="1"/>
  <c r="T26" i="36"/>
  <c r="V26" i="36" s="1"/>
  <c r="T25" i="36"/>
  <c r="V25" i="36" s="1"/>
  <c r="T24" i="36"/>
  <c r="V24" i="36" s="1"/>
  <c r="T23" i="36"/>
  <c r="V23" i="36" s="1"/>
  <c r="T22" i="36"/>
  <c r="V22" i="36" s="1"/>
  <c r="BR23" i="36"/>
  <c r="BR24" i="36"/>
  <c r="BR25" i="36"/>
  <c r="BR26" i="36"/>
  <c r="BR27" i="36"/>
  <c r="BR28" i="36"/>
  <c r="BR29" i="36"/>
  <c r="BR22" i="36"/>
  <c r="BL27" i="36"/>
  <c r="BL28" i="36"/>
  <c r="BL29" i="36"/>
  <c r="BL23" i="36"/>
  <c r="BL24" i="36"/>
  <c r="BL25" i="36"/>
  <c r="BL26" i="36"/>
  <c r="BL22" i="36"/>
  <c r="CR27" i="36"/>
  <c r="CR26" i="36"/>
  <c r="CR25" i="36"/>
  <c r="CR24" i="36"/>
  <c r="CR23" i="36"/>
  <c r="CR22" i="36"/>
  <c r="CR21" i="36"/>
  <c r="CR20" i="36"/>
  <c r="CR19" i="36"/>
  <c r="CR18" i="36"/>
  <c r="CR17" i="36"/>
  <c r="CR16" i="36"/>
  <c r="CR15" i="36"/>
  <c r="CR14" i="36"/>
  <c r="CR13" i="36"/>
  <c r="CR12" i="36"/>
  <c r="CR11" i="36"/>
  <c r="CR10" i="36"/>
  <c r="CR9" i="36"/>
  <c r="CR8" i="36"/>
  <c r="CR7" i="36"/>
  <c r="CR6" i="36"/>
  <c r="CR5" i="36"/>
  <c r="CR4" i="36"/>
  <c r="CR3" i="36"/>
  <c r="R25" i="40"/>
  <c r="AH25" i="40" s="1"/>
  <c r="V25" i="40"/>
  <c r="Z25" i="40"/>
  <c r="AD25" i="40"/>
  <c r="R26" i="40"/>
  <c r="V26" i="40"/>
  <c r="Z26" i="40"/>
  <c r="AD26" i="40"/>
  <c r="AH26" i="40"/>
  <c r="R27" i="40"/>
  <c r="V27" i="40"/>
  <c r="Z27" i="40"/>
  <c r="AD27" i="40"/>
  <c r="AH27" i="40"/>
  <c r="E8" i="47"/>
  <c r="E9" i="47"/>
  <c r="G9" i="47" s="1"/>
  <c r="E10" i="47"/>
  <c r="G10" i="47" s="1"/>
  <c r="E11" i="47"/>
  <c r="G11" i="47" s="1"/>
  <c r="E12" i="47"/>
  <c r="G12" i="47" s="1"/>
  <c r="E13" i="47"/>
  <c r="G13" i="47" s="1"/>
  <c r="E14" i="47"/>
  <c r="G14" i="47" s="1"/>
  <c r="E15" i="47"/>
  <c r="G15" i="47" s="1"/>
  <c r="E16" i="47"/>
  <c r="G16" i="47" s="1"/>
  <c r="E17" i="47"/>
  <c r="G17" i="47" s="1"/>
  <c r="E18" i="47"/>
  <c r="G18" i="47" s="1"/>
  <c r="E19" i="47"/>
  <c r="G19" i="47" s="1"/>
  <c r="H20" i="47"/>
  <c r="C20" i="47"/>
  <c r="E5" i="47"/>
  <c r="G5" i="47" s="1"/>
  <c r="E6" i="47"/>
  <c r="G6" i="47" s="1"/>
  <c r="E7" i="47"/>
  <c r="G7" i="47" s="1"/>
  <c r="G8" i="47"/>
  <c r="E4" i="47"/>
  <c r="I49" i="46"/>
  <c r="J49" i="46" s="1"/>
  <c r="X45" i="46"/>
  <c r="I45" i="46" s="1"/>
  <c r="J45" i="46" s="1"/>
  <c r="X48" i="46"/>
  <c r="I48" i="46" s="1"/>
  <c r="J48" i="46" s="1"/>
  <c r="X49" i="46"/>
  <c r="X51" i="46"/>
  <c r="I51" i="46" s="1"/>
  <c r="J51" i="46" s="1"/>
  <c r="X54" i="46"/>
  <c r="I54" i="46" s="1"/>
  <c r="J54" i="46" s="1"/>
  <c r="X56" i="46"/>
  <c r="X57" i="46"/>
  <c r="X58" i="46"/>
  <c r="X59" i="46"/>
  <c r="X60" i="46"/>
  <c r="X61" i="46"/>
  <c r="W48" i="46"/>
  <c r="W49" i="46"/>
  <c r="W54" i="46"/>
  <c r="W55" i="46"/>
  <c r="X55" i="46" s="1"/>
  <c r="I55" i="46" s="1"/>
  <c r="J55" i="46" s="1"/>
  <c r="V44" i="46"/>
  <c r="X44" i="46" s="1"/>
  <c r="I44" i="46" s="1"/>
  <c r="J44" i="46" s="1"/>
  <c r="V45" i="46"/>
  <c r="V46" i="46"/>
  <c r="X46" i="46" s="1"/>
  <c r="I46" i="46" s="1"/>
  <c r="J46" i="46" s="1"/>
  <c r="V47" i="46"/>
  <c r="X47" i="46" s="1"/>
  <c r="I47" i="46" s="1"/>
  <c r="J47" i="46" s="1"/>
  <c r="V48" i="46"/>
  <c r="V49" i="46"/>
  <c r="V50" i="46"/>
  <c r="V51" i="46"/>
  <c r="V52" i="46"/>
  <c r="X52" i="46" s="1"/>
  <c r="I52" i="46" s="1"/>
  <c r="J52" i="46" s="1"/>
  <c r="V53" i="46"/>
  <c r="X53" i="46" s="1"/>
  <c r="I53" i="46" s="1"/>
  <c r="J53" i="46" s="1"/>
  <c r="V54" i="46"/>
  <c r="V55" i="46"/>
  <c r="V43" i="46"/>
  <c r="D44" i="46"/>
  <c r="D45" i="46"/>
  <c r="D46" i="46"/>
  <c r="D47" i="46"/>
  <c r="D48" i="46"/>
  <c r="D49" i="46"/>
  <c r="D50" i="46"/>
  <c r="D51" i="46"/>
  <c r="D52" i="46"/>
  <c r="D53" i="46"/>
  <c r="D54" i="46"/>
  <c r="D55" i="46"/>
  <c r="D43" i="46"/>
  <c r="H55" i="46"/>
  <c r="H54" i="46"/>
  <c r="H53" i="46"/>
  <c r="W53" i="46" s="1"/>
  <c r="H52" i="46"/>
  <c r="W52" i="46" s="1"/>
  <c r="H51" i="46"/>
  <c r="W51" i="46" s="1"/>
  <c r="H50" i="46"/>
  <c r="W50" i="46" s="1"/>
  <c r="H49" i="46"/>
  <c r="H48" i="46"/>
  <c r="H47" i="46"/>
  <c r="W47" i="46" s="1"/>
  <c r="H46" i="46"/>
  <c r="W46" i="46" s="1"/>
  <c r="H45" i="46"/>
  <c r="W45" i="46" s="1"/>
  <c r="H44" i="46"/>
  <c r="W44" i="46" s="1"/>
  <c r="H43" i="46"/>
  <c r="W43" i="46" s="1"/>
  <c r="S26" i="46"/>
  <c r="S29" i="46"/>
  <c r="S32" i="46"/>
  <c r="S35" i="46"/>
  <c r="S25" i="46"/>
  <c r="T30" i="46"/>
  <c r="I30" i="46" s="1"/>
  <c r="J30" i="46" s="1"/>
  <c r="T27" i="46"/>
  <c r="I27" i="46" s="1"/>
  <c r="J27" i="46" s="1"/>
  <c r="R26" i="46"/>
  <c r="T26" i="46" s="1"/>
  <c r="I26" i="46" s="1"/>
  <c r="J26" i="46" s="1"/>
  <c r="R27" i="46"/>
  <c r="R28" i="46"/>
  <c r="T28" i="46" s="1"/>
  <c r="I28" i="46" s="1"/>
  <c r="J28" i="46" s="1"/>
  <c r="R29" i="46"/>
  <c r="R30" i="46"/>
  <c r="R31" i="46"/>
  <c r="T31" i="46" s="1"/>
  <c r="I31" i="46" s="1"/>
  <c r="J31" i="46" s="1"/>
  <c r="R32" i="46"/>
  <c r="R33" i="46"/>
  <c r="T33" i="46" s="1"/>
  <c r="I33" i="46" s="1"/>
  <c r="J33" i="46" s="1"/>
  <c r="R34" i="46"/>
  <c r="T34" i="46" s="1"/>
  <c r="I34" i="46" s="1"/>
  <c r="J34" i="46" s="1"/>
  <c r="R35" i="46"/>
  <c r="T35" i="46" s="1"/>
  <c r="I35" i="46" s="1"/>
  <c r="J35" i="46" s="1"/>
  <c r="R36" i="46"/>
  <c r="R37" i="46"/>
  <c r="R25" i="46"/>
  <c r="H26" i="46"/>
  <c r="H27" i="46"/>
  <c r="S27" i="46" s="1"/>
  <c r="H28" i="46"/>
  <c r="S28" i="46" s="1"/>
  <c r="H29" i="46"/>
  <c r="H30" i="46"/>
  <c r="S30" i="46" s="1"/>
  <c r="T29" i="46" s="1"/>
  <c r="I29" i="46" s="1"/>
  <c r="J29" i="46" s="1"/>
  <c r="H31" i="46"/>
  <c r="S31" i="46" s="1"/>
  <c r="H32" i="46"/>
  <c r="H33" i="46"/>
  <c r="S33" i="46" s="1"/>
  <c r="H34" i="46"/>
  <c r="S34" i="46" s="1"/>
  <c r="H35" i="46"/>
  <c r="H36" i="46"/>
  <c r="S36" i="46" s="1"/>
  <c r="T36" i="46" s="1"/>
  <c r="I36" i="46" s="1"/>
  <c r="J36" i="46" s="1"/>
  <c r="H37" i="46"/>
  <c r="S37" i="46" s="1"/>
  <c r="T37" i="46" s="1"/>
  <c r="I37" i="46" s="1"/>
  <c r="J37" i="46" s="1"/>
  <c r="H25" i="46"/>
  <c r="D26" i="46"/>
  <c r="D27" i="46"/>
  <c r="D28" i="46"/>
  <c r="D29" i="46"/>
  <c r="D30" i="46"/>
  <c r="D31" i="46"/>
  <c r="D32" i="46"/>
  <c r="D33" i="46"/>
  <c r="D34" i="46"/>
  <c r="D35" i="46"/>
  <c r="D36" i="46"/>
  <c r="D37" i="46"/>
  <c r="D25" i="46"/>
  <c r="R15" i="46"/>
  <c r="S15" i="46" s="1"/>
  <c r="T15" i="46" s="1"/>
  <c r="U15" i="46" s="1"/>
  <c r="V15" i="46"/>
  <c r="X15" i="46" s="1"/>
  <c r="W15" i="46"/>
  <c r="R16" i="46"/>
  <c r="S16" i="46" s="1"/>
  <c r="T16" i="46" s="1"/>
  <c r="U16" i="46" s="1"/>
  <c r="V16" i="46"/>
  <c r="X16" i="46" s="1"/>
  <c r="W16" i="46"/>
  <c r="R17" i="46"/>
  <c r="S17" i="46" s="1"/>
  <c r="T17" i="46" s="1"/>
  <c r="U17" i="46" s="1"/>
  <c r="L17" i="46" s="1"/>
  <c r="V17" i="46"/>
  <c r="X17" i="46" s="1"/>
  <c r="R18" i="46"/>
  <c r="S18" i="46" s="1"/>
  <c r="T18" i="46" s="1"/>
  <c r="U18" i="46" s="1"/>
  <c r="L18" i="46" s="1"/>
  <c r="V18" i="46"/>
  <c r="R19" i="46"/>
  <c r="S19" i="46" s="1"/>
  <c r="T19" i="46" s="1"/>
  <c r="U19" i="46" s="1"/>
  <c r="L19" i="46" s="1"/>
  <c r="V19" i="46"/>
  <c r="V8" i="46"/>
  <c r="X8" i="46" s="1"/>
  <c r="V9" i="46"/>
  <c r="X9" i="46" s="1"/>
  <c r="V10" i="46"/>
  <c r="X10" i="46" s="1"/>
  <c r="V11" i="46"/>
  <c r="V12" i="46"/>
  <c r="X12" i="46" s="1"/>
  <c r="V13" i="46"/>
  <c r="X13" i="46" s="1"/>
  <c r="V14" i="46"/>
  <c r="V7" i="46"/>
  <c r="H10" i="46"/>
  <c r="H11" i="46"/>
  <c r="H12" i="46"/>
  <c r="H13" i="46"/>
  <c r="H14" i="46"/>
  <c r="H17" i="46"/>
  <c r="H18" i="46"/>
  <c r="H19" i="46"/>
  <c r="D8" i="46"/>
  <c r="D9" i="46"/>
  <c r="D10" i="46"/>
  <c r="D11" i="46"/>
  <c r="D12" i="46"/>
  <c r="D13" i="46"/>
  <c r="D14" i="46"/>
  <c r="D17" i="46"/>
  <c r="D18" i="46"/>
  <c r="D19" i="46"/>
  <c r="R10" i="46"/>
  <c r="S10" i="46" s="1"/>
  <c r="T10" i="46" s="1"/>
  <c r="U10" i="46" s="1"/>
  <c r="L10" i="46" s="1"/>
  <c r="R11" i="46"/>
  <c r="S11" i="46" s="1"/>
  <c r="T11" i="46" s="1"/>
  <c r="R12" i="46"/>
  <c r="S12" i="46" s="1"/>
  <c r="T12" i="46" s="1"/>
  <c r="U12" i="46" s="1"/>
  <c r="L12" i="46" s="1"/>
  <c r="R13" i="46"/>
  <c r="S13" i="46" s="1"/>
  <c r="T13" i="46" s="1"/>
  <c r="U13" i="46" s="1"/>
  <c r="L13" i="46" s="1"/>
  <c r="R14" i="46"/>
  <c r="S14" i="46" s="1"/>
  <c r="T14" i="46" s="1"/>
  <c r="U14" i="46" s="1"/>
  <c r="L14" i="46" s="1"/>
  <c r="R8" i="46"/>
  <c r="S8" i="46" s="1"/>
  <c r="T8" i="46" s="1"/>
  <c r="U8" i="46" s="1"/>
  <c r="L8" i="46" s="1"/>
  <c r="R9" i="46"/>
  <c r="S9" i="46" s="1"/>
  <c r="T9" i="46" s="1"/>
  <c r="U9" i="46" s="1"/>
  <c r="L9" i="46" s="1"/>
  <c r="R7" i="46"/>
  <c r="S7" i="46" s="1"/>
  <c r="T7" i="46" s="1"/>
  <c r="U7" i="46" s="1"/>
  <c r="L7" i="46" s="1"/>
  <c r="H7" i="46"/>
  <c r="D7" i="46"/>
  <c r="H8" i="46"/>
  <c r="H9" i="46"/>
  <c r="E38" i="45"/>
  <c r="E37" i="45"/>
  <c r="E36" i="45"/>
  <c r="E35" i="45"/>
  <c r="E34" i="45"/>
  <c r="E33" i="45"/>
  <c r="E32" i="45"/>
  <c r="E31" i="45"/>
  <c r="E30" i="45"/>
  <c r="E29" i="45"/>
  <c r="E28" i="45"/>
  <c r="E27" i="45"/>
  <c r="E26" i="45"/>
  <c r="E25" i="45"/>
  <c r="E24" i="45"/>
  <c r="E18" i="45"/>
  <c r="E17" i="45"/>
  <c r="E16" i="45"/>
  <c r="E15" i="45"/>
  <c r="E14" i="45"/>
  <c r="E13" i="45"/>
  <c r="E12" i="45"/>
  <c r="E11" i="45"/>
  <c r="E10" i="45"/>
  <c r="E9" i="45"/>
  <c r="E8" i="45"/>
  <c r="E7" i="45"/>
  <c r="E6" i="45"/>
  <c r="E5" i="45"/>
  <c r="E4" i="45"/>
  <c r="E3" i="45"/>
  <c r="E5" i="43"/>
  <c r="A25" i="34"/>
  <c r="AA47" i="42"/>
  <c r="AA46" i="42"/>
  <c r="AA45" i="42"/>
  <c r="AA44" i="42"/>
  <c r="AA43" i="42"/>
  <c r="AA42" i="42"/>
  <c r="AA41" i="42"/>
  <c r="AA40" i="42"/>
  <c r="AA39" i="42"/>
  <c r="AA38" i="42"/>
  <c r="AA37" i="42"/>
  <c r="AA36" i="42"/>
  <c r="AA35" i="42"/>
  <c r="AA34" i="42"/>
  <c r="K44" i="42"/>
  <c r="K45" i="42"/>
  <c r="K46" i="42"/>
  <c r="K47" i="42"/>
  <c r="K43" i="42"/>
  <c r="K42" i="42"/>
  <c r="K41" i="42"/>
  <c r="K40" i="42"/>
  <c r="K39" i="42"/>
  <c r="K38" i="42"/>
  <c r="K37" i="42"/>
  <c r="K36" i="42"/>
  <c r="K35" i="42"/>
  <c r="K34" i="42"/>
  <c r="AA23" i="42"/>
  <c r="AA22" i="42"/>
  <c r="AA21" i="42"/>
  <c r="AA20" i="42"/>
  <c r="AA19" i="42"/>
  <c r="AA18" i="42"/>
  <c r="AA17" i="42"/>
  <c r="AA16" i="42"/>
  <c r="AA15" i="42"/>
  <c r="AA14" i="42"/>
  <c r="K23" i="42"/>
  <c r="K22" i="42"/>
  <c r="K21" i="42"/>
  <c r="K20" i="42"/>
  <c r="K19" i="42"/>
  <c r="K18" i="42"/>
  <c r="K17" i="42"/>
  <c r="K16" i="42"/>
  <c r="K15" i="42"/>
  <c r="K14" i="42"/>
  <c r="AF67" i="41"/>
  <c r="AF66" i="41"/>
  <c r="AF65" i="41"/>
  <c r="AF64" i="41"/>
  <c r="AF63" i="41"/>
  <c r="AF62" i="41"/>
  <c r="AF61" i="41"/>
  <c r="AF60" i="41"/>
  <c r="AF59" i="41"/>
  <c r="AF58" i="41"/>
  <c r="K67" i="41"/>
  <c r="K66" i="41"/>
  <c r="K65" i="41"/>
  <c r="K64" i="41"/>
  <c r="K63" i="41"/>
  <c r="K62" i="41"/>
  <c r="K61" i="41"/>
  <c r="K60" i="41"/>
  <c r="K59" i="41"/>
  <c r="K58" i="41"/>
  <c r="AF53" i="41"/>
  <c r="AF52" i="41"/>
  <c r="AF51" i="41"/>
  <c r="AF50" i="41"/>
  <c r="AF49" i="41"/>
  <c r="AF48" i="41"/>
  <c r="AF47" i="41"/>
  <c r="AF46" i="41"/>
  <c r="AF45" i="41"/>
  <c r="AF44" i="41"/>
  <c r="K53" i="41"/>
  <c r="K52" i="41"/>
  <c r="K51" i="41"/>
  <c r="K50" i="41"/>
  <c r="K49" i="41"/>
  <c r="K48" i="41"/>
  <c r="K47" i="41"/>
  <c r="K46" i="41"/>
  <c r="K45" i="41"/>
  <c r="K44" i="41"/>
  <c r="AF37" i="41"/>
  <c r="AF36" i="41"/>
  <c r="AF35" i="41"/>
  <c r="AF34" i="41"/>
  <c r="AF33" i="41"/>
  <c r="AF32" i="41"/>
  <c r="AF31" i="41"/>
  <c r="AF30" i="41"/>
  <c r="AF29" i="41"/>
  <c r="AF28" i="41"/>
  <c r="K37" i="41"/>
  <c r="K36" i="41"/>
  <c r="K35" i="41"/>
  <c r="K34" i="41"/>
  <c r="K33" i="41"/>
  <c r="K32" i="41"/>
  <c r="K31" i="41"/>
  <c r="K30" i="41"/>
  <c r="K29" i="41"/>
  <c r="K28" i="41"/>
  <c r="AF23" i="41"/>
  <c r="AF22" i="41"/>
  <c r="AF21" i="41"/>
  <c r="AF20" i="41"/>
  <c r="AF19" i="41"/>
  <c r="AF18" i="41"/>
  <c r="AF17" i="41"/>
  <c r="AF16" i="41"/>
  <c r="AF15" i="41"/>
  <c r="AF14" i="41"/>
  <c r="K15" i="41"/>
  <c r="K16" i="41"/>
  <c r="K17" i="41"/>
  <c r="K18" i="41"/>
  <c r="K19" i="41"/>
  <c r="K20" i="41"/>
  <c r="K21" i="41"/>
  <c r="K22" i="41"/>
  <c r="K23" i="41"/>
  <c r="K14" i="41"/>
  <c r="K14" i="38"/>
  <c r="K46" i="38"/>
  <c r="K45" i="38"/>
  <c r="K44" i="38"/>
  <c r="K43" i="38"/>
  <c r="K42" i="38"/>
  <c r="K36" i="38"/>
  <c r="K35" i="38"/>
  <c r="K34" i="38"/>
  <c r="K33" i="38"/>
  <c r="K32" i="38"/>
  <c r="K25" i="38"/>
  <c r="K24" i="38"/>
  <c r="K23" i="38"/>
  <c r="K22" i="38"/>
  <c r="K21" i="38"/>
  <c r="K16" i="38"/>
  <c r="K15" i="38"/>
  <c r="K13" i="38"/>
  <c r="K12" i="38"/>
  <c r="E46" i="38"/>
  <c r="E45" i="38"/>
  <c r="E44" i="38"/>
  <c r="E43" i="38"/>
  <c r="E42" i="38"/>
  <c r="E41" i="38"/>
  <c r="E40" i="38"/>
  <c r="E39" i="38"/>
  <c r="E38" i="38"/>
  <c r="E37" i="38"/>
  <c r="E36" i="38"/>
  <c r="E35" i="38"/>
  <c r="E34" i="38"/>
  <c r="E33" i="38"/>
  <c r="E32" i="38"/>
  <c r="E13" i="38"/>
  <c r="E14" i="38"/>
  <c r="E15" i="38"/>
  <c r="E16" i="38"/>
  <c r="E17" i="38"/>
  <c r="E18" i="38"/>
  <c r="E19" i="38"/>
  <c r="E20" i="38"/>
  <c r="E21" i="38"/>
  <c r="E22" i="38"/>
  <c r="E23" i="38"/>
  <c r="E24" i="38"/>
  <c r="E25" i="38"/>
  <c r="E26" i="38"/>
  <c r="E27" i="38"/>
  <c r="E12" i="38"/>
  <c r="J44" i="44"/>
  <c r="J45" i="44"/>
  <c r="J46" i="44"/>
  <c r="J43" i="44"/>
  <c r="J39" i="44"/>
  <c r="J24" i="44"/>
  <c r="Z24" i="44" s="1"/>
  <c r="J25" i="44"/>
  <c r="N25" i="44" s="1"/>
  <c r="J26" i="44"/>
  <c r="R26" i="44" s="1"/>
  <c r="J27" i="44"/>
  <c r="V27" i="44" s="1"/>
  <c r="J28" i="44"/>
  <c r="Z28" i="44" s="1"/>
  <c r="J29" i="44"/>
  <c r="V29" i="44" s="1"/>
  <c r="J30" i="44"/>
  <c r="R30" i="44" s="1"/>
  <c r="J31" i="44"/>
  <c r="V31" i="44" s="1"/>
  <c r="J32" i="44"/>
  <c r="Z32" i="44" s="1"/>
  <c r="B24" i="44"/>
  <c r="B25" i="44"/>
  <c r="B26" i="44"/>
  <c r="B27" i="44"/>
  <c r="B28" i="44"/>
  <c r="B29" i="44"/>
  <c r="B30" i="44"/>
  <c r="B31" i="44"/>
  <c r="B32" i="44"/>
  <c r="A24" i="44"/>
  <c r="A25" i="44"/>
  <c r="A26" i="44"/>
  <c r="A27" i="44"/>
  <c r="A28" i="44"/>
  <c r="A29" i="44"/>
  <c r="A30" i="44"/>
  <c r="A31" i="44"/>
  <c r="A32" i="44"/>
  <c r="J23" i="44"/>
  <c r="V23" i="44" s="1"/>
  <c r="B23" i="44"/>
  <c r="A23" i="44"/>
  <c r="J8" i="44"/>
  <c r="J9" i="44"/>
  <c r="J10" i="44"/>
  <c r="N10" i="44" s="1"/>
  <c r="J11" i="44"/>
  <c r="J12" i="44"/>
  <c r="J13" i="44"/>
  <c r="J14" i="44"/>
  <c r="R14" i="44" s="1"/>
  <c r="J15" i="44"/>
  <c r="N15" i="44" s="1"/>
  <c r="J16" i="44"/>
  <c r="V16" i="44" s="1"/>
  <c r="B8" i="44"/>
  <c r="B9" i="44"/>
  <c r="B10" i="44"/>
  <c r="B11" i="44"/>
  <c r="B12" i="44"/>
  <c r="B13" i="44"/>
  <c r="B14" i="44"/>
  <c r="B15" i="44"/>
  <c r="B16" i="44"/>
  <c r="A8" i="44"/>
  <c r="A9" i="44"/>
  <c r="A10" i="44"/>
  <c r="A11" i="44"/>
  <c r="A12" i="44"/>
  <c r="A13" i="44"/>
  <c r="A14" i="44"/>
  <c r="A15" i="44"/>
  <c r="A16" i="44"/>
  <c r="J7" i="44"/>
  <c r="B7" i="44"/>
  <c r="A7" i="44"/>
  <c r="L40" i="44"/>
  <c r="L41" i="44" s="1"/>
  <c r="L42" i="44" s="1"/>
  <c r="L43" i="44" s="1"/>
  <c r="L44" i="44" s="1"/>
  <c r="L45" i="44" s="1"/>
  <c r="L46" i="44" s="1"/>
  <c r="B23" i="43"/>
  <c r="E22" i="43"/>
  <c r="E21" i="43"/>
  <c r="E20" i="43"/>
  <c r="E19" i="43"/>
  <c r="E18" i="43"/>
  <c r="E17" i="43"/>
  <c r="E16" i="43"/>
  <c r="E15" i="43"/>
  <c r="E14" i="43"/>
  <c r="E13" i="43"/>
  <c r="E12" i="43"/>
  <c r="E11" i="43"/>
  <c r="E10" i="43"/>
  <c r="E9" i="43"/>
  <c r="E8" i="43"/>
  <c r="E7" i="43"/>
  <c r="E6" i="43"/>
  <c r="E4" i="43"/>
  <c r="E3" i="43"/>
  <c r="Q49" i="42"/>
  <c r="A49" i="42"/>
  <c r="Q25" i="42"/>
  <c r="A25" i="42"/>
  <c r="A69" i="41"/>
  <c r="V69" i="41"/>
  <c r="V55" i="41"/>
  <c r="A55" i="41"/>
  <c r="A39" i="41"/>
  <c r="V39" i="41"/>
  <c r="A25" i="41"/>
  <c r="V25" i="41"/>
  <c r="O46" i="40"/>
  <c r="Q47" i="40" s="1"/>
  <c r="I46" i="40"/>
  <c r="Q45" i="40"/>
  <c r="Q44" i="40"/>
  <c r="I44" i="40"/>
  <c r="AH32" i="40"/>
  <c r="AD32" i="40"/>
  <c r="Z32" i="40"/>
  <c r="V32" i="40"/>
  <c r="R32" i="40"/>
  <c r="AH31" i="40"/>
  <c r="AD31" i="40"/>
  <c r="Z31" i="40"/>
  <c r="V31" i="40"/>
  <c r="R31" i="40"/>
  <c r="AH30" i="40"/>
  <c r="AD30" i="40"/>
  <c r="Z30" i="40"/>
  <c r="V30" i="40"/>
  <c r="R30" i="40"/>
  <c r="AH29" i="40"/>
  <c r="AD29" i="40"/>
  <c r="Z29" i="40"/>
  <c r="V29" i="40"/>
  <c r="R29" i="40"/>
  <c r="AH28" i="40"/>
  <c r="AD28" i="40"/>
  <c r="Z28" i="40"/>
  <c r="V28" i="40"/>
  <c r="R28" i="40"/>
  <c r="R24" i="40"/>
  <c r="V24" i="40" s="1"/>
  <c r="R23" i="40"/>
  <c r="AH16" i="40"/>
  <c r="AD16" i="40"/>
  <c r="Z16" i="40"/>
  <c r="V16" i="40"/>
  <c r="R16" i="40"/>
  <c r="AH15" i="40"/>
  <c r="AD15" i="40"/>
  <c r="Z15" i="40"/>
  <c r="V15" i="40"/>
  <c r="R15" i="40"/>
  <c r="AH14" i="40"/>
  <c r="AD14" i="40"/>
  <c r="Z14" i="40"/>
  <c r="V14" i="40"/>
  <c r="R14" i="40"/>
  <c r="AH13" i="40"/>
  <c r="AD13" i="40"/>
  <c r="Z13" i="40"/>
  <c r="V13" i="40"/>
  <c r="R13" i="40"/>
  <c r="R12" i="40"/>
  <c r="AH12" i="40" s="1"/>
  <c r="Z11" i="40"/>
  <c r="R11" i="40"/>
  <c r="AH11" i="40" s="1"/>
  <c r="V10" i="40"/>
  <c r="R10" i="40"/>
  <c r="AH10" i="40" s="1"/>
  <c r="R9" i="40"/>
  <c r="AH9" i="40" s="1"/>
  <c r="R8" i="40"/>
  <c r="V8" i="40" s="1"/>
  <c r="R7" i="40"/>
  <c r="V7" i="40" s="1"/>
  <c r="T39" i="44" l="1"/>
  <c r="CA32" i="36"/>
  <c r="CB32" i="36" s="1"/>
  <c r="CD32" i="36" s="1"/>
  <c r="AV32" i="36" s="1"/>
  <c r="BB32" i="36" s="1"/>
  <c r="BP30" i="36"/>
  <c r="BQ30" i="36" s="1"/>
  <c r="P30" i="36" s="1"/>
  <c r="V11" i="40"/>
  <c r="AD11" i="40"/>
  <c r="CA56" i="36"/>
  <c r="CA61" i="36"/>
  <c r="CB61" i="36" s="1"/>
  <c r="CD61" i="36" s="1"/>
  <c r="AV61" i="36" s="1"/>
  <c r="BB61" i="36" s="1"/>
  <c r="CA77" i="36"/>
  <c r="CA81" i="36"/>
  <c r="CB81" i="36" s="1"/>
  <c r="CD81" i="36" s="1"/>
  <c r="AV81" i="36" s="1"/>
  <c r="BB81" i="36" s="1"/>
  <c r="CA74" i="36"/>
  <c r="CB71" i="36"/>
  <c r="CD71" i="36" s="1"/>
  <c r="AV71" i="36" s="1"/>
  <c r="BB71" i="36" s="1"/>
  <c r="CB38" i="36"/>
  <c r="CD38" i="36" s="1"/>
  <c r="AV38" i="36" s="1"/>
  <c r="BB38" i="36" s="1"/>
  <c r="CB41" i="36"/>
  <c r="CD41" i="36" s="1"/>
  <c r="AV41" i="36" s="1"/>
  <c r="BB41" i="36" s="1"/>
  <c r="CA40" i="36"/>
  <c r="CB30" i="36"/>
  <c r="CD30" i="36" s="1"/>
  <c r="AV30" i="36" s="1"/>
  <c r="BB30" i="36" s="1"/>
  <c r="CB31" i="36"/>
  <c r="CD31" i="36" s="1"/>
  <c r="AV31" i="36" s="1"/>
  <c r="BB31" i="36" s="1"/>
  <c r="CA43" i="36"/>
  <c r="CA31" i="36"/>
  <c r="CB33" i="36"/>
  <c r="CD33" i="36" s="1"/>
  <c r="AV33" i="36" s="1"/>
  <c r="BB33" i="36" s="1"/>
  <c r="CA39" i="36"/>
  <c r="CB39" i="36" s="1"/>
  <c r="CD39" i="36" s="1"/>
  <c r="AV39" i="36" s="1"/>
  <c r="BB39" i="36" s="1"/>
  <c r="CB40" i="36"/>
  <c r="CD40" i="36" s="1"/>
  <c r="AV40" i="36" s="1"/>
  <c r="BB40" i="36" s="1"/>
  <c r="CB35" i="36"/>
  <c r="CD35" i="36" s="1"/>
  <c r="AV35" i="36" s="1"/>
  <c r="BB35" i="36" s="1"/>
  <c r="CB36" i="36"/>
  <c r="CD36" i="36" s="1"/>
  <c r="AV36" i="36" s="1"/>
  <c r="BB36" i="36" s="1"/>
  <c r="CA34" i="36"/>
  <c r="CB34" i="36" s="1"/>
  <c r="CD34" i="36" s="1"/>
  <c r="AV34" i="36" s="1"/>
  <c r="BB34" i="36" s="1"/>
  <c r="CA37" i="36"/>
  <c r="CB37" i="36" s="1"/>
  <c r="CD37" i="36" s="1"/>
  <c r="AV37" i="36" s="1"/>
  <c r="BB37" i="36" s="1"/>
  <c r="BD38" i="36"/>
  <c r="CE38" i="36" s="1"/>
  <c r="BP40" i="36"/>
  <c r="BP41" i="36"/>
  <c r="BQ33" i="36"/>
  <c r="BS33" i="36" s="1"/>
  <c r="R33" i="36" s="1"/>
  <c r="BQ31" i="36"/>
  <c r="BS31" i="36" s="1"/>
  <c r="R31" i="36" s="1"/>
  <c r="X31" i="36" s="1"/>
  <c r="BP34" i="36"/>
  <c r="BQ34" i="36" s="1"/>
  <c r="AT38" i="36"/>
  <c r="BQ42" i="36"/>
  <c r="BS42" i="36" s="1"/>
  <c r="R42" i="36" s="1"/>
  <c r="BP35" i="36"/>
  <c r="BQ35" i="36" s="1"/>
  <c r="BS35" i="36" s="1"/>
  <c r="R35" i="36" s="1"/>
  <c r="BQ38" i="36"/>
  <c r="BS38" i="36" s="1"/>
  <c r="R38" i="36" s="1"/>
  <c r="BQ40" i="36"/>
  <c r="BS40" i="36" s="1"/>
  <c r="R40" i="36" s="1"/>
  <c r="BQ41" i="36"/>
  <c r="BS41" i="36" s="1"/>
  <c r="R41" i="36" s="1"/>
  <c r="CB52" i="36"/>
  <c r="AT52" i="36" s="1"/>
  <c r="CA78" i="36"/>
  <c r="CB54" i="36"/>
  <c r="CD54" i="36" s="1"/>
  <c r="AV54" i="36" s="1"/>
  <c r="BB54" i="36" s="1"/>
  <c r="CB77" i="36"/>
  <c r="CD77" i="36" s="1"/>
  <c r="AV77" i="36" s="1"/>
  <c r="BB77" i="36" s="1"/>
  <c r="CA54" i="36"/>
  <c r="CA55" i="36"/>
  <c r="CB56" i="36"/>
  <c r="CD56" i="36" s="1"/>
  <c r="AV56" i="36" s="1"/>
  <c r="BB56" i="36" s="1"/>
  <c r="CA85" i="36"/>
  <c r="CB85" i="36" s="1"/>
  <c r="CD85" i="36" s="1"/>
  <c r="AV85" i="36" s="1"/>
  <c r="BB85" i="36" s="1"/>
  <c r="CA84" i="36"/>
  <c r="CB84" i="36" s="1"/>
  <c r="CD84" i="36" s="1"/>
  <c r="AV84" i="36" s="1"/>
  <c r="BB84" i="36" s="1"/>
  <c r="CA80" i="36"/>
  <c r="CB80" i="36" s="1"/>
  <c r="CB83" i="36"/>
  <c r="CD83" i="36" s="1"/>
  <c r="AV83" i="36" s="1"/>
  <c r="BB83" i="36" s="1"/>
  <c r="CA70" i="36"/>
  <c r="CB70" i="36" s="1"/>
  <c r="CD70" i="36" s="1"/>
  <c r="AV70" i="36" s="1"/>
  <c r="BB70" i="36" s="1"/>
  <c r="CA76" i="36"/>
  <c r="CB78" i="36"/>
  <c r="CD78" i="36" s="1"/>
  <c r="AV78" i="36" s="1"/>
  <c r="BB78" i="36" s="1"/>
  <c r="CA63" i="36"/>
  <c r="CB72" i="36"/>
  <c r="CA79" i="36"/>
  <c r="CA82" i="36"/>
  <c r="CB82" i="36" s="1"/>
  <c r="CB63" i="36"/>
  <c r="CD63" i="36" s="1"/>
  <c r="AV63" i="36" s="1"/>
  <c r="BB63" i="36" s="1"/>
  <c r="CB74" i="36"/>
  <c r="CD74" i="36" s="1"/>
  <c r="AV74" i="36" s="1"/>
  <c r="BB74" i="36" s="1"/>
  <c r="CB79" i="36"/>
  <c r="CD79" i="36" s="1"/>
  <c r="AV79" i="36" s="1"/>
  <c r="BB79" i="36" s="1"/>
  <c r="CA57" i="36"/>
  <c r="CB50" i="36"/>
  <c r="CD50" i="36" s="1"/>
  <c r="AV50" i="36" s="1"/>
  <c r="BB50" i="36" s="1"/>
  <c r="CB59" i="36"/>
  <c r="CD59" i="36" s="1"/>
  <c r="AV59" i="36" s="1"/>
  <c r="BB59" i="36" s="1"/>
  <c r="CA64" i="36"/>
  <c r="CB64" i="36" s="1"/>
  <c r="CB65" i="36"/>
  <c r="CD65" i="36" s="1"/>
  <c r="AV65" i="36" s="1"/>
  <c r="BB65" i="36" s="1"/>
  <c r="CB68" i="36"/>
  <c r="CD68" i="36" s="1"/>
  <c r="AV68" i="36" s="1"/>
  <c r="BB68" i="36" s="1"/>
  <c r="CA73" i="36"/>
  <c r="CB73" i="36" s="1"/>
  <c r="CD73" i="36" s="1"/>
  <c r="AV73" i="36" s="1"/>
  <c r="BB73" i="36" s="1"/>
  <c r="CA48" i="36"/>
  <c r="CB48" i="36" s="1"/>
  <c r="CA49" i="36"/>
  <c r="CB49" i="36" s="1"/>
  <c r="CB62" i="36"/>
  <c r="CD62" i="36" s="1"/>
  <c r="AV62" i="36" s="1"/>
  <c r="BB62" i="36" s="1"/>
  <c r="CB67" i="36"/>
  <c r="CD67" i="36" s="1"/>
  <c r="AV67" i="36" s="1"/>
  <c r="BB67" i="36" s="1"/>
  <c r="CB75" i="36"/>
  <c r="CD75" i="36" s="1"/>
  <c r="AV75" i="36" s="1"/>
  <c r="BB75" i="36" s="1"/>
  <c r="BP54" i="36"/>
  <c r="BP49" i="36"/>
  <c r="BQ54" i="36"/>
  <c r="BS54" i="36" s="1"/>
  <c r="R54" i="36" s="1"/>
  <c r="BQ55" i="36"/>
  <c r="BS55" i="36" s="1"/>
  <c r="R55" i="36" s="1"/>
  <c r="BP57" i="36"/>
  <c r="BQ57" i="36" s="1"/>
  <c r="BS57" i="36" s="1"/>
  <c r="R57" i="36" s="1"/>
  <c r="BP64" i="36"/>
  <c r="BQ64" i="36" s="1"/>
  <c r="BP65" i="36"/>
  <c r="BP75" i="36"/>
  <c r="BP81" i="36"/>
  <c r="BQ81" i="36" s="1"/>
  <c r="BS81" i="36" s="1"/>
  <c r="R81" i="36" s="1"/>
  <c r="BQ79" i="36"/>
  <c r="BS79" i="36" s="1"/>
  <c r="R79" i="36" s="1"/>
  <c r="BP55" i="36"/>
  <c r="BQ63" i="36"/>
  <c r="BS63" i="36" s="1"/>
  <c r="R63" i="36" s="1"/>
  <c r="AT73" i="36"/>
  <c r="BQ74" i="36"/>
  <c r="BS74" i="36" s="1"/>
  <c r="R74" i="36" s="1"/>
  <c r="BQ85" i="36"/>
  <c r="BS85" i="36" s="1"/>
  <c r="R85" i="36" s="1"/>
  <c r="BQ61" i="36"/>
  <c r="BS61" i="36" s="1"/>
  <c r="R61" i="36" s="1"/>
  <c r="BP74" i="36"/>
  <c r="BQ51" i="36"/>
  <c r="BS51" i="36" s="1"/>
  <c r="R51" i="36" s="1"/>
  <c r="BQ60" i="36"/>
  <c r="BS60" i="36" s="1"/>
  <c r="R60" i="36" s="1"/>
  <c r="BP48" i="36"/>
  <c r="BQ48" i="36" s="1"/>
  <c r="BQ49" i="36"/>
  <c r="BS49" i="36" s="1"/>
  <c r="R49" i="36" s="1"/>
  <c r="X49" i="36" s="1"/>
  <c r="BQ56" i="36"/>
  <c r="BS56" i="36" s="1"/>
  <c r="R56" i="36" s="1"/>
  <c r="Z56" i="36" s="1"/>
  <c r="BT56" i="36" s="1"/>
  <c r="BQ62" i="36"/>
  <c r="BS62" i="36" s="1"/>
  <c r="R62" i="36" s="1"/>
  <c r="BQ65" i="36"/>
  <c r="BS65" i="36" s="1"/>
  <c r="R65" i="36" s="1"/>
  <c r="BQ66" i="36"/>
  <c r="BS66" i="36" s="1"/>
  <c r="R66" i="36" s="1"/>
  <c r="BQ67" i="36"/>
  <c r="BS67" i="36" s="1"/>
  <c r="R67" i="36" s="1"/>
  <c r="BQ70" i="36"/>
  <c r="BS70" i="36" s="1"/>
  <c r="R70" i="36" s="1"/>
  <c r="BQ71" i="36"/>
  <c r="BS71" i="36" s="1"/>
  <c r="R71" i="36" s="1"/>
  <c r="BQ73" i="36"/>
  <c r="BS73" i="36" s="1"/>
  <c r="R73" i="36" s="1"/>
  <c r="BQ75" i="36"/>
  <c r="BS75" i="36" s="1"/>
  <c r="R75" i="36" s="1"/>
  <c r="BQ76" i="36"/>
  <c r="BS76" i="36" s="1"/>
  <c r="R76" i="36" s="1"/>
  <c r="BQ77" i="36"/>
  <c r="BS77" i="36" s="1"/>
  <c r="R77" i="36" s="1"/>
  <c r="BQ78" i="36"/>
  <c r="BS78" i="36" s="1"/>
  <c r="R78" i="36" s="1"/>
  <c r="BQ82" i="36"/>
  <c r="BS82" i="36" s="1"/>
  <c r="R82" i="36" s="1"/>
  <c r="BQ83" i="36"/>
  <c r="BS83" i="36" s="1"/>
  <c r="R83" i="36" s="1"/>
  <c r="BQ84" i="36"/>
  <c r="BS84" i="36" s="1"/>
  <c r="R84" i="36" s="1"/>
  <c r="P79" i="36"/>
  <c r="P73" i="36"/>
  <c r="P75" i="36"/>
  <c r="P77" i="36"/>
  <c r="P81" i="36"/>
  <c r="P82" i="36"/>
  <c r="P74" i="36"/>
  <c r="P85" i="36"/>
  <c r="AT71" i="36"/>
  <c r="P70" i="36"/>
  <c r="P71" i="36"/>
  <c r="P72" i="36"/>
  <c r="BS72" i="36"/>
  <c r="R72" i="36" s="1"/>
  <c r="CB76" i="36"/>
  <c r="BQ80" i="36"/>
  <c r="P76" i="36"/>
  <c r="P78" i="36"/>
  <c r="P83" i="36"/>
  <c r="P84" i="36"/>
  <c r="P53" i="36"/>
  <c r="P63" i="36"/>
  <c r="BS50" i="36"/>
  <c r="R50" i="36" s="1"/>
  <c r="Z50" i="36" s="1"/>
  <c r="BT50" i="36" s="1"/>
  <c r="P50" i="36"/>
  <c r="CB55" i="36"/>
  <c r="P56" i="36"/>
  <c r="BS68" i="36"/>
  <c r="R68" i="36" s="1"/>
  <c r="P68" i="36"/>
  <c r="P51" i="36"/>
  <c r="P54" i="36"/>
  <c r="P55" i="36"/>
  <c r="P57" i="36"/>
  <c r="P62" i="36"/>
  <c r="P66" i="36"/>
  <c r="P67" i="36"/>
  <c r="P60" i="36"/>
  <c r="P61" i="36"/>
  <c r="CD58" i="36"/>
  <c r="AV58" i="36" s="1"/>
  <c r="BB58" i="36" s="1"/>
  <c r="BD58" i="36" s="1"/>
  <c r="AT58" i="36"/>
  <c r="P69" i="36"/>
  <c r="BS69" i="36"/>
  <c r="R69" i="36" s="1"/>
  <c r="CA60" i="36"/>
  <c r="CB60" i="36" s="1"/>
  <c r="P65" i="36"/>
  <c r="CA66" i="36"/>
  <c r="CB66" i="36" s="1"/>
  <c r="CB69" i="36"/>
  <c r="CA51" i="36"/>
  <c r="CB51" i="36" s="1"/>
  <c r="BP52" i="36"/>
  <c r="BQ52" i="36" s="1"/>
  <c r="CB53" i="36"/>
  <c r="BP58" i="36"/>
  <c r="BQ58" i="36" s="1"/>
  <c r="P59" i="36"/>
  <c r="CB57" i="36"/>
  <c r="P43" i="36"/>
  <c r="BS43" i="36"/>
  <c r="R43" i="36" s="1"/>
  <c r="P38" i="36"/>
  <c r="P40" i="36"/>
  <c r="P41" i="36"/>
  <c r="BS39" i="36"/>
  <c r="R39" i="36" s="1"/>
  <c r="P39" i="36"/>
  <c r="CB42" i="36"/>
  <c r="P36" i="36"/>
  <c r="BS36" i="36"/>
  <c r="R36" i="36" s="1"/>
  <c r="AT41" i="36"/>
  <c r="CB43" i="36"/>
  <c r="P37" i="36"/>
  <c r="BS37" i="36"/>
  <c r="R37" i="36" s="1"/>
  <c r="AT40" i="36"/>
  <c r="P42" i="36"/>
  <c r="P35" i="36"/>
  <c r="P32" i="36"/>
  <c r="BS32" i="36"/>
  <c r="R32" i="36" s="1"/>
  <c r="P33" i="36"/>
  <c r="AT30" i="36"/>
  <c r="AT31" i="36"/>
  <c r="BX24" i="36"/>
  <c r="BX22" i="36"/>
  <c r="CA24" i="36"/>
  <c r="CA26" i="36"/>
  <c r="BX26" i="36"/>
  <c r="CA23" i="36"/>
  <c r="CA25" i="36"/>
  <c r="CA29" i="36"/>
  <c r="BX29" i="36"/>
  <c r="BX23" i="36"/>
  <c r="BX28" i="36"/>
  <c r="BX27" i="36"/>
  <c r="BX25" i="36"/>
  <c r="CA27" i="36"/>
  <c r="CA22" i="36"/>
  <c r="CA28" i="36"/>
  <c r="BP22" i="36"/>
  <c r="BP25" i="36"/>
  <c r="BP26" i="36"/>
  <c r="BP27" i="36"/>
  <c r="BM28" i="36"/>
  <c r="BP28" i="36"/>
  <c r="BP24" i="36"/>
  <c r="BP29" i="36"/>
  <c r="BP23" i="36"/>
  <c r="BM29" i="36"/>
  <c r="BM27" i="36"/>
  <c r="Z10" i="40"/>
  <c r="AD10" i="40"/>
  <c r="BM22" i="36"/>
  <c r="BM26" i="36"/>
  <c r="BM24" i="36"/>
  <c r="BM23" i="36"/>
  <c r="BM25" i="36"/>
  <c r="V12" i="40"/>
  <c r="Z12" i="40"/>
  <c r="AD12" i="40"/>
  <c r="V9" i="40"/>
  <c r="AD9" i="40"/>
  <c r="E47" i="38"/>
  <c r="E20" i="47"/>
  <c r="G4" i="47"/>
  <c r="G20" i="47" s="1"/>
  <c r="I20" i="47" s="1"/>
  <c r="J20" i="47" s="1"/>
  <c r="X50" i="46"/>
  <c r="I50" i="46" s="1"/>
  <c r="J50" i="46" s="1"/>
  <c r="T32" i="46"/>
  <c r="I32" i="46" s="1"/>
  <c r="J32" i="46" s="1"/>
  <c r="X43" i="46"/>
  <c r="I43" i="46" s="1"/>
  <c r="J43" i="46" s="1"/>
  <c r="T25" i="46"/>
  <c r="I25" i="46" s="1"/>
  <c r="J25" i="46" s="1"/>
  <c r="N10" i="46"/>
  <c r="O10" i="46" s="1"/>
  <c r="N17" i="46"/>
  <c r="O17" i="46" s="1"/>
  <c r="N9" i="46"/>
  <c r="O9" i="46" s="1"/>
  <c r="N8" i="46"/>
  <c r="O8" i="46" s="1"/>
  <c r="N13" i="46"/>
  <c r="O13" i="46" s="1"/>
  <c r="N12" i="46"/>
  <c r="O12" i="46" s="1"/>
  <c r="M14" i="46"/>
  <c r="W14" i="46" s="1"/>
  <c r="U11" i="46"/>
  <c r="L11" i="46" s="1"/>
  <c r="M11" i="46" s="1"/>
  <c r="W11" i="46" s="1"/>
  <c r="M7" i="46"/>
  <c r="W7" i="46" s="1"/>
  <c r="M8" i="46"/>
  <c r="W8" i="46" s="1"/>
  <c r="M19" i="46"/>
  <c r="W19" i="46" s="1"/>
  <c r="X19" i="46" s="1"/>
  <c r="M9" i="46"/>
  <c r="W9" i="46" s="1"/>
  <c r="M10" i="46"/>
  <c r="W10" i="46" s="1"/>
  <c r="M18" i="46"/>
  <c r="W18" i="46" s="1"/>
  <c r="X18" i="46" s="1"/>
  <c r="M17" i="46"/>
  <c r="W17" i="46" s="1"/>
  <c r="M13" i="46"/>
  <c r="W13" i="46" s="1"/>
  <c r="M12" i="46"/>
  <c r="W12" i="46" s="1"/>
  <c r="E39" i="45"/>
  <c r="E40" i="45" s="1"/>
  <c r="E19" i="45"/>
  <c r="E20" i="45" s="1"/>
  <c r="C25" i="43"/>
  <c r="Z9" i="40"/>
  <c r="AA48" i="42"/>
  <c r="AA49" i="42" s="1"/>
  <c r="E5" i="42" s="1"/>
  <c r="AL47" i="40" s="1"/>
  <c r="Z7" i="40"/>
  <c r="T45" i="40"/>
  <c r="Q46" i="40"/>
  <c r="T46" i="40" s="1"/>
  <c r="K48" i="42"/>
  <c r="AA24" i="42"/>
  <c r="AA25" i="42" s="1"/>
  <c r="E3" i="42" s="1"/>
  <c r="AL45" i="40" s="1"/>
  <c r="K24" i="42"/>
  <c r="K25" i="42" s="1"/>
  <c r="E2" i="42" s="1"/>
  <c r="AL44" i="40" s="1"/>
  <c r="AD24" i="40"/>
  <c r="Z24" i="40"/>
  <c r="AH24" i="40"/>
  <c r="Z30" i="44"/>
  <c r="V30" i="44"/>
  <c r="Z25" i="44"/>
  <c r="Z23" i="44"/>
  <c r="V25" i="44"/>
  <c r="R25" i="44"/>
  <c r="N32" i="44"/>
  <c r="R32" i="44"/>
  <c r="V32" i="44"/>
  <c r="R27" i="44"/>
  <c r="N24" i="44"/>
  <c r="Z27" i="44"/>
  <c r="R29" i="44"/>
  <c r="V24" i="44"/>
  <c r="Z29" i="44"/>
  <c r="R31" i="44"/>
  <c r="V26" i="44"/>
  <c r="N28" i="44"/>
  <c r="Z31" i="44"/>
  <c r="N23" i="44"/>
  <c r="Z26" i="44"/>
  <c r="R28" i="44"/>
  <c r="R23" i="44"/>
  <c r="V28" i="44"/>
  <c r="N30" i="44"/>
  <c r="N27" i="44"/>
  <c r="N29" i="44"/>
  <c r="R24" i="44"/>
  <c r="N31" i="44"/>
  <c r="N26" i="44"/>
  <c r="Z10" i="44"/>
  <c r="Z15" i="44"/>
  <c r="N13" i="44"/>
  <c r="R13" i="44"/>
  <c r="V13" i="44"/>
  <c r="V15" i="44"/>
  <c r="N9" i="44"/>
  <c r="N14" i="44"/>
  <c r="R9" i="44"/>
  <c r="V14" i="44"/>
  <c r="V9" i="44"/>
  <c r="Z14" i="44"/>
  <c r="Z16" i="44"/>
  <c r="R10" i="44"/>
  <c r="V10" i="44"/>
  <c r="R15" i="44"/>
  <c r="R8" i="44"/>
  <c r="Z13" i="44"/>
  <c r="N7" i="44"/>
  <c r="V8" i="44"/>
  <c r="N11" i="44"/>
  <c r="Z8" i="44"/>
  <c r="R11" i="44"/>
  <c r="J40" i="44"/>
  <c r="V7" i="44"/>
  <c r="V11" i="44"/>
  <c r="Z7" i="44"/>
  <c r="Z11" i="44"/>
  <c r="R16" i="44"/>
  <c r="N8" i="44"/>
  <c r="N12" i="44"/>
  <c r="Z9" i="44"/>
  <c r="R12" i="44"/>
  <c r="V12" i="44"/>
  <c r="R7" i="44"/>
  <c r="Z12" i="44"/>
  <c r="N16" i="44"/>
  <c r="E23" i="43"/>
  <c r="K49" i="42"/>
  <c r="E4" i="42" s="1"/>
  <c r="AL46" i="40" s="1"/>
  <c r="K54" i="41"/>
  <c r="K55" i="41" s="1"/>
  <c r="G6" i="41" s="1"/>
  <c r="AN43" i="44" s="1"/>
  <c r="AF54" i="41"/>
  <c r="AF55" i="41" s="1"/>
  <c r="G8" i="41" s="1"/>
  <c r="AN45" i="44" s="1"/>
  <c r="AF68" i="41"/>
  <c r="AF69" i="41" s="1"/>
  <c r="G9" i="41" s="1"/>
  <c r="AN46" i="44" s="1"/>
  <c r="K68" i="41"/>
  <c r="K69" i="41" s="1"/>
  <c r="G7" i="41" s="1"/>
  <c r="AN44" i="44" s="1"/>
  <c r="AF38" i="41"/>
  <c r="AF39" i="41" s="1"/>
  <c r="G5" i="41" s="1"/>
  <c r="AN42" i="44" s="1"/>
  <c r="K24" i="41"/>
  <c r="K25" i="41" s="1"/>
  <c r="G2" i="41" s="1"/>
  <c r="AN39" i="44" s="1"/>
  <c r="K38" i="41"/>
  <c r="K39" i="41" s="1"/>
  <c r="G3" i="41" s="1"/>
  <c r="AN40" i="44" s="1"/>
  <c r="AF24" i="41"/>
  <c r="AF25" i="41" s="1"/>
  <c r="G4" i="41" s="1"/>
  <c r="AN41" i="44" s="1"/>
  <c r="AD7" i="40"/>
  <c r="AH23" i="40"/>
  <c r="AD23" i="40"/>
  <c r="Z23" i="40"/>
  <c r="V23" i="40"/>
  <c r="AH7" i="40"/>
  <c r="AH8" i="40"/>
  <c r="AD8" i="40"/>
  <c r="Z8" i="40"/>
  <c r="T44" i="40"/>
  <c r="T47" i="40"/>
  <c r="P49" i="36" l="1"/>
  <c r="AT37" i="36"/>
  <c r="AT36" i="36"/>
  <c r="AT35" i="36"/>
  <c r="AT34" i="36"/>
  <c r="AT32" i="36"/>
  <c r="AT33" i="36"/>
  <c r="BS30" i="36"/>
  <c r="R30" i="36" s="1"/>
  <c r="X30" i="36" s="1"/>
  <c r="P31" i="36"/>
  <c r="CB26" i="36"/>
  <c r="AT26" i="36" s="1"/>
  <c r="CF38" i="36"/>
  <c r="AT63" i="36"/>
  <c r="AT78" i="36"/>
  <c r="CD52" i="36"/>
  <c r="AV52" i="36" s="1"/>
  <c r="BB52" i="36" s="1"/>
  <c r="AT56" i="36"/>
  <c r="AT50" i="36"/>
  <c r="AT61" i="36"/>
  <c r="AT84" i="36"/>
  <c r="AT85" i="36"/>
  <c r="AT70" i="36"/>
  <c r="BD74" i="36"/>
  <c r="CE74" i="36" s="1"/>
  <c r="AT68" i="36"/>
  <c r="AT83" i="36"/>
  <c r="AT75" i="36"/>
  <c r="AT65" i="36"/>
  <c r="CD64" i="36"/>
  <c r="AV64" i="36" s="1"/>
  <c r="BB64" i="36" s="1"/>
  <c r="BD64" i="36" s="1"/>
  <c r="CE64" i="36" s="1"/>
  <c r="AT64" i="36"/>
  <c r="BD78" i="36"/>
  <c r="CE78" i="36" s="1"/>
  <c r="AT54" i="36"/>
  <c r="AT59" i="36"/>
  <c r="AT81" i="36"/>
  <c r="CD72" i="36"/>
  <c r="AV72" i="36" s="1"/>
  <c r="BB72" i="36" s="1"/>
  <c r="BD72" i="36" s="1"/>
  <c r="CE72" i="36" s="1"/>
  <c r="AT72" i="36"/>
  <c r="AT62" i="36"/>
  <c r="AT79" i="36"/>
  <c r="AT77" i="36"/>
  <c r="CD80" i="36"/>
  <c r="AV80" i="36" s="1"/>
  <c r="BB80" i="36" s="1"/>
  <c r="BD80" i="36" s="1"/>
  <c r="AT80" i="36"/>
  <c r="AT67" i="36"/>
  <c r="AT74" i="36"/>
  <c r="BD62" i="36"/>
  <c r="CE62" i="36" s="1"/>
  <c r="CD57" i="36"/>
  <c r="AV57" i="36" s="1"/>
  <c r="BB57" i="36" s="1"/>
  <c r="BD56" i="36" s="1"/>
  <c r="CE56" i="36" s="1"/>
  <c r="AT57" i="36"/>
  <c r="CD51" i="36"/>
  <c r="AV51" i="36" s="1"/>
  <c r="BB51" i="36" s="1"/>
  <c r="BD50" i="36" s="1"/>
  <c r="CE50" i="36" s="1"/>
  <c r="AT51" i="36"/>
  <c r="CD76" i="36"/>
  <c r="AV76" i="36" s="1"/>
  <c r="BB76" i="36" s="1"/>
  <c r="BD76" i="36" s="1"/>
  <c r="AT76" i="36"/>
  <c r="Z72" i="36"/>
  <c r="BT72" i="36" s="1"/>
  <c r="Z74" i="36"/>
  <c r="BD84" i="36"/>
  <c r="CD82" i="36"/>
  <c r="AV82" i="36" s="1"/>
  <c r="BB82" i="36" s="1"/>
  <c r="BD82" i="36" s="1"/>
  <c r="AT82" i="36"/>
  <c r="BD70" i="36"/>
  <c r="BS80" i="36"/>
  <c r="R80" i="36" s="1"/>
  <c r="Z80" i="36" s="1"/>
  <c r="BT80" i="36" s="1"/>
  <c r="P80" i="36"/>
  <c r="Z78" i="36"/>
  <c r="Z84" i="36"/>
  <c r="Z70" i="36"/>
  <c r="CD60" i="36"/>
  <c r="AV60" i="36" s="1"/>
  <c r="BB60" i="36" s="1"/>
  <c r="BD60" i="36" s="1"/>
  <c r="AT60" i="36"/>
  <c r="BS64" i="36"/>
  <c r="R64" i="36" s="1"/>
  <c r="Z64" i="36" s="1"/>
  <c r="BT64" i="36" s="1"/>
  <c r="P64" i="36"/>
  <c r="BS58" i="36"/>
  <c r="R58" i="36" s="1"/>
  <c r="P58" i="36"/>
  <c r="CD66" i="36"/>
  <c r="AV66" i="36" s="1"/>
  <c r="BB66" i="36" s="1"/>
  <c r="BD66" i="36" s="1"/>
  <c r="AT66" i="36"/>
  <c r="CD55" i="36"/>
  <c r="AV55" i="36" s="1"/>
  <c r="BB55" i="36" s="1"/>
  <c r="BD54" i="36" s="1"/>
  <c r="AT55" i="36"/>
  <c r="Z62" i="36"/>
  <c r="CD69" i="36"/>
  <c r="AV69" i="36" s="1"/>
  <c r="BB69" i="36" s="1"/>
  <c r="BD68" i="36" s="1"/>
  <c r="AT69" i="36"/>
  <c r="AT53" i="36"/>
  <c r="CD53" i="36"/>
  <c r="AV53" i="36" s="1"/>
  <c r="CD49" i="36"/>
  <c r="AV49" i="36" s="1"/>
  <c r="BB49" i="36" s="1"/>
  <c r="AT49" i="36"/>
  <c r="P48" i="36"/>
  <c r="BS48" i="36"/>
  <c r="R48" i="36" s="1"/>
  <c r="X48" i="36" s="1"/>
  <c r="CE58" i="36"/>
  <c r="BS52" i="36"/>
  <c r="R52" i="36" s="1"/>
  <c r="P52" i="36"/>
  <c r="CD48" i="36"/>
  <c r="AV48" i="36" s="1"/>
  <c r="BB48" i="36" s="1"/>
  <c r="AT48" i="36"/>
  <c r="BD36" i="36"/>
  <c r="CD42" i="36"/>
  <c r="AV42" i="36" s="1"/>
  <c r="BB42" i="36" s="1"/>
  <c r="AT42" i="36"/>
  <c r="CD43" i="36"/>
  <c r="AV43" i="36" s="1"/>
  <c r="BB43" i="36" s="1"/>
  <c r="AT43" i="36"/>
  <c r="BD40" i="36"/>
  <c r="Z38" i="36"/>
  <c r="BT38" i="36" s="1"/>
  <c r="BD34" i="36"/>
  <c r="CE34" i="36" s="1"/>
  <c r="BH34" i="36" s="1"/>
  <c r="BD32" i="36"/>
  <c r="CE32" i="36" s="1"/>
  <c r="BH32" i="36" s="1"/>
  <c r="BS34" i="36"/>
  <c r="R34" i="36" s="1"/>
  <c r="P34" i="36"/>
  <c r="BD30" i="36"/>
  <c r="CE30" i="36" s="1"/>
  <c r="CB24" i="36"/>
  <c r="AT24" i="36" s="1"/>
  <c r="CB27" i="36"/>
  <c r="CB22" i="36"/>
  <c r="AT22" i="36" s="1"/>
  <c r="CB29" i="36"/>
  <c r="AT29" i="36" s="1"/>
  <c r="CB28" i="36"/>
  <c r="AT28" i="36" s="1"/>
  <c r="CB23" i="36"/>
  <c r="AT23" i="36" s="1"/>
  <c r="CB25" i="36"/>
  <c r="AT25" i="36" s="1"/>
  <c r="BQ24" i="36"/>
  <c r="P24" i="36" s="1"/>
  <c r="BQ22" i="36"/>
  <c r="P22" i="36" s="1"/>
  <c r="BQ27" i="36"/>
  <c r="P27" i="36" s="1"/>
  <c r="BQ25" i="36"/>
  <c r="P25" i="36" s="1"/>
  <c r="BQ26" i="36"/>
  <c r="P26" i="36" s="1"/>
  <c r="BQ23" i="36"/>
  <c r="P23" i="36" s="1"/>
  <c r="BQ28" i="36"/>
  <c r="P28" i="36" s="1"/>
  <c r="BQ29" i="36"/>
  <c r="P29" i="36" s="1"/>
  <c r="T17" i="40"/>
  <c r="W44" i="40" s="1"/>
  <c r="X14" i="46"/>
  <c r="N14" i="46" s="1"/>
  <c r="O14" i="46" s="1"/>
  <c r="X11" i="46"/>
  <c r="N11" i="46" s="1"/>
  <c r="O11" i="46" s="1"/>
  <c r="N19" i="46"/>
  <c r="O19" i="46" s="1"/>
  <c r="N18" i="46"/>
  <c r="O18" i="46" s="1"/>
  <c r="X7" i="46"/>
  <c r="N7" i="46" s="1"/>
  <c r="O7" i="46" s="1"/>
  <c r="A24" i="43"/>
  <c r="T33" i="40"/>
  <c r="Z44" i="40" s="1"/>
  <c r="G55" i="40" s="1"/>
  <c r="J55" i="40" s="1"/>
  <c r="M55" i="40" s="1"/>
  <c r="X33" i="40"/>
  <c r="Z45" i="40" s="1"/>
  <c r="G56" i="40" s="1"/>
  <c r="J56" i="40" s="1"/>
  <c r="M56" i="40" s="1"/>
  <c r="AF33" i="40"/>
  <c r="Z47" i="40" s="1"/>
  <c r="G58" i="40" s="1"/>
  <c r="J58" i="40" s="1"/>
  <c r="M58" i="40" s="1"/>
  <c r="T33" i="44"/>
  <c r="Q45" i="44" s="1"/>
  <c r="X33" i="44"/>
  <c r="Q46" i="44" s="1"/>
  <c r="P33" i="44"/>
  <c r="Q44" i="44" s="1"/>
  <c r="L33" i="44"/>
  <c r="Q43" i="44" s="1"/>
  <c r="X17" i="44"/>
  <c r="Q42" i="44" s="1"/>
  <c r="T17" i="44"/>
  <c r="Q41" i="44" s="1"/>
  <c r="P17" i="44"/>
  <c r="Q40" i="44" s="1"/>
  <c r="J41" i="44"/>
  <c r="L17" i="44"/>
  <c r="Q39" i="44" s="1"/>
  <c r="V39" i="44" s="1"/>
  <c r="AB33" i="40"/>
  <c r="Z46" i="40" s="1"/>
  <c r="G57" i="40" s="1"/>
  <c r="J57" i="40" s="1"/>
  <c r="M57" i="40" s="1"/>
  <c r="AB17" i="40"/>
  <c r="W46" i="40" s="1"/>
  <c r="X17" i="40"/>
  <c r="W45" i="40" s="1"/>
  <c r="AF17" i="40"/>
  <c r="W47" i="40" s="1"/>
  <c r="T46" i="44" l="1"/>
  <c r="V46" i="44" s="1"/>
  <c r="T45" i="44"/>
  <c r="V45" i="44" s="1"/>
  <c r="T44" i="44"/>
  <c r="V44" i="44" s="1"/>
  <c r="T43" i="44"/>
  <c r="V43" i="44" s="1"/>
  <c r="CD26" i="36"/>
  <c r="AV26" i="36" s="1"/>
  <c r="BB26" i="36" s="1"/>
  <c r="CE80" i="36"/>
  <c r="AB80" i="36"/>
  <c r="AB64" i="36"/>
  <c r="CF64" i="36"/>
  <c r="AB72" i="36"/>
  <c r="CF72" i="36"/>
  <c r="CF56" i="36"/>
  <c r="CF50" i="36"/>
  <c r="BT78" i="36"/>
  <c r="CF78" i="36" s="1"/>
  <c r="Z82" i="36"/>
  <c r="CE82" i="36"/>
  <c r="CE70" i="36"/>
  <c r="CE84" i="36"/>
  <c r="CE76" i="36"/>
  <c r="CF74" i="36"/>
  <c r="BT74" i="36"/>
  <c r="BT70" i="36"/>
  <c r="BT84" i="36"/>
  <c r="Z76" i="36"/>
  <c r="CE68" i="36"/>
  <c r="BT62" i="36"/>
  <c r="CF62" i="36" s="1"/>
  <c r="BD42" i="36"/>
  <c r="CE42" i="36" s="1"/>
  <c r="BB53" i="36"/>
  <c r="BD52" i="36" s="1"/>
  <c r="Z66" i="36"/>
  <c r="BD48" i="36"/>
  <c r="Z68" i="36"/>
  <c r="Z60" i="36"/>
  <c r="Z52" i="36"/>
  <c r="CE54" i="36"/>
  <c r="CE66" i="36"/>
  <c r="Z54" i="36"/>
  <c r="Z58" i="36"/>
  <c r="CE60" i="36"/>
  <c r="CE36" i="36"/>
  <c r="BH36" i="36" s="1"/>
  <c r="AD38" i="36"/>
  <c r="AB38" i="36"/>
  <c r="Z40" i="36"/>
  <c r="CE40" i="36"/>
  <c r="Z36" i="36"/>
  <c r="Z34" i="36"/>
  <c r="BT34" i="36" s="1"/>
  <c r="Z30" i="36"/>
  <c r="BT30" i="36" s="1"/>
  <c r="BU30" i="36" s="1"/>
  <c r="Z32" i="36"/>
  <c r="BT32" i="36" s="1"/>
  <c r="CF32" i="36" s="1"/>
  <c r="BF32" i="36" s="1"/>
  <c r="CD24" i="36"/>
  <c r="AV24" i="36" s="1"/>
  <c r="BB24" i="36" s="1"/>
  <c r="CD28" i="36"/>
  <c r="AV28" i="36" s="1"/>
  <c r="BB28" i="36" s="1"/>
  <c r="CD27" i="36"/>
  <c r="AV27" i="36" s="1"/>
  <c r="AT27" i="36"/>
  <c r="CD29" i="36"/>
  <c r="AV29" i="36" s="1"/>
  <c r="BB29" i="36" s="1"/>
  <c r="CD23" i="36"/>
  <c r="AV23" i="36" s="1"/>
  <c r="BB23" i="36" s="1"/>
  <c r="CD22" i="36"/>
  <c r="AV22" i="36" s="1"/>
  <c r="BB22" i="36" s="1"/>
  <c r="CD25" i="36"/>
  <c r="AV25" i="36" s="1"/>
  <c r="BB25" i="36" s="1"/>
  <c r="BS26" i="36"/>
  <c r="R26" i="36" s="1"/>
  <c r="BS27" i="36"/>
  <c r="BS29" i="36"/>
  <c r="BS28" i="36"/>
  <c r="R28" i="36" s="1"/>
  <c r="X28" i="36" s="1"/>
  <c r="BS24" i="36"/>
  <c r="R24" i="36" s="1"/>
  <c r="BS23" i="36"/>
  <c r="R23" i="36" s="1"/>
  <c r="BS25" i="36"/>
  <c r="R25" i="36" s="1"/>
  <c r="BS22" i="36"/>
  <c r="R22" i="36" s="1"/>
  <c r="AC44" i="40"/>
  <c r="AF44" i="40" s="1"/>
  <c r="AC47" i="40"/>
  <c r="AF47" i="40" s="1"/>
  <c r="AC45" i="40"/>
  <c r="AF45" i="40" s="1"/>
  <c r="AC46" i="40"/>
  <c r="AF46" i="40" s="1"/>
  <c r="J42" i="44"/>
  <c r="T42" i="44" s="1"/>
  <c r="V40" i="44"/>
  <c r="X39" i="44" s="1"/>
  <c r="Z39" i="44" s="1"/>
  <c r="X24" i="36" l="1"/>
  <c r="X26" i="36"/>
  <c r="X25" i="36"/>
  <c r="X22" i="36"/>
  <c r="X23" i="36"/>
  <c r="X45" i="44"/>
  <c r="Z45" i="44" s="1"/>
  <c r="X43" i="44"/>
  <c r="Z43" i="44" s="1"/>
  <c r="CF80" i="36"/>
  <c r="AD80" i="36"/>
  <c r="CF84" i="36"/>
  <c r="AD72" i="36"/>
  <c r="AD64" i="36"/>
  <c r="CF70" i="36"/>
  <c r="Z42" i="36"/>
  <c r="BT42" i="36" s="1"/>
  <c r="AB62" i="36"/>
  <c r="AD56" i="36"/>
  <c r="AB56" i="36"/>
  <c r="AB50" i="36"/>
  <c r="AD50" i="36"/>
  <c r="AB70" i="36"/>
  <c r="AB78" i="36"/>
  <c r="AD84" i="36"/>
  <c r="AB84" i="36"/>
  <c r="BT76" i="36"/>
  <c r="CF76" i="36"/>
  <c r="AD70" i="36"/>
  <c r="CF82" i="36"/>
  <c r="BT82" i="36"/>
  <c r="Z48" i="36"/>
  <c r="BT48" i="36" s="1"/>
  <c r="BU48" i="36" s="1"/>
  <c r="AB74" i="36"/>
  <c r="AD74" i="36"/>
  <c r="BT68" i="36"/>
  <c r="CF68" i="36" s="1"/>
  <c r="BT60" i="36"/>
  <c r="CF60" i="36"/>
  <c r="BT54" i="36"/>
  <c r="BT52" i="36"/>
  <c r="BT66" i="36"/>
  <c r="CE52" i="36"/>
  <c r="BT58" i="36"/>
  <c r="CF58" i="36" s="1"/>
  <c r="CE48" i="36"/>
  <c r="BT36" i="36"/>
  <c r="CF36" i="36" s="1"/>
  <c r="BF36" i="36" s="1"/>
  <c r="BT40" i="36"/>
  <c r="CF34" i="36"/>
  <c r="BF34" i="36" s="1"/>
  <c r="AD34" i="36"/>
  <c r="AB34" i="36"/>
  <c r="CF30" i="36"/>
  <c r="AD30" i="36"/>
  <c r="AB30" i="36"/>
  <c r="BD28" i="36"/>
  <c r="CE28" i="36" s="1"/>
  <c r="BD24" i="36"/>
  <c r="BD22" i="36"/>
  <c r="BB27" i="36"/>
  <c r="BD26" i="36" s="1"/>
  <c r="R29" i="36"/>
  <c r="X29" i="36" s="1"/>
  <c r="R27" i="36"/>
  <c r="V41" i="44"/>
  <c r="V42" i="44"/>
  <c r="Z24" i="36" l="1"/>
  <c r="BT24" i="36" s="1"/>
  <c r="X27" i="36"/>
  <c r="Z26" i="36" s="1"/>
  <c r="BT26" i="36" s="1"/>
  <c r="AD62" i="36"/>
  <c r="AD78" i="36"/>
  <c r="AB48" i="36"/>
  <c r="CF52" i="36"/>
  <c r="AB36" i="36"/>
  <c r="AB52" i="36"/>
  <c r="AD68" i="36"/>
  <c r="AB58" i="36"/>
  <c r="CF66" i="36"/>
  <c r="AD82" i="36"/>
  <c r="AB82" i="36"/>
  <c r="AD76" i="36"/>
  <c r="AB76" i="36"/>
  <c r="AD60" i="36"/>
  <c r="AB60" i="36"/>
  <c r="AD66" i="36"/>
  <c r="AB66" i="36"/>
  <c r="AD52" i="36"/>
  <c r="CF48" i="36"/>
  <c r="CF54" i="36"/>
  <c r="AB54" i="36"/>
  <c r="AD54" i="36"/>
  <c r="AD42" i="36"/>
  <c r="AB42" i="36"/>
  <c r="AD40" i="36"/>
  <c r="AB40" i="36"/>
  <c r="CF40" i="36"/>
  <c r="CF42" i="36"/>
  <c r="AD32" i="36"/>
  <c r="AB32" i="36"/>
  <c r="Z28" i="36"/>
  <c r="CE26" i="36"/>
  <c r="BH26" i="36" s="1"/>
  <c r="CE24" i="36"/>
  <c r="CE22" i="36"/>
  <c r="Z22" i="36"/>
  <c r="X41" i="44"/>
  <c r="Z41" i="44" s="1"/>
  <c r="K47" i="38"/>
  <c r="K48" i="38" s="1"/>
  <c r="E48" i="38"/>
  <c r="K37" i="38"/>
  <c r="K26" i="38"/>
  <c r="K28" i="38" s="1"/>
  <c r="K29" i="38" s="1"/>
  <c r="K17" i="38"/>
  <c r="E28" i="38"/>
  <c r="E29" i="38" s="1"/>
  <c r="BF22" i="36" l="1"/>
  <c r="BH24" i="36"/>
  <c r="BU26" i="36"/>
  <c r="AB26" i="36" s="1"/>
  <c r="CF26" i="36"/>
  <c r="BF26" i="36" s="1"/>
  <c r="BU24" i="36"/>
  <c r="AB24" i="36" s="1"/>
  <c r="CF24" i="36"/>
  <c r="BF24" i="36" s="1"/>
  <c r="AD36" i="36"/>
  <c r="AD58" i="36"/>
  <c r="AB68" i="36"/>
  <c r="AD48" i="36"/>
  <c r="BT28" i="36"/>
  <c r="BT22" i="36"/>
  <c r="K18" i="38"/>
  <c r="N4" i="38"/>
  <c r="E4" i="38" s="1"/>
  <c r="O5" i="38"/>
  <c r="F5" i="38" s="1"/>
  <c r="O7" i="38"/>
  <c r="K38" i="38"/>
  <c r="K39" i="38" s="1"/>
  <c r="O3" i="38"/>
  <c r="F3" i="38" s="1"/>
  <c r="N3" i="38"/>
  <c r="E3" i="38" s="1"/>
  <c r="BU28" i="36" l="1"/>
  <c r="AD28" i="36" s="1"/>
  <c r="AD26" i="36"/>
  <c r="AD24" i="36"/>
  <c r="BU22" i="36"/>
  <c r="AB22" i="36" s="1"/>
  <c r="CF22" i="36"/>
  <c r="E8" i="38"/>
  <c r="AK46" i="40" s="1"/>
  <c r="CF28" i="36"/>
  <c r="O6" i="38"/>
  <c r="F6" i="38" s="1"/>
  <c r="F8" i="38" s="1"/>
  <c r="AK44" i="40" s="1"/>
  <c r="BH22" i="36" l="1"/>
  <c r="AB28" i="36"/>
  <c r="AD22" i="36"/>
  <c r="BD61" i="35"/>
  <c r="BC61" i="35" s="1"/>
  <c r="BA61" i="35"/>
  <c r="AZ61" i="35"/>
  <c r="AY61" i="35"/>
  <c r="AW61" i="35"/>
  <c r="AX61" i="35" s="1"/>
  <c r="BB61" i="35" s="1"/>
  <c r="AL61" i="35" s="1"/>
  <c r="BD60" i="35"/>
  <c r="BC60" i="35" s="1"/>
  <c r="BA60" i="35"/>
  <c r="AZ60" i="35"/>
  <c r="AY60" i="35"/>
  <c r="AW60" i="35"/>
  <c r="AX60" i="35" s="1"/>
  <c r="BD59" i="35"/>
  <c r="BC59" i="35" s="1"/>
  <c r="BA59" i="35"/>
  <c r="AZ59" i="35"/>
  <c r="AY59" i="35"/>
  <c r="AW59" i="35"/>
  <c r="BD58" i="35"/>
  <c r="BC58" i="35" s="1"/>
  <c r="BA58" i="35"/>
  <c r="AZ58" i="35"/>
  <c r="AY58" i="35"/>
  <c r="AW58" i="35"/>
  <c r="AX58" i="35" s="1"/>
  <c r="BB58" i="35" s="1"/>
  <c r="AL58" i="35" s="1"/>
  <c r="BD57" i="35"/>
  <c r="BC57" i="35" s="1"/>
  <c r="BA57" i="35"/>
  <c r="AZ57" i="35"/>
  <c r="AY57" i="35"/>
  <c r="AW57" i="35"/>
  <c r="AX57" i="35" s="1"/>
  <c r="BB57" i="35" s="1"/>
  <c r="AL57" i="35" s="1"/>
  <c r="BD56" i="35"/>
  <c r="BC56" i="35" s="1"/>
  <c r="BA56" i="35"/>
  <c r="AZ56" i="35"/>
  <c r="AY56" i="35"/>
  <c r="AW56" i="35"/>
  <c r="BD55" i="35"/>
  <c r="BC55" i="35" s="1"/>
  <c r="BA55" i="35"/>
  <c r="AZ55" i="35"/>
  <c r="AY55" i="35"/>
  <c r="AW55" i="35"/>
  <c r="BD54" i="35"/>
  <c r="BC54" i="35" s="1"/>
  <c r="BA54" i="35"/>
  <c r="AZ54" i="35"/>
  <c r="AY54" i="35"/>
  <c r="AW54" i="35"/>
  <c r="AX54" i="35" s="1"/>
  <c r="BB54" i="35" s="1"/>
  <c r="AL54" i="35" s="1"/>
  <c r="BD53" i="35"/>
  <c r="BC53" i="35" s="1"/>
  <c r="BA53" i="35"/>
  <c r="AZ53" i="35"/>
  <c r="AY53" i="35"/>
  <c r="AW53" i="35"/>
  <c r="BD52" i="35"/>
  <c r="BC52" i="35" s="1"/>
  <c r="BA52" i="35"/>
  <c r="AZ52" i="35"/>
  <c r="AY52" i="35"/>
  <c r="AW52" i="35"/>
  <c r="AX52" i="35" s="1"/>
  <c r="BD51" i="35"/>
  <c r="BC51" i="35" s="1"/>
  <c r="BA51" i="35"/>
  <c r="AZ51" i="35"/>
  <c r="AY51" i="35"/>
  <c r="AW51" i="35"/>
  <c r="BD50" i="35"/>
  <c r="BC50" i="35" s="1"/>
  <c r="BA50" i="35"/>
  <c r="AZ50" i="35"/>
  <c r="AY50" i="35"/>
  <c r="AW50" i="35"/>
  <c r="AX50" i="35" s="1"/>
  <c r="BB50" i="35" s="1"/>
  <c r="AL50" i="35" s="1"/>
  <c r="BD49" i="35"/>
  <c r="BC49" i="35" s="1"/>
  <c r="BA49" i="35"/>
  <c r="AZ49" i="35"/>
  <c r="AY49" i="35"/>
  <c r="AW49" i="35"/>
  <c r="BD48" i="35"/>
  <c r="BC48" i="35" s="1"/>
  <c r="BA48" i="35"/>
  <c r="AZ48" i="35"/>
  <c r="AY48" i="35"/>
  <c r="AW48" i="35"/>
  <c r="AX48" i="35" s="1"/>
  <c r="BD47" i="35"/>
  <c r="BC47" i="35" s="1"/>
  <c r="BA47" i="35"/>
  <c r="AZ47" i="35"/>
  <c r="AY47" i="35"/>
  <c r="AW47" i="35"/>
  <c r="BD46" i="35"/>
  <c r="BC46" i="35" s="1"/>
  <c r="BA46" i="35"/>
  <c r="AZ46" i="35"/>
  <c r="AY46" i="35"/>
  <c r="AW46" i="35"/>
  <c r="AX46" i="35" s="1"/>
  <c r="BB46" i="35" s="1"/>
  <c r="AL46" i="35" s="1"/>
  <c r="BD45" i="35"/>
  <c r="BC45" i="35" s="1"/>
  <c r="BA45" i="35"/>
  <c r="AZ45" i="35"/>
  <c r="AY45" i="35"/>
  <c r="AW45" i="35"/>
  <c r="BD44" i="35"/>
  <c r="BC44" i="35" s="1"/>
  <c r="BA44" i="35"/>
  <c r="AZ44" i="35"/>
  <c r="AY44" i="35"/>
  <c r="AW44" i="35"/>
  <c r="BD43" i="35"/>
  <c r="BC43" i="35" s="1"/>
  <c r="BA43" i="35"/>
  <c r="AZ43" i="35"/>
  <c r="AY43" i="35"/>
  <c r="AW43" i="35"/>
  <c r="BD42" i="35"/>
  <c r="BC42" i="35" s="1"/>
  <c r="BA42" i="35"/>
  <c r="AZ42" i="35"/>
  <c r="AY42" i="35"/>
  <c r="AW42" i="35"/>
  <c r="AX42" i="35" s="1"/>
  <c r="BB42" i="35" s="1"/>
  <c r="AL42" i="35" s="1"/>
  <c r="BD41" i="35"/>
  <c r="BC41" i="35" s="1"/>
  <c r="BA41" i="35"/>
  <c r="AZ41" i="35"/>
  <c r="AY41" i="35"/>
  <c r="AW41" i="35"/>
  <c r="AX41" i="35" s="1"/>
  <c r="BB41" i="35" s="1"/>
  <c r="AL41" i="35" s="1"/>
  <c r="BD40" i="35"/>
  <c r="BC40" i="35" s="1"/>
  <c r="BA40" i="35"/>
  <c r="AZ40" i="35"/>
  <c r="AY40" i="35"/>
  <c r="AW40" i="35"/>
  <c r="BD39" i="35"/>
  <c r="BC39" i="35" s="1"/>
  <c r="BA39" i="35"/>
  <c r="AZ39" i="35"/>
  <c r="AY39" i="35"/>
  <c r="AW39" i="35"/>
  <c r="BD38" i="35"/>
  <c r="BC38" i="35" s="1"/>
  <c r="BA38" i="35"/>
  <c r="AZ38" i="35"/>
  <c r="AY38" i="35"/>
  <c r="AW38" i="35"/>
  <c r="AX38" i="35" s="1"/>
  <c r="BB38" i="35" s="1"/>
  <c r="AL38" i="35" s="1"/>
  <c r="BD37" i="35"/>
  <c r="BC37" i="35" s="1"/>
  <c r="BA37" i="35"/>
  <c r="AZ37" i="35"/>
  <c r="AY37" i="35"/>
  <c r="AW37" i="35"/>
  <c r="AX37" i="35" s="1"/>
  <c r="BD36" i="35"/>
  <c r="BC36" i="35" s="1"/>
  <c r="BA36" i="35"/>
  <c r="AZ36" i="35"/>
  <c r="AY36" i="35"/>
  <c r="AW36" i="35"/>
  <c r="AX36" i="35" s="1"/>
  <c r="BD35" i="35"/>
  <c r="BC35" i="35" s="1"/>
  <c r="BA35" i="35"/>
  <c r="AZ35" i="35"/>
  <c r="AY35" i="35"/>
  <c r="AW35" i="35"/>
  <c r="BD34" i="35"/>
  <c r="BC34" i="35" s="1"/>
  <c r="BA34" i="35"/>
  <c r="AZ34" i="35"/>
  <c r="AY34" i="35"/>
  <c r="AW34" i="35"/>
  <c r="AX34" i="35" s="1"/>
  <c r="BB34" i="35" s="1"/>
  <c r="AL34" i="35" s="1"/>
  <c r="BD33" i="35"/>
  <c r="BC33" i="35" s="1"/>
  <c r="BA33" i="35"/>
  <c r="AZ33" i="35"/>
  <c r="AY33" i="35"/>
  <c r="AW33" i="35"/>
  <c r="AX33" i="35" s="1"/>
  <c r="BB33" i="35" s="1"/>
  <c r="AL33" i="35" s="1"/>
  <c r="BD32" i="35"/>
  <c r="BC32" i="35" s="1"/>
  <c r="BA32" i="35"/>
  <c r="AZ32" i="35"/>
  <c r="AY32" i="35"/>
  <c r="AW32" i="35"/>
  <c r="BD31" i="35"/>
  <c r="BC31" i="35" s="1"/>
  <c r="BA31" i="35"/>
  <c r="AZ31" i="35"/>
  <c r="AY31" i="35"/>
  <c r="AW31" i="35"/>
  <c r="BD30" i="35"/>
  <c r="BC30" i="35" s="1"/>
  <c r="BA30" i="35"/>
  <c r="AZ30" i="35"/>
  <c r="AY30" i="35"/>
  <c r="AW30" i="35"/>
  <c r="AX30" i="35" s="1"/>
  <c r="BB30" i="35" s="1"/>
  <c r="AL30" i="35" s="1"/>
  <c r="BD29" i="35"/>
  <c r="BC29" i="35" s="1"/>
  <c r="BA29" i="35"/>
  <c r="AZ29" i="35"/>
  <c r="AY29" i="35"/>
  <c r="AW29" i="35"/>
  <c r="BD28" i="35"/>
  <c r="BC28" i="35" s="1"/>
  <c r="BA28" i="35"/>
  <c r="AZ28" i="35"/>
  <c r="AY28" i="35"/>
  <c r="AX28" i="35"/>
  <c r="AW28" i="35"/>
  <c r="BD27" i="35"/>
  <c r="BC27" i="35" s="1"/>
  <c r="BA27" i="35"/>
  <c r="AZ27" i="35"/>
  <c r="AY27" i="35"/>
  <c r="AW27" i="35"/>
  <c r="BD26" i="35"/>
  <c r="BC26" i="35" s="1"/>
  <c r="BA26" i="35"/>
  <c r="AZ26" i="35"/>
  <c r="AY26" i="35"/>
  <c r="AW26" i="35"/>
  <c r="AX26" i="35" s="1"/>
  <c r="BB26" i="35" s="1"/>
  <c r="AL26" i="35" s="1"/>
  <c r="BD25" i="35"/>
  <c r="BC25" i="35" s="1"/>
  <c r="BA25" i="35"/>
  <c r="AZ25" i="35"/>
  <c r="AY25" i="35"/>
  <c r="AW25" i="35"/>
  <c r="BD24" i="35"/>
  <c r="BC24" i="35" s="1"/>
  <c r="BA24" i="35"/>
  <c r="AZ24" i="35"/>
  <c r="AY24" i="35"/>
  <c r="AW24" i="35"/>
  <c r="AX24" i="35" s="1"/>
  <c r="BD23" i="35"/>
  <c r="BC23" i="35" s="1"/>
  <c r="BA23" i="35"/>
  <c r="AZ23" i="35"/>
  <c r="AY23" i="35"/>
  <c r="AW23" i="35"/>
  <c r="BD22" i="35"/>
  <c r="BC22" i="35" s="1"/>
  <c r="BA22" i="35"/>
  <c r="AZ22" i="35"/>
  <c r="AY22" i="35"/>
  <c r="AW22" i="35"/>
  <c r="AX22" i="35" s="1"/>
  <c r="BB22" i="35" s="1"/>
  <c r="AL22" i="35" s="1"/>
  <c r="BD21" i="35"/>
  <c r="BC21" i="35" s="1"/>
  <c r="BA21" i="35"/>
  <c r="AZ21" i="35"/>
  <c r="AY21" i="35"/>
  <c r="AW21" i="35"/>
  <c r="AX21" i="35" s="1"/>
  <c r="BB21" i="35" s="1"/>
  <c r="AL21" i="35" s="1"/>
  <c r="BD20" i="35"/>
  <c r="BC20" i="35" s="1"/>
  <c r="BA20" i="35"/>
  <c r="AZ20" i="35"/>
  <c r="AY20" i="35"/>
  <c r="AW20" i="35"/>
  <c r="BD19" i="35"/>
  <c r="BC19" i="35" s="1"/>
  <c r="BA19" i="35"/>
  <c r="AZ19" i="35"/>
  <c r="AY19" i="35"/>
  <c r="AW19" i="35"/>
  <c r="BD18" i="35"/>
  <c r="BC18" i="35" s="1"/>
  <c r="BA18" i="35"/>
  <c r="AZ18" i="35"/>
  <c r="AY18" i="35"/>
  <c r="AW18" i="35"/>
  <c r="AX18" i="35" s="1"/>
  <c r="BB18" i="35" s="1"/>
  <c r="AL18" i="35" s="1"/>
  <c r="BD17" i="35"/>
  <c r="BC17" i="35"/>
  <c r="BA17" i="35"/>
  <c r="AZ17" i="35"/>
  <c r="AY17" i="35"/>
  <c r="AW17" i="35"/>
  <c r="AX17" i="35" s="1"/>
  <c r="BB17" i="35" s="1"/>
  <c r="AL17" i="35" s="1"/>
  <c r="BD16" i="35"/>
  <c r="BC16" i="35" s="1"/>
  <c r="BA16" i="35"/>
  <c r="AZ16" i="35"/>
  <c r="AY16" i="35"/>
  <c r="AW16" i="35"/>
  <c r="BD15" i="35"/>
  <c r="BC15" i="35" s="1"/>
  <c r="BA15" i="35"/>
  <c r="AZ15" i="35"/>
  <c r="AY15" i="35"/>
  <c r="AW15" i="35"/>
  <c r="BD14" i="35"/>
  <c r="BC14" i="35" s="1"/>
  <c r="BA14" i="35"/>
  <c r="AZ14" i="35"/>
  <c r="AY14" i="35"/>
  <c r="AW14" i="35"/>
  <c r="AX14" i="35" s="1"/>
  <c r="BB14" i="35" s="1"/>
  <c r="AL14" i="35" s="1"/>
  <c r="BD13" i="35"/>
  <c r="BC13" i="35" s="1"/>
  <c r="BA13" i="35"/>
  <c r="AZ13" i="35"/>
  <c r="AY13" i="35"/>
  <c r="AW13" i="35"/>
  <c r="AX13" i="35" s="1"/>
  <c r="BD12" i="35"/>
  <c r="BC12" i="35" s="1"/>
  <c r="BA12" i="35"/>
  <c r="AZ12" i="35"/>
  <c r="AY12" i="35"/>
  <c r="AW12" i="35"/>
  <c r="AX12" i="35" s="1"/>
  <c r="BD11" i="35"/>
  <c r="BC11" i="35" s="1"/>
  <c r="BA11" i="35"/>
  <c r="AZ11" i="35"/>
  <c r="AY11" i="35"/>
  <c r="AW11" i="35"/>
  <c r="BD10" i="35"/>
  <c r="BC10" i="35" s="1"/>
  <c r="BA10" i="35"/>
  <c r="AZ10" i="35"/>
  <c r="AY10" i="35"/>
  <c r="AW10" i="35"/>
  <c r="AX10" i="35" s="1"/>
  <c r="BB10" i="35" s="1"/>
  <c r="BD9" i="35"/>
  <c r="BC9" i="35" s="1"/>
  <c r="BA9" i="35"/>
  <c r="AZ9" i="35"/>
  <c r="AY9" i="35"/>
  <c r="AW9" i="35"/>
  <c r="AX9" i="35" s="1"/>
  <c r="BB9" i="35" s="1"/>
  <c r="BD8" i="35"/>
  <c r="BC8" i="35" s="1"/>
  <c r="BA8" i="35"/>
  <c r="AZ8" i="35"/>
  <c r="AY8" i="35"/>
  <c r="AW8" i="35"/>
  <c r="AX8" i="35" s="1"/>
  <c r="BD7" i="35"/>
  <c r="BC7" i="35" s="1"/>
  <c r="BA7" i="35"/>
  <c r="AZ7" i="35"/>
  <c r="AY7" i="35"/>
  <c r="AW7" i="35"/>
  <c r="BD6" i="35"/>
  <c r="BC6" i="35" s="1"/>
  <c r="BA6" i="35"/>
  <c r="AZ6" i="35"/>
  <c r="AY6" i="35"/>
  <c r="AW6" i="35"/>
  <c r="AX6" i="35" s="1"/>
  <c r="BB6" i="35" s="1"/>
  <c r="BD5" i="35"/>
  <c r="BC5" i="35" s="1"/>
  <c r="BA5" i="35"/>
  <c r="AZ5" i="35"/>
  <c r="AY5" i="35"/>
  <c r="AW5" i="35"/>
  <c r="D3" i="34"/>
  <c r="D4" i="34"/>
  <c r="D5" i="34"/>
  <c r="D6" i="34"/>
  <c r="D7" i="34"/>
  <c r="D8" i="34"/>
  <c r="D9" i="34"/>
  <c r="D10" i="34"/>
  <c r="D11" i="34"/>
  <c r="D12" i="34"/>
  <c r="D13" i="34"/>
  <c r="D14" i="34"/>
  <c r="D15" i="34"/>
  <c r="D16" i="34"/>
  <c r="D17" i="34"/>
  <c r="D18" i="34"/>
  <c r="D19" i="34"/>
  <c r="D20" i="34"/>
  <c r="D21" i="34"/>
  <c r="D22" i="34"/>
  <c r="AL10" i="35" l="1"/>
  <c r="AL9" i="35"/>
  <c r="AL6" i="35"/>
  <c r="AX45" i="35"/>
  <c r="BB45" i="35" s="1"/>
  <c r="AL45" i="35" s="1"/>
  <c r="AX25" i="35"/>
  <c r="BB25" i="35" s="1"/>
  <c r="AL25" i="35" s="1"/>
  <c r="AX49" i="35"/>
  <c r="BB49" i="35" s="1"/>
  <c r="AL49" i="35" s="1"/>
  <c r="AX5" i="35"/>
  <c r="BB5" i="35" s="1"/>
  <c r="AL5" i="35" s="1"/>
  <c r="BB12" i="35"/>
  <c r="AL12" i="35" s="1"/>
  <c r="BB13" i="35"/>
  <c r="AL13" i="35" s="1"/>
  <c r="AX29" i="35"/>
  <c r="BB29" i="35" s="1"/>
  <c r="AL29" i="35" s="1"/>
  <c r="AX32" i="35"/>
  <c r="BB32" i="35" s="1"/>
  <c r="AL32" i="35" s="1"/>
  <c r="BB36" i="35"/>
  <c r="AL36" i="35" s="1"/>
  <c r="BB37" i="35"/>
  <c r="AL37" i="35" s="1"/>
  <c r="AX53" i="35"/>
  <c r="BB53" i="35" s="1"/>
  <c r="AL53" i="35" s="1"/>
  <c r="AX56" i="35"/>
  <c r="BB56" i="35" s="1"/>
  <c r="AL56" i="35" s="1"/>
  <c r="BB60" i="35"/>
  <c r="AL60" i="35" s="1"/>
  <c r="AX16" i="35"/>
  <c r="BB16" i="35" s="1"/>
  <c r="AL16" i="35" s="1"/>
  <c r="AX40" i="35"/>
  <c r="BB40" i="35" s="1"/>
  <c r="AL40" i="35" s="1"/>
  <c r="AX20" i="35"/>
  <c r="BB20" i="35" s="1"/>
  <c r="AL20" i="35" s="1"/>
  <c r="BB24" i="35"/>
  <c r="AL24" i="35" s="1"/>
  <c r="AX44" i="35"/>
  <c r="BB44" i="35" s="1"/>
  <c r="AL44" i="35" s="1"/>
  <c r="BB48" i="35"/>
  <c r="AL48" i="35" s="1"/>
  <c r="BB28" i="35"/>
  <c r="AL28" i="35" s="1"/>
  <c r="BB52" i="35"/>
  <c r="AL52" i="35" s="1"/>
  <c r="BB8" i="35"/>
  <c r="AL8" i="35" s="1"/>
  <c r="D23" i="34"/>
  <c r="AX7" i="35"/>
  <c r="BB7" i="35" s="1"/>
  <c r="AL7" i="35" s="1"/>
  <c r="AX11" i="35"/>
  <c r="BB11" i="35" s="1"/>
  <c r="AL11" i="35" s="1"/>
  <c r="AX23" i="35"/>
  <c r="BB23" i="35" s="1"/>
  <c r="AL23" i="35" s="1"/>
  <c r="AX35" i="35"/>
  <c r="BB35" i="35" s="1"/>
  <c r="AL35" i="35" s="1"/>
  <c r="AX47" i="35"/>
  <c r="BB47" i="35" s="1"/>
  <c r="AL47" i="35" s="1"/>
  <c r="AX51" i="35"/>
  <c r="BB51" i="35" s="1"/>
  <c r="AL51" i="35" s="1"/>
  <c r="AX55" i="35"/>
  <c r="BB55" i="35" s="1"/>
  <c r="AL55" i="35" s="1"/>
  <c r="AX19" i="35"/>
  <c r="BB19" i="35" s="1"/>
  <c r="AL19" i="35" s="1"/>
  <c r="AX27" i="35"/>
  <c r="BB27" i="35" s="1"/>
  <c r="AL27" i="35" s="1"/>
  <c r="AX31" i="35"/>
  <c r="BB31" i="35" s="1"/>
  <c r="AL31" i="35" s="1"/>
  <c r="AX43" i="35"/>
  <c r="BB43" i="35" s="1"/>
  <c r="AL43" i="35" s="1"/>
  <c r="AX15" i="35"/>
  <c r="BB15" i="35" s="1"/>
  <c r="AL15" i="35" s="1"/>
  <c r="AX39" i="35"/>
  <c r="BB39" i="35" s="1"/>
  <c r="AL39" i="35" s="1"/>
  <c r="AX59" i="35"/>
  <c r="BB59" i="35" s="1"/>
  <c r="AL59" i="35" s="1"/>
  <c r="A24" i="34" l="1"/>
  <c r="G41" i="16" l="1"/>
  <c r="F41" i="16"/>
  <c r="G40" i="16"/>
  <c r="G42" i="16" s="1"/>
  <c r="F40" i="16"/>
  <c r="F42" i="16" s="1"/>
  <c r="F43" i="16" s="1"/>
  <c r="G36" i="16"/>
  <c r="F36" i="16"/>
  <c r="G41" i="15"/>
  <c r="F41" i="15"/>
  <c r="G40" i="15"/>
  <c r="G42" i="15" s="1"/>
  <c r="F40" i="15"/>
  <c r="F42" i="15" s="1"/>
  <c r="G36" i="15"/>
  <c r="F36" i="15"/>
  <c r="G43" i="16" l="1"/>
  <c r="F43" i="15"/>
  <c r="G43"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内田譲二</author>
  </authors>
  <commentList>
    <comment ref="B9" authorId="0" shapeId="0" xr:uid="{A6E3A5C0-F3A2-4B10-99C6-EDDA0AC609F7}">
      <text>
        <r>
          <rPr>
            <sz val="9"/>
            <color indexed="81"/>
            <rFont val="MS P ゴシック"/>
            <family val="3"/>
            <charset val="128"/>
          </rPr>
          <t>各社自由な書式で良いと思います。</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内田譲二</author>
  </authors>
  <commentList>
    <comment ref="A2" authorId="0" shapeId="0" xr:uid="{00BB737E-3C82-4A99-807D-D983BCCC50CB}">
      <text>
        <r>
          <rPr>
            <sz val="9"/>
            <color indexed="81"/>
            <rFont val="MS P ゴシック"/>
            <family val="3"/>
            <charset val="128"/>
          </rPr>
          <t>図面と同じ符号を記入してください。</t>
        </r>
      </text>
    </comment>
    <comment ref="D2" authorId="0" shapeId="0" xr:uid="{5C74ED14-A484-4F36-823C-BC67935BACB2}">
      <text>
        <r>
          <rPr>
            <sz val="9"/>
            <color indexed="81"/>
            <rFont val="MS P ゴシック"/>
            <family val="3"/>
            <charset val="128"/>
          </rPr>
          <t xml:space="preserve">三角形の場合は「÷2」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R7_kaisei</author>
  </authors>
  <commentList>
    <comment ref="J4" authorId="0" shapeId="0" xr:uid="{4BF9E111-DB72-4EFE-B559-DA9B4DAEA995}">
      <text>
        <r>
          <rPr>
            <sz val="9"/>
            <color indexed="81"/>
            <rFont val="MS P ゴシック"/>
            <family val="3"/>
            <charset val="128"/>
          </rPr>
          <t>用途地域に対応する算式を選択してください。</t>
        </r>
      </text>
    </comment>
    <comment ref="C7" authorId="0" shapeId="0" xr:uid="{30DA0830-5030-4513-8B24-BAB3B9190707}">
      <text>
        <r>
          <rPr>
            <sz val="9"/>
            <color indexed="81"/>
            <rFont val="MS P ゴシック"/>
            <family val="3"/>
            <charset val="128"/>
          </rPr>
          <t>通常は[7]、照明機器で緩和の場合は平面図にその旨を明示した上で[10]を選択してください。</t>
        </r>
      </text>
    </comment>
    <comment ref="G7" authorId="0" shapeId="0" xr:uid="{F7FFDBC5-2503-4B8E-8B9B-C0F99E0754E9}">
      <text>
        <r>
          <rPr>
            <sz val="9"/>
            <color indexed="81"/>
            <rFont val="MS P ゴシック"/>
            <family val="3"/>
            <charset val="128"/>
          </rPr>
          <t>引違窓の場合は序数[2]を選択してください。</t>
        </r>
      </text>
    </comment>
    <comment ref="I7" authorId="0" shapeId="0" xr:uid="{3CAF37D5-97E9-416D-BBAC-ABC744778098}">
      <text>
        <r>
          <rPr>
            <sz val="9"/>
            <color indexed="81"/>
            <rFont val="MS P ゴシック"/>
            <family val="3"/>
            <charset val="128"/>
          </rPr>
          <t>開口部の中心から直上にある建築物の部分までの距離を入力してください。</t>
        </r>
      </text>
    </comment>
    <comment ref="J7" authorId="0" shapeId="0" xr:uid="{8151391B-297F-420F-A192-79117C0ED111}">
      <text>
        <r>
          <rPr>
            <sz val="9"/>
            <color indexed="81"/>
            <rFont val="MS P ゴシック"/>
            <family val="3"/>
            <charset val="128"/>
          </rPr>
          <t>直上にある建築物の部分から隣地境界線等までの距離</t>
        </r>
      </text>
    </comment>
    <comment ref="K7" authorId="0" shapeId="0" xr:uid="{41EBC7C2-53EC-46BB-9E82-356636A0A6B4}">
      <text>
        <r>
          <rPr>
            <sz val="9"/>
            <color indexed="81"/>
            <rFont val="MS P ゴシック"/>
            <family val="3"/>
            <charset val="128"/>
          </rPr>
          <t>開口部が道路に面する場合は「道路」を選択してください。</t>
        </r>
      </text>
    </comment>
    <comment ref="G25" authorId="0" shapeId="0" xr:uid="{1CD47BB6-DFD0-4450-A190-CCDA41A3F92E}">
      <text>
        <r>
          <rPr>
            <sz val="9"/>
            <color indexed="81"/>
            <rFont val="MS P ゴシック"/>
            <family val="3"/>
            <charset val="128"/>
          </rPr>
          <t>引違窓の場合は序数[2]を選択してください。</t>
        </r>
      </text>
    </comment>
    <comment ref="G43" authorId="0" shapeId="0" xr:uid="{7C7FEB20-F761-449C-9589-3A8B4BCA29A2}">
      <text>
        <r>
          <rPr>
            <sz val="9"/>
            <color indexed="81"/>
            <rFont val="MS P ゴシック"/>
            <family val="3"/>
            <charset val="128"/>
          </rPr>
          <t>引違窓の場合は序数[2]を選択してください。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内田譲二</author>
  </authors>
  <commentList>
    <comment ref="E8" authorId="0" shapeId="0" xr:uid="{2BE95D60-C9F0-46FC-93AD-840E8D5D2761}">
      <text>
        <r>
          <rPr>
            <sz val="9"/>
            <color indexed="81"/>
            <rFont val="MS P ゴシック"/>
            <family val="3"/>
            <charset val="128"/>
          </rPr>
          <t>壁量算定表にリンクします。</t>
        </r>
      </text>
    </comment>
    <comment ref="A11" authorId="0" shapeId="0" xr:uid="{C3147F76-97A3-4027-BDBE-7A58F27423A8}">
      <text>
        <r>
          <rPr>
            <sz val="9"/>
            <color indexed="81"/>
            <rFont val="MS P ゴシック"/>
            <family val="3"/>
            <charset val="128"/>
          </rPr>
          <t>図面と同じ符号を記入してください。</t>
        </r>
      </text>
    </comment>
    <comment ref="D11" authorId="0" shapeId="0" xr:uid="{B4C1358C-C20D-4EEF-8138-57713A40FD29}">
      <text>
        <r>
          <rPr>
            <sz val="9"/>
            <color indexed="81"/>
            <rFont val="MS P ゴシック"/>
            <family val="3"/>
            <charset val="128"/>
          </rPr>
          <t xml:space="preserve">三角形の場合は「÷2」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内田譲二</author>
    <author>R7_kaisei</author>
  </authors>
  <commentList>
    <comment ref="G2" authorId="0" shapeId="0" xr:uid="{61193E39-F30B-44B8-9E04-66D03B84331E}">
      <text>
        <r>
          <rPr>
            <sz val="9"/>
            <color indexed="81"/>
            <rFont val="MS P ゴシック"/>
            <family val="3"/>
            <charset val="128"/>
          </rPr>
          <t>4分割壁量判定表にリンクします。</t>
        </r>
      </text>
    </comment>
    <comment ref="A13" authorId="1" shapeId="0" xr:uid="{23AA56C7-0771-407C-B122-38301828BB6D}">
      <text>
        <r>
          <rPr>
            <sz val="9"/>
            <color indexed="81"/>
            <rFont val="MS P ゴシック"/>
            <family val="3"/>
            <charset val="128"/>
          </rPr>
          <t>図面と同じ符号を記入してください。</t>
        </r>
      </text>
    </comment>
    <comment ref="I13" authorId="0" shapeId="0" xr:uid="{8913A520-D32C-4D72-9B4B-592F480DC480}">
      <text>
        <r>
          <rPr>
            <sz val="9"/>
            <color indexed="81"/>
            <rFont val="MS P ゴシック"/>
            <family val="3"/>
            <charset val="128"/>
          </rPr>
          <t>三角形の場合は「÷2」</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R7_kaisei</author>
  </authors>
  <commentList>
    <comment ref="E2" authorId="0" shapeId="0" xr:uid="{FEABB0CE-1ACC-4B93-9DAD-CAA5D224F679}">
      <text>
        <r>
          <rPr>
            <sz val="9"/>
            <color indexed="81"/>
            <rFont val="MS P ゴシック"/>
            <family val="3"/>
            <charset val="128"/>
          </rPr>
          <t>壁量判定表にリンクします。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R7_kaisei</author>
  </authors>
  <commentList>
    <comment ref="A7" authorId="0" shapeId="0" xr:uid="{D41B52F4-168D-4ABF-A05C-5E01ACC0D934}">
      <text>
        <r>
          <rPr>
            <sz val="9"/>
            <color indexed="81"/>
            <rFont val="MS P ゴシック"/>
            <family val="3"/>
            <charset val="128"/>
          </rPr>
          <t>図面と同じ符号を記入してください。</t>
        </r>
      </text>
    </comment>
    <comment ref="B7" authorId="0" shapeId="0" xr:uid="{A83688DD-0ECF-44E7-97F6-D733C57994CE}">
      <text>
        <r>
          <rPr>
            <sz val="9"/>
            <color indexed="81"/>
            <rFont val="MS P ゴシック"/>
            <family val="3"/>
            <charset val="128"/>
          </rPr>
          <t>プルダウンメニューから選択するか、直接名称を記入してください。</t>
        </r>
      </text>
    </comment>
    <comment ref="J7" authorId="0" shapeId="0" xr:uid="{CFC9B557-49D5-4292-B1DA-1405E0A1A68A}">
      <text>
        <r>
          <rPr>
            <sz val="9"/>
            <color indexed="81"/>
            <rFont val="MS P ゴシック"/>
            <family val="3"/>
            <charset val="128"/>
          </rPr>
          <t>耐力壁の仕様に応じた倍率を入力してください。階高3.2ｍ超えの筋かい壁の場合は以下の低減係数を乗じた値を用いてください。階高3.5ｍ超えは非対応です。
低減係数=3.5x柱間隔÷階高</t>
        </r>
      </text>
    </comment>
    <comment ref="T7" authorId="0" shapeId="0" xr:uid="{D85EF1A2-5054-4682-8B94-D2DEC0023A1B}">
      <text>
        <r>
          <rPr>
            <sz val="9"/>
            <color indexed="81"/>
            <rFont val="MS P ゴシック"/>
            <family val="3"/>
            <charset val="128"/>
          </rPr>
          <t>cm単位で入力してください。</t>
        </r>
      </text>
    </comment>
    <comment ref="T17" authorId="0" shapeId="0" xr:uid="{831E8579-F61D-4BDA-A7B5-DB842A059105}">
      <text>
        <r>
          <rPr>
            <sz val="9"/>
            <color indexed="81"/>
            <rFont val="MS P ゴシック"/>
            <family val="3"/>
            <charset val="128"/>
          </rPr>
          <t>壁量判定表にリンクします。</t>
        </r>
      </text>
    </comment>
    <comment ref="A23" authorId="0" shapeId="0" xr:uid="{97369677-886E-4B3B-83A3-ADEC43A45B9B}">
      <text>
        <r>
          <rPr>
            <sz val="9"/>
            <color indexed="81"/>
            <rFont val="MS P ゴシック"/>
            <family val="3"/>
            <charset val="128"/>
          </rPr>
          <t>図面と同じ符号を記入してください。</t>
        </r>
      </text>
    </comment>
    <comment ref="L23" authorId="0" shapeId="0" xr:uid="{FDE4EF97-306C-4D35-8A07-F1DB2BBEDC39}">
      <text>
        <r>
          <rPr>
            <sz val="9"/>
            <color indexed="81"/>
            <rFont val="MS P ゴシック"/>
            <family val="3"/>
            <charset val="128"/>
          </rPr>
          <t>cm単位で記入してください。</t>
        </r>
      </text>
    </comment>
    <comment ref="N23" authorId="0" shapeId="0" xr:uid="{64C3D726-63F1-4804-B9F7-FCFAE02087D0}">
      <text>
        <r>
          <rPr>
            <sz val="9"/>
            <color indexed="81"/>
            <rFont val="MS P ゴシック"/>
            <family val="3"/>
            <charset val="128"/>
          </rPr>
          <t>3.5ｍ超えは非対応</t>
        </r>
      </text>
    </comment>
    <comment ref="T23" authorId="0" shapeId="0" xr:uid="{F1E37775-89C3-40C3-8EC7-66A5CFBEDCE5}">
      <text>
        <r>
          <rPr>
            <sz val="9"/>
            <color indexed="81"/>
            <rFont val="MS P ゴシック"/>
            <family val="3"/>
            <charset val="128"/>
          </rPr>
          <t>cm単位で記入してください。</t>
        </r>
      </text>
    </comment>
    <comment ref="T33" authorId="0" shapeId="0" xr:uid="{F6FA729A-6DE3-4E56-A5B9-511987BC83CD}">
      <text>
        <r>
          <rPr>
            <sz val="9"/>
            <color indexed="81"/>
            <rFont val="MS P ゴシック"/>
            <family val="3"/>
            <charset val="128"/>
          </rPr>
          <t>壁量判定表にリンクします。</t>
        </r>
      </text>
    </comment>
    <comment ref="D44" authorId="0" shapeId="0" xr:uid="{4EBC2ED5-05FE-43A7-ADCF-AFC2FC5C6351}">
      <text>
        <r>
          <rPr>
            <sz val="9"/>
            <color indexed="81"/>
            <rFont val="MS P ゴシック"/>
            <family val="3"/>
            <charset val="128"/>
          </rPr>
          <t>壁量判定用床面積求積表で算定した場合はプルダウンで選択してください。</t>
        </r>
      </text>
    </comment>
    <comment ref="G44" authorId="0" shapeId="0" xr:uid="{D480F673-B69B-41B3-B96F-66C9A1B1681B}">
      <text>
        <r>
          <rPr>
            <sz val="9"/>
            <color indexed="81"/>
            <rFont val="MS P ゴシック"/>
            <family val="3"/>
            <charset val="128"/>
          </rPr>
          <t>日本住宅・木材技術センターの表計算ツールで算出した値を入力してください。</t>
        </r>
      </text>
    </comment>
    <comment ref="L44" authorId="0" shapeId="0" xr:uid="{0DF70BD6-9BF7-440D-8DD7-9093EC7F5D45}">
      <text>
        <r>
          <rPr>
            <sz val="9"/>
            <color indexed="81"/>
            <rFont val="MS P ゴシック"/>
            <family val="3"/>
            <charset val="128"/>
          </rPr>
          <t xml:space="preserve">見付面積表で求積した場合はプルダウンで入力してください。
</t>
        </r>
      </text>
    </comment>
    <comment ref="O44" authorId="0" shapeId="0" xr:uid="{39BB85C4-889F-487D-9E04-9371EDD1CB7F}">
      <text>
        <r>
          <rPr>
            <sz val="9"/>
            <color indexed="81"/>
            <rFont val="MS P ゴシック"/>
            <family val="3"/>
            <charset val="128"/>
          </rPr>
          <t>地域ごとの数値を入力してください。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R7_kaisei</author>
  </authors>
  <commentList>
    <comment ref="A7" authorId="0" shapeId="0" xr:uid="{B54DA149-1F94-4A2E-8035-91A626C1FC95}">
      <text>
        <r>
          <rPr>
            <sz val="9"/>
            <color indexed="81"/>
            <rFont val="MS P ゴシック"/>
            <family val="3"/>
            <charset val="128"/>
          </rPr>
          <t>壁量算定表と同じ仕様が自動で表示されます。</t>
        </r>
      </text>
    </comment>
    <comment ref="L7" authorId="0" shapeId="0" xr:uid="{BA273860-8968-47D0-B2CB-CE1040865860}">
      <text>
        <r>
          <rPr>
            <sz val="9"/>
            <color indexed="81"/>
            <rFont val="MS P ゴシック"/>
            <family val="3"/>
            <charset val="128"/>
          </rPr>
          <t>ｃｍ単位で入力してください。</t>
        </r>
      </text>
    </comment>
    <comment ref="F39" authorId="0" shapeId="0" xr:uid="{A58B4DB2-0C76-4D7E-A819-F725F135A76F}">
      <text>
        <r>
          <rPr>
            <sz val="9"/>
            <color indexed="81"/>
            <rFont val="MS P ゴシック"/>
            <family val="3"/>
            <charset val="128"/>
          </rPr>
          <t>四分割床面積表で求積した場合はプルダウンんで入力してください。</t>
        </r>
      </text>
    </comment>
    <comment ref="L39" authorId="0" shapeId="0" xr:uid="{05438D38-2C6A-4020-B6A9-002D52B410D6}">
      <text>
        <r>
          <rPr>
            <sz val="9"/>
            <color indexed="81"/>
            <rFont val="MS P ゴシック"/>
            <family val="3"/>
            <charset val="128"/>
          </rPr>
          <t>地盤割増係数を入力してください。</t>
        </r>
      </text>
    </comment>
    <comment ref="I43" authorId="0" shapeId="0" xr:uid="{47F852D7-9BD4-4BC0-BCF7-934C8BF850D1}">
      <text>
        <r>
          <rPr>
            <sz val="9"/>
            <color indexed="81"/>
            <rFont val="MS P ゴシック"/>
            <family val="3"/>
            <charset val="128"/>
          </rPr>
          <t>区域ごと、2階の有無を選択してください。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R7_kaisei</author>
  </authors>
  <commentList>
    <comment ref="Y5" authorId="0" shapeId="0" xr:uid="{FB5FFAC7-3826-4BA7-9EB7-4C1F504045A3}">
      <text>
        <r>
          <rPr>
            <sz val="9"/>
            <color indexed="81"/>
            <rFont val="MS P ゴシック"/>
            <family val="3"/>
            <charset val="128"/>
          </rPr>
          <t>柱のある階を入力してください。</t>
        </r>
      </text>
    </comment>
    <comment ref="Z5" authorId="0" shapeId="0" xr:uid="{CA782BB1-B625-4D42-AD56-4665B98753F7}">
      <text>
        <r>
          <rPr>
            <sz val="9"/>
            <color indexed="81"/>
            <rFont val="MS P ゴシック"/>
            <family val="3"/>
            <charset val="128"/>
          </rPr>
          <t xml:space="preserve">図面と同じ柱符号または座標を記入してください。
</t>
        </r>
      </text>
    </comment>
    <comment ref="AB5" authorId="0" shapeId="0" xr:uid="{D1C3D33B-3FDD-42F1-9428-419B505013B4}">
      <text>
        <r>
          <rPr>
            <sz val="9"/>
            <color indexed="81"/>
            <rFont val="MS P ゴシック"/>
            <family val="3"/>
            <charset val="128"/>
          </rPr>
          <t xml:space="preserve">柱に取り付く筋交い等の種類を選択してください。リストに無いものはこの仕様規定では判定できません。
</t>
        </r>
      </text>
    </comment>
    <comment ref="AH5" authorId="0" shapeId="0" xr:uid="{74821020-3306-448D-A4E4-289F41E1CFC6}">
      <text>
        <r>
          <rPr>
            <sz val="9"/>
            <color indexed="81"/>
            <rFont val="MS P ゴシック"/>
            <family val="3"/>
            <charset val="128"/>
          </rPr>
          <t>かた掛けの筋交いが柱の下部に取り付く場合は「下」を選択してください。</t>
        </r>
      </text>
    </comment>
    <comment ref="AI5" authorId="0" shapeId="0" xr:uid="{B3C4B727-D3E1-428C-B03C-568BA48E3C5D}">
      <text>
        <r>
          <rPr>
            <sz val="9"/>
            <color indexed="81"/>
            <rFont val="MS P ゴシック"/>
            <family val="3"/>
            <charset val="128"/>
          </rPr>
          <t>平屋部分または最上階の部分は「平」、上に階のある部分は「下」を選択</t>
        </r>
      </text>
    </comment>
    <comment ref="AJ5" authorId="0" shapeId="0" xr:uid="{CD18DDBE-5DFB-41F3-AEC8-9D6B5F1786B5}">
      <text>
        <r>
          <rPr>
            <sz val="9"/>
            <color indexed="81"/>
            <rFont val="MS P ゴシック"/>
            <family val="3"/>
            <charset val="128"/>
          </rPr>
          <t>下階の柱が出隅の場合は「出」を選択してください。下階のみが「出」（上階がオーバーハングしている形状）は非対応です。</t>
        </r>
      </text>
    </comment>
    <comment ref="AK5" authorId="0" shapeId="0" xr:uid="{9503D2FE-BE18-464D-A716-9C7809FBA2D8}">
      <text>
        <r>
          <rPr>
            <sz val="9"/>
            <color indexed="81"/>
            <rFont val="MS P ゴシック"/>
            <family val="3"/>
            <charset val="128"/>
          </rPr>
          <t>上階の柱が出隅の場合は「出」を選択してください。</t>
        </r>
      </text>
    </comment>
    <comment ref="AL5" authorId="0" shapeId="0" xr:uid="{03B2E3D9-1471-4D65-9592-C400670CBE2A}">
      <text>
        <r>
          <rPr>
            <sz val="9"/>
            <color indexed="81"/>
            <rFont val="MS P ゴシック"/>
            <family val="3"/>
            <charset val="128"/>
          </rPr>
          <t>自動で適合する接合部の仕様が表示されます。</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R7_kaisei</author>
    <author>Joji UCHIDA</author>
  </authors>
  <commentList>
    <comment ref="A22" authorId="0" shapeId="0" xr:uid="{BC6025A7-4662-4750-9908-F13F72148FB3}">
      <text>
        <r>
          <rPr>
            <sz val="9"/>
            <color indexed="81"/>
            <rFont val="MS P ゴシック"/>
            <family val="3"/>
            <charset val="128"/>
          </rPr>
          <t xml:space="preserve">図面と同じ柱符号を記入してください。
</t>
        </r>
      </text>
    </comment>
    <comment ref="C22" authorId="1" shapeId="0" xr:uid="{766F2053-1437-48FD-9A18-EF1D55356E6E}">
      <text>
        <r>
          <rPr>
            <sz val="9"/>
            <color indexed="81"/>
            <rFont val="MS P ゴシック"/>
            <family val="3"/>
            <charset val="128"/>
          </rPr>
          <t>X・Y各方向ごと、柱の左右それぞれの壁倍率を入力してください。</t>
        </r>
      </text>
    </comment>
    <comment ref="D22" authorId="0" shapeId="0" xr:uid="{127E7189-6ECC-4515-B31B-A9472063AF45}">
      <text>
        <r>
          <rPr>
            <sz val="9"/>
            <color indexed="81"/>
            <rFont val="MS P ゴシック"/>
            <family val="3"/>
            <charset val="128"/>
          </rPr>
          <t>柱の位置が出隅の場合は「出」を選択してください。</t>
        </r>
      </text>
    </comment>
    <comment ref="E22" authorId="0" shapeId="0" xr:uid="{8BFFD973-EA04-4EFD-ACF4-2041F1216D71}">
      <text>
        <r>
          <rPr>
            <sz val="9"/>
            <color indexed="81"/>
            <rFont val="MS P ゴシック"/>
            <family val="3"/>
            <charset val="128"/>
          </rPr>
          <t>柱部分が下野の場合は「下」を選択してください。</t>
        </r>
      </text>
    </comment>
    <comment ref="F22" authorId="0" shapeId="0" xr:uid="{E766C782-A38B-4E62-AAFE-B32F74F21C6D}">
      <text>
        <r>
          <rPr>
            <sz val="9"/>
            <color indexed="81"/>
            <rFont val="MS P ゴシック"/>
            <family val="3"/>
            <charset val="128"/>
          </rPr>
          <t xml:space="preserve">面材等を対応筋交一覧表の筋交と併用する場合は、面材等のみに壁倍率をこの欄に入力してください。
</t>
        </r>
      </text>
    </comment>
    <comment ref="H22" authorId="1" shapeId="0" xr:uid="{477995EA-C837-44FB-82D1-529DE9D3672B}">
      <text>
        <r>
          <rPr>
            <sz val="9"/>
            <color indexed="81"/>
            <rFont val="MS P ゴシック"/>
            <family val="3"/>
            <charset val="128"/>
          </rPr>
          <t>対応筋交一覧表の筋交のみの壁倍率を入力してください。
※注：一覧表記載の壁倍率以外は入力できません。（非対応）</t>
        </r>
      </text>
    </comment>
    <comment ref="J22" authorId="0" shapeId="0" xr:uid="{8D87C0D0-1648-4431-942B-5D8D7BC53C93}">
      <text>
        <r>
          <rPr>
            <sz val="9"/>
            <color indexed="81"/>
            <rFont val="MS P ゴシック"/>
            <family val="3"/>
            <charset val="128"/>
          </rPr>
          <t>各方向、左右それぞれの筋交いのパターンを符号で選択してください。</t>
        </r>
      </text>
    </comment>
    <comment ref="L22" authorId="1" shapeId="0" xr:uid="{089E6BFA-5A01-4616-A72F-2E2A5F13FD59}">
      <text>
        <r>
          <rPr>
            <sz val="9"/>
            <color indexed="81"/>
            <rFont val="MS P ゴシック"/>
            <family val="3"/>
            <charset val="128"/>
          </rPr>
          <t>対応筋交一覧表の筋交のみの壁倍率を入力してください。
※注：一覧表記載の壁倍率以外は入力できません。（非対応）</t>
        </r>
      </text>
    </comment>
    <comment ref="N22" authorId="0" shapeId="0" xr:uid="{A007E034-242F-42D1-A8CF-33E073F2F45A}">
      <text>
        <r>
          <rPr>
            <sz val="9"/>
            <color indexed="81"/>
            <rFont val="MS P ゴシック"/>
            <family val="3"/>
            <charset val="128"/>
          </rPr>
          <t xml:space="preserve">面材等を対応筋交一覧表の筋交と併用する場合は、面材等のみに壁倍率をこの欄に入力してください。
</t>
        </r>
      </text>
    </comment>
    <comment ref="P22" authorId="0" shapeId="0" xr:uid="{B300CB6D-6896-4F8B-BF1D-320344829B0E}">
      <text>
        <r>
          <rPr>
            <sz val="9"/>
            <color indexed="81"/>
            <rFont val="MS P ゴシック"/>
            <family val="3"/>
            <charset val="128"/>
          </rPr>
          <t xml:space="preserve">筋交の場合の補正値です。選択した筋交に対応しない壁倍率を選択した場合などは「？」と表示されます。
</t>
        </r>
      </text>
    </comment>
    <comment ref="R22" authorId="0" shapeId="0" xr:uid="{08448CBA-7A85-45DA-86A1-A9A051962BB9}">
      <text>
        <r>
          <rPr>
            <sz val="9"/>
            <color indexed="81"/>
            <rFont val="MS P ゴシック"/>
            <family val="3"/>
            <charset val="128"/>
          </rPr>
          <t>柱の両側の壁倍率の差に補正値を加算した数値です。</t>
        </r>
      </text>
    </comment>
    <comment ref="AF22" authorId="0" shapeId="0" xr:uid="{D2E6A8D8-36D2-4A6E-A556-6D6785E55A14}">
      <text>
        <r>
          <rPr>
            <sz val="9"/>
            <color indexed="81"/>
            <rFont val="MS P ゴシック"/>
            <family val="3"/>
            <charset val="128"/>
          </rPr>
          <t>左欄1階の柱の上部の2階の柱を入力してください。1階が下屋の場合は同じ行の2階の欄は入力しないでください。</t>
        </r>
      </text>
    </comment>
    <comment ref="AH22" authorId="1" shapeId="0" xr:uid="{10ABCACE-A937-49EC-A3C3-B54413A1CC8C}">
      <text>
        <r>
          <rPr>
            <sz val="9"/>
            <color indexed="81"/>
            <rFont val="MS P ゴシック"/>
            <family val="3"/>
            <charset val="128"/>
          </rPr>
          <t>X・Y各方向ごと、柱の左右それぞれの壁倍率を入力してください。</t>
        </r>
      </text>
    </comment>
    <comment ref="AI22" authorId="0" shapeId="0" xr:uid="{A6DA970D-365A-46EB-B24D-59C7E724BCA6}">
      <text>
        <r>
          <rPr>
            <sz val="9"/>
            <color indexed="81"/>
            <rFont val="MS P ゴシック"/>
            <family val="3"/>
            <charset val="128"/>
          </rPr>
          <t>柱の位置が出隅の場合は「出」を選択してください。</t>
        </r>
      </text>
    </comment>
    <comment ref="AJ22" authorId="0" shapeId="0" xr:uid="{6975BFA0-A276-4698-A99D-78F6991AB196}">
      <text>
        <r>
          <rPr>
            <sz val="9"/>
            <color indexed="81"/>
            <rFont val="MS P ゴシック"/>
            <family val="3"/>
            <charset val="128"/>
          </rPr>
          <t xml:space="preserve">面材等を対応筋交一覧表の筋交と併用する場合は、面材等のみに壁倍率をこの欄に入力してください。
</t>
        </r>
      </text>
    </comment>
    <comment ref="AL22" authorId="1" shapeId="0" xr:uid="{49BC1812-BF45-42D5-83C1-0B1DB787D6B2}">
      <text>
        <r>
          <rPr>
            <sz val="9"/>
            <color indexed="81"/>
            <rFont val="MS P ゴシック"/>
            <family val="3"/>
            <charset val="128"/>
          </rPr>
          <t>対応筋交一覧表の筋交のみの壁倍率を入力してください。
※注：一覧表記載の壁倍率以外は入力できません。（非対応）</t>
        </r>
      </text>
    </comment>
    <comment ref="AN22" authorId="0" shapeId="0" xr:uid="{D83CB5E1-6605-4BC8-8863-35039F352563}">
      <text>
        <r>
          <rPr>
            <sz val="9"/>
            <color indexed="81"/>
            <rFont val="MS P ゴシック"/>
            <family val="3"/>
            <charset val="128"/>
          </rPr>
          <t>各方向、左右それぞれの筋交いのパターンを符号で選択してください。</t>
        </r>
      </text>
    </comment>
    <comment ref="AP22" authorId="1" shapeId="0" xr:uid="{F479ABE1-4E3D-4D65-95EA-646F094E93B1}">
      <text>
        <r>
          <rPr>
            <sz val="9"/>
            <color indexed="81"/>
            <rFont val="MS P ゴシック"/>
            <family val="3"/>
            <charset val="128"/>
          </rPr>
          <t>対応筋交一覧表の筋交のみの壁倍率を入力してください。
※注：一覧表記載の壁倍率以外は入力できません。（非対応）</t>
        </r>
      </text>
    </comment>
    <comment ref="AR22" authorId="0" shapeId="0" xr:uid="{E9130213-F919-4791-9665-DF4860C2BEAC}">
      <text>
        <r>
          <rPr>
            <sz val="9"/>
            <color indexed="81"/>
            <rFont val="MS P ゴシック"/>
            <family val="3"/>
            <charset val="128"/>
          </rPr>
          <t xml:space="preserve">面材等を対応筋交一覧表の筋交と併用する場合は、面材等のみに壁倍率をこの欄に入力してください。
</t>
        </r>
      </text>
    </comment>
    <comment ref="AT22" authorId="0" shapeId="0" xr:uid="{2B9B5D3E-CF8C-4FB9-8D73-53598E95B556}">
      <text>
        <r>
          <rPr>
            <sz val="9"/>
            <color indexed="81"/>
            <rFont val="MS P ゴシック"/>
            <family val="3"/>
            <charset val="128"/>
          </rPr>
          <t xml:space="preserve">筋交の場合の補正値です。選択した筋交に対応しない壁倍率を選択した場合などは「？」と表示されます。
</t>
        </r>
      </text>
    </comment>
    <comment ref="A48" authorId="0" shapeId="0" xr:uid="{C4C2D65F-50AC-4938-A00A-A4F768585857}">
      <text>
        <r>
          <rPr>
            <sz val="9"/>
            <color indexed="81"/>
            <rFont val="MS P ゴシック"/>
            <family val="3"/>
            <charset val="128"/>
          </rPr>
          <t xml:space="preserve">図面と同じ柱符号を記入してください。
</t>
        </r>
      </text>
    </comment>
    <comment ref="C48" authorId="1" shapeId="0" xr:uid="{E9A5A9D1-9965-419F-8551-6524E8392CC3}">
      <text>
        <r>
          <rPr>
            <sz val="9"/>
            <color indexed="81"/>
            <rFont val="MS P ゴシック"/>
            <family val="3"/>
            <charset val="128"/>
          </rPr>
          <t>X・Y各方向ごと、柱の左右それぞれの壁倍率を入力してください。</t>
        </r>
      </text>
    </comment>
    <comment ref="D48" authorId="0" shapeId="0" xr:uid="{DF300350-EBD3-42A8-89A8-653A1C6853AB}">
      <text>
        <r>
          <rPr>
            <sz val="9"/>
            <color indexed="81"/>
            <rFont val="MS P ゴシック"/>
            <family val="3"/>
            <charset val="128"/>
          </rPr>
          <t>柱の位置が出隅の場合は「出」を選択してください。</t>
        </r>
      </text>
    </comment>
    <comment ref="E48" authorId="0" shapeId="0" xr:uid="{DBF3DA92-C70B-48EF-8FDF-386B28320B4B}">
      <text>
        <r>
          <rPr>
            <sz val="9"/>
            <color indexed="81"/>
            <rFont val="MS P ゴシック"/>
            <family val="3"/>
            <charset val="128"/>
          </rPr>
          <t>柱部分が下野の場合は「下」を選択してください。</t>
        </r>
      </text>
    </comment>
    <comment ref="F48" authorId="0" shapeId="0" xr:uid="{6A2DC5A1-4F9D-4F1E-AE37-71E12DAF0F71}">
      <text>
        <r>
          <rPr>
            <sz val="9"/>
            <color indexed="81"/>
            <rFont val="MS P ゴシック"/>
            <family val="3"/>
            <charset val="128"/>
          </rPr>
          <t xml:space="preserve">面材等を対応筋交一覧表の筋交と併用する場合は、面材等のみに壁倍率をこの欄に入力してください。
</t>
        </r>
      </text>
    </comment>
    <comment ref="H48" authorId="1" shapeId="0" xr:uid="{6C2B704D-6C17-4385-8ECC-2078F3F8F53F}">
      <text>
        <r>
          <rPr>
            <sz val="9"/>
            <color indexed="81"/>
            <rFont val="MS P ゴシック"/>
            <family val="3"/>
            <charset val="128"/>
          </rPr>
          <t>対応筋交一覧表の筋交のみの壁倍率を入力してください。
※注：一覧表記載の壁倍率以外は入力できません。（非対応）</t>
        </r>
      </text>
    </comment>
    <comment ref="J48" authorId="0" shapeId="0" xr:uid="{69D718C4-7910-46EA-A5EE-ED56A6454E1F}">
      <text>
        <r>
          <rPr>
            <sz val="9"/>
            <color indexed="81"/>
            <rFont val="MS P ゴシック"/>
            <family val="3"/>
            <charset val="128"/>
          </rPr>
          <t>各方向、左右それぞれの筋交いのパターンを符号で選択してください。</t>
        </r>
      </text>
    </comment>
    <comment ref="L48" authorId="1" shapeId="0" xr:uid="{442A20B3-F878-4859-9BFE-AD3CFD37E137}">
      <text>
        <r>
          <rPr>
            <sz val="9"/>
            <color indexed="81"/>
            <rFont val="MS P ゴシック"/>
            <family val="3"/>
            <charset val="128"/>
          </rPr>
          <t>対応筋交一覧表の筋交のみの壁倍率を入力してください。
※注：一覧表記載の壁倍率以外は入力できません。（非対応）</t>
        </r>
      </text>
    </comment>
    <comment ref="N48" authorId="0" shapeId="0" xr:uid="{3A526587-E2CE-4CC9-AC5A-92EF13FD8F28}">
      <text>
        <r>
          <rPr>
            <sz val="9"/>
            <color indexed="81"/>
            <rFont val="MS P ゴシック"/>
            <family val="3"/>
            <charset val="128"/>
          </rPr>
          <t xml:space="preserve">面材等を対応筋交一覧表の筋交と併用する場合は、面材等のみに壁倍率をこの欄に入力してください。
</t>
        </r>
      </text>
    </comment>
    <comment ref="P48" authorId="0" shapeId="0" xr:uid="{F6A83AA5-544F-4284-86E6-C5F6A7630288}">
      <text>
        <r>
          <rPr>
            <sz val="9"/>
            <color indexed="81"/>
            <rFont val="MS P ゴシック"/>
            <family val="3"/>
            <charset val="128"/>
          </rPr>
          <t xml:space="preserve">筋交の場合の補正値です。選択した筋交に対応しない壁倍率を選択した場合などは「？」と表示されます。
</t>
        </r>
      </text>
    </comment>
    <comment ref="R48" authorId="0" shapeId="0" xr:uid="{A81E75E9-5416-481F-9B17-21894C307CB3}">
      <text>
        <r>
          <rPr>
            <sz val="9"/>
            <color indexed="81"/>
            <rFont val="MS P ゴシック"/>
            <family val="3"/>
            <charset val="128"/>
          </rPr>
          <t>柱の両側の壁倍率の差に補正値を加算した数値です。</t>
        </r>
      </text>
    </comment>
    <comment ref="AF48" authorId="0" shapeId="0" xr:uid="{DAAA0866-EE35-4894-A5B3-74F4C1AD1E2F}">
      <text>
        <r>
          <rPr>
            <sz val="9"/>
            <color indexed="81"/>
            <rFont val="MS P ゴシック"/>
            <family val="3"/>
            <charset val="128"/>
          </rPr>
          <t>左欄1階の柱の上部の2階の柱を入力してください。1階が下屋の場合は同じ行の2階の欄は入力しないでください。</t>
        </r>
      </text>
    </comment>
    <comment ref="AH48" authorId="1" shapeId="0" xr:uid="{DB689BDA-70D3-4D67-A10C-9D235A04B9C9}">
      <text>
        <r>
          <rPr>
            <sz val="9"/>
            <color indexed="81"/>
            <rFont val="MS P ゴシック"/>
            <family val="3"/>
            <charset val="128"/>
          </rPr>
          <t>X・Y各方向ごと、柱の左右それぞれの壁倍率を入力してください。</t>
        </r>
      </text>
    </comment>
    <comment ref="AI48" authorId="0" shapeId="0" xr:uid="{72DFF772-1265-4DF4-B46C-E6FA64F37BAF}">
      <text>
        <r>
          <rPr>
            <sz val="9"/>
            <color indexed="81"/>
            <rFont val="MS P ゴシック"/>
            <family val="3"/>
            <charset val="128"/>
          </rPr>
          <t>柱の位置が出隅の場合は「出」を選択してください。</t>
        </r>
      </text>
    </comment>
    <comment ref="AJ48" authorId="0" shapeId="0" xr:uid="{0BBCEAE6-70F9-410A-A81B-BC87C4CB4B0E}">
      <text>
        <r>
          <rPr>
            <sz val="9"/>
            <color indexed="81"/>
            <rFont val="MS P ゴシック"/>
            <family val="3"/>
            <charset val="128"/>
          </rPr>
          <t xml:space="preserve">面材等を対応筋交一覧表の筋交と併用する場合は、面材等のみに壁倍率をこの欄に入力してください。
</t>
        </r>
      </text>
    </comment>
    <comment ref="AL48" authorId="1" shapeId="0" xr:uid="{1B4AE8CF-B738-47DD-BCCD-A4F6A774EB62}">
      <text>
        <r>
          <rPr>
            <sz val="9"/>
            <color indexed="81"/>
            <rFont val="MS P ゴシック"/>
            <family val="3"/>
            <charset val="128"/>
          </rPr>
          <t>対応筋交一覧表の筋交のみの壁倍率を入力してください。
※注：一覧表記載の壁倍率以外は入力できません。（非対応）</t>
        </r>
      </text>
    </comment>
    <comment ref="AN48" authorId="0" shapeId="0" xr:uid="{262EC8D3-3113-4F43-98A2-5888C019FFC0}">
      <text>
        <r>
          <rPr>
            <sz val="9"/>
            <color indexed="81"/>
            <rFont val="MS P ゴシック"/>
            <family val="3"/>
            <charset val="128"/>
          </rPr>
          <t>各方向、左右それぞれの筋交いのパターンを符号で選択してください。</t>
        </r>
      </text>
    </comment>
    <comment ref="AP48" authorId="1" shapeId="0" xr:uid="{B3DB1C8B-BC56-473D-8354-7FCE61C487B7}">
      <text>
        <r>
          <rPr>
            <sz val="9"/>
            <color indexed="81"/>
            <rFont val="MS P ゴシック"/>
            <family val="3"/>
            <charset val="128"/>
          </rPr>
          <t>対応筋交一覧表の筋交のみの壁倍率を入力してください。
※注：一覧表記載の壁倍率以外は入力できません。（非対応）</t>
        </r>
      </text>
    </comment>
    <comment ref="AR48" authorId="0" shapeId="0" xr:uid="{9E7A99D7-5CA4-4B2C-A33A-536CDF211653}">
      <text>
        <r>
          <rPr>
            <sz val="9"/>
            <color indexed="81"/>
            <rFont val="MS P ゴシック"/>
            <family val="3"/>
            <charset val="128"/>
          </rPr>
          <t xml:space="preserve">面材等を対応筋交一覧表の筋交と併用する場合は、面材等のみに壁倍率をこの欄に入力してください。
</t>
        </r>
      </text>
    </comment>
    <comment ref="AT48" authorId="0" shapeId="0" xr:uid="{1D96B1DE-6478-4028-AC45-FEEBECFD75A2}">
      <text>
        <r>
          <rPr>
            <sz val="9"/>
            <color indexed="81"/>
            <rFont val="MS P ゴシック"/>
            <family val="3"/>
            <charset val="128"/>
          </rPr>
          <t xml:space="preserve">筋交の場合の補正値です。選択した筋交に対応しない壁倍率を選択した場合などは「？」と表示されます。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R7_kaisei</author>
  </authors>
  <commentList>
    <comment ref="A25" authorId="0" shapeId="0" xr:uid="{497A4D46-EA3D-4A28-B69D-153A161DC0BA}">
      <text>
        <r>
          <rPr>
            <sz val="9"/>
            <color indexed="81"/>
            <rFont val="MS P ゴシック"/>
            <family val="3"/>
            <charset val="128"/>
          </rPr>
          <t>算定の基準を選択してください。</t>
        </r>
      </text>
    </comment>
  </commentList>
</comments>
</file>

<file path=xl/sharedStrings.xml><?xml version="1.0" encoding="utf-8"?>
<sst xmlns="http://schemas.openxmlformats.org/spreadsheetml/2006/main" count="2776" uniqueCount="1200">
  <si>
    <t>　</t>
    <phoneticPr fontId="1"/>
  </si>
  <si>
    <t>令和7年4月施行 改正建築基準法対応 木造2階建住宅（軸組構法） 構造図書等作成補助ツール</t>
    <rPh sb="19" eb="20">
      <t>モク</t>
    </rPh>
    <rPh sb="20" eb="21">
      <t>ヅクリ</t>
    </rPh>
    <rPh sb="22" eb="23">
      <t>カイ</t>
    </rPh>
    <phoneticPr fontId="1"/>
  </si>
  <si>
    <t>■構造関係確認申請必要図書リスト</t>
    <rPh sb="1" eb="3">
      <t>コウゾウ</t>
    </rPh>
    <rPh sb="3" eb="5">
      <t>カンケイ</t>
    </rPh>
    <rPh sb="5" eb="7">
      <t>カクニン</t>
    </rPh>
    <rPh sb="7" eb="9">
      <t>シンセイ</t>
    </rPh>
    <rPh sb="9" eb="11">
      <t>ヒツヨウ</t>
    </rPh>
    <rPh sb="11" eb="13">
      <t>トショ</t>
    </rPh>
    <phoneticPr fontId="1"/>
  </si>
  <si>
    <t>※赤文字がこの補助ツールで提供しているものです。</t>
    <rPh sb="1" eb="2">
      <t>アカ</t>
    </rPh>
    <rPh sb="2" eb="4">
      <t>モジ</t>
    </rPh>
    <rPh sb="7" eb="9">
      <t>ホジョ</t>
    </rPh>
    <rPh sb="13" eb="15">
      <t>テイキョウ</t>
    </rPh>
    <phoneticPr fontId="1"/>
  </si>
  <si>
    <t>ｼｰﾄ</t>
    <phoneticPr fontId="1"/>
  </si>
  <si>
    <t>補助ツール</t>
    <phoneticPr fontId="1"/>
  </si>
  <si>
    <t>図面</t>
    <rPh sb="0" eb="2">
      <t>ズメン</t>
    </rPh>
    <phoneticPr fontId="1"/>
  </si>
  <si>
    <t>備考</t>
    <rPh sb="0" eb="2">
      <t>ビコウ</t>
    </rPh>
    <phoneticPr fontId="1"/>
  </si>
  <si>
    <t>仕様書製本用表紙</t>
    <rPh sb="0" eb="3">
      <t>シヨウショ</t>
    </rPh>
    <rPh sb="3" eb="5">
      <t>セイホン</t>
    </rPh>
    <rPh sb="5" eb="6">
      <t>ヨウ</t>
    </rPh>
    <rPh sb="6" eb="8">
      <t>ヒョウシ</t>
    </rPh>
    <phoneticPr fontId="1"/>
  </si>
  <si>
    <t>―</t>
    <phoneticPr fontId="1"/>
  </si>
  <si>
    <t>表紙をつけて綴じるか、電子申請の場合は、表紙をつけて一つのPDFファイルにまとめれば、図書の全てに建築士の記名をしなくても良いようです。</t>
    <rPh sb="0" eb="2">
      <t>ヒョウシ</t>
    </rPh>
    <rPh sb="6" eb="7">
      <t>ト</t>
    </rPh>
    <rPh sb="11" eb="13">
      <t>デンシ</t>
    </rPh>
    <rPh sb="13" eb="15">
      <t>シンセイ</t>
    </rPh>
    <rPh sb="16" eb="18">
      <t>バアイ</t>
    </rPh>
    <rPh sb="20" eb="22">
      <t>ヒョウシ</t>
    </rPh>
    <rPh sb="26" eb="27">
      <t>ヒト</t>
    </rPh>
    <rPh sb="43" eb="45">
      <t>トショ</t>
    </rPh>
    <rPh sb="46" eb="47">
      <t>スベ</t>
    </rPh>
    <rPh sb="49" eb="51">
      <t>ケンチク</t>
    </rPh>
    <rPh sb="51" eb="52">
      <t>シ</t>
    </rPh>
    <rPh sb="53" eb="55">
      <t>キメイ</t>
    </rPh>
    <rPh sb="61" eb="62">
      <t>ヨ</t>
    </rPh>
    <phoneticPr fontId="1"/>
  </si>
  <si>
    <t>仕様表　A4判</t>
    <rPh sb="0" eb="3">
      <t>シヨウヒョウ</t>
    </rPh>
    <rPh sb="6" eb="7">
      <t>バン</t>
    </rPh>
    <phoneticPr fontId="1"/>
  </si>
  <si>
    <t>各社、各物件ごとの仕様に合わせて編集してご利用ください。A4判とA3判の内容は同じです。</t>
    <rPh sb="0" eb="2">
      <t>カクシャ</t>
    </rPh>
    <rPh sb="3" eb="4">
      <t>カク</t>
    </rPh>
    <rPh sb="4" eb="6">
      <t>ブッケン</t>
    </rPh>
    <rPh sb="9" eb="11">
      <t>シヨウ</t>
    </rPh>
    <rPh sb="12" eb="13">
      <t>ア</t>
    </rPh>
    <rPh sb="16" eb="18">
      <t>ヘンシュウ</t>
    </rPh>
    <rPh sb="21" eb="23">
      <t>リヨウ</t>
    </rPh>
    <rPh sb="30" eb="31">
      <t>バン</t>
    </rPh>
    <rPh sb="34" eb="35">
      <t>バン</t>
    </rPh>
    <rPh sb="36" eb="38">
      <t>ナイヨウ</t>
    </rPh>
    <rPh sb="39" eb="40">
      <t>オナ</t>
    </rPh>
    <phoneticPr fontId="1"/>
  </si>
  <si>
    <t>仕様表　A3判（図面として添付の場合）</t>
    <rPh sb="0" eb="3">
      <t>シヨウヒョウ</t>
    </rPh>
    <rPh sb="6" eb="7">
      <t>バン</t>
    </rPh>
    <rPh sb="8" eb="10">
      <t>ズメン</t>
    </rPh>
    <rPh sb="13" eb="15">
      <t>テンプ</t>
    </rPh>
    <rPh sb="16" eb="18">
      <t>バアイ</t>
    </rPh>
    <phoneticPr fontId="1"/>
  </si>
  <si>
    <t>外部</t>
    <rPh sb="0" eb="2">
      <t>ガイブ</t>
    </rPh>
    <phoneticPr fontId="1"/>
  </si>
  <si>
    <t>構造詳細図</t>
    <rPh sb="0" eb="2">
      <t>コウゾウ</t>
    </rPh>
    <rPh sb="2" eb="5">
      <t>ショウサイズ</t>
    </rPh>
    <phoneticPr fontId="1"/>
  </si>
  <si>
    <t>標準図等は、日本住宅・木材技術センター木造住宅建築確認申請用等の構造標準納まり図ご参考ください。</t>
    <rPh sb="0" eb="3">
      <t>ヒョウジュンズ</t>
    </rPh>
    <rPh sb="3" eb="4">
      <t>トウ</t>
    </rPh>
    <rPh sb="41" eb="43">
      <t>サンコウ</t>
    </rPh>
    <phoneticPr fontId="1"/>
  </si>
  <si>
    <t>屋根葺材等、基礎標準図、耐力壁標準図、継手・仕口標準図</t>
    <phoneticPr fontId="1"/>
  </si>
  <si>
    <t>http://howtecs.shop-pro.jp/?pid=64596471</t>
    <phoneticPr fontId="1"/>
  </si>
  <si>
    <t>地震力必要壁量判定用 床面積求積表</t>
    <rPh sb="0" eb="2">
      <t>ジシン</t>
    </rPh>
    <rPh sb="2" eb="3">
      <t>チカラ</t>
    </rPh>
    <rPh sb="3" eb="5">
      <t>ヒツヨウ</t>
    </rPh>
    <rPh sb="5" eb="6">
      <t>カベ</t>
    </rPh>
    <rPh sb="6" eb="7">
      <t>リョウ</t>
    </rPh>
    <rPh sb="7" eb="9">
      <t>ハンテイ</t>
    </rPh>
    <rPh sb="9" eb="10">
      <t>ヨウ</t>
    </rPh>
    <rPh sb="11" eb="12">
      <t>ユカ</t>
    </rPh>
    <rPh sb="12" eb="14">
      <t>メンセキ</t>
    </rPh>
    <rPh sb="14" eb="16">
      <t>キュウセキ</t>
    </rPh>
    <rPh sb="16" eb="17">
      <t>ヒョウ</t>
    </rPh>
    <phoneticPr fontId="1"/>
  </si>
  <si>
    <t>床面積求積図</t>
    <rPh sb="0" eb="1">
      <t>ユカ</t>
    </rPh>
    <rPh sb="1" eb="3">
      <t>メンセキ</t>
    </rPh>
    <rPh sb="3" eb="6">
      <t>キュウセキズ</t>
    </rPh>
    <phoneticPr fontId="1"/>
  </si>
  <si>
    <t>図面は物件ごとに作成する必要があります。</t>
    <rPh sb="0" eb="2">
      <t>ズメン</t>
    </rPh>
    <rPh sb="3" eb="5">
      <t>ブッケン</t>
    </rPh>
    <rPh sb="8" eb="10">
      <t>サクセイ</t>
    </rPh>
    <rPh sb="12" eb="14">
      <t>ヒツヨウ</t>
    </rPh>
    <phoneticPr fontId="1"/>
  </si>
  <si>
    <t>四分割法 床面積求積表</t>
    <rPh sb="3" eb="4">
      <t>ホウ</t>
    </rPh>
    <rPh sb="8" eb="10">
      <t>キュウセキ</t>
    </rPh>
    <rPh sb="10" eb="11">
      <t>ヒョウ</t>
    </rPh>
    <phoneticPr fontId="1"/>
  </si>
  <si>
    <t>四分割床面積算定図</t>
    <rPh sb="0" eb="3">
      <t>ヨンブンカツ</t>
    </rPh>
    <rPh sb="3" eb="4">
      <t>ユカ</t>
    </rPh>
    <rPh sb="4" eb="6">
      <t>メンセキ</t>
    </rPh>
    <rPh sb="6" eb="9">
      <t>サンテイズ</t>
    </rPh>
    <phoneticPr fontId="1"/>
  </si>
  <si>
    <t>風圧力必要壁量判定用 見付面求積表</t>
    <rPh sb="0" eb="3">
      <t>フウアツリョク</t>
    </rPh>
    <rPh sb="11" eb="13">
      <t>ミツケ</t>
    </rPh>
    <rPh sb="13" eb="14">
      <t>メン</t>
    </rPh>
    <rPh sb="14" eb="16">
      <t>キュウセキ</t>
    </rPh>
    <rPh sb="16" eb="17">
      <t>ヒョウ</t>
    </rPh>
    <phoneticPr fontId="1"/>
  </si>
  <si>
    <t>見付面積算定図</t>
    <rPh sb="0" eb="2">
      <t>ミツケ</t>
    </rPh>
    <rPh sb="2" eb="4">
      <t>メンセキ</t>
    </rPh>
    <rPh sb="4" eb="7">
      <t>サンテイズ</t>
    </rPh>
    <phoneticPr fontId="1"/>
  </si>
  <si>
    <t>床面積あたりの必要壁量の算定</t>
    <rPh sb="12" eb="14">
      <t>サンテイ</t>
    </rPh>
    <phoneticPr fontId="1"/>
  </si>
  <si>
    <t>https://www.howtec.or.jp/publics/index/441/</t>
    <phoneticPr fontId="1"/>
  </si>
  <si>
    <t>床面積あたりの必要壁量の算定ツールは、日本住宅・木材技術センターで公開されているものをご利用ください。</t>
    <rPh sb="0" eb="51">
      <t>リヨウ</t>
    </rPh>
    <phoneticPr fontId="1"/>
  </si>
  <si>
    <t>壁量判定表</t>
    <phoneticPr fontId="1"/>
  </si>
  <si>
    <t>耐力壁平面図</t>
    <rPh sb="3" eb="5">
      <t>ヘイメン</t>
    </rPh>
    <phoneticPr fontId="1"/>
  </si>
  <si>
    <t>壁配置のバランスの確認</t>
    <phoneticPr fontId="1"/>
  </si>
  <si>
    <t>四分割法耐力壁平面図</t>
    <rPh sb="4" eb="7">
      <t>タイリョクヘキ</t>
    </rPh>
    <phoneticPr fontId="1"/>
  </si>
  <si>
    <t>柱頭柱脚接合方法（仕様規定）</t>
    <rPh sb="0" eb="2">
      <t>チュウトウ</t>
    </rPh>
    <rPh sb="2" eb="4">
      <t>チュウキャク</t>
    </rPh>
    <rPh sb="4" eb="6">
      <t>セツゴウ</t>
    </rPh>
    <rPh sb="6" eb="8">
      <t>ホウホウ</t>
    </rPh>
    <rPh sb="9" eb="11">
      <t>シヨウ</t>
    </rPh>
    <rPh sb="11" eb="13">
      <t>キテイ</t>
    </rPh>
    <phoneticPr fontId="1"/>
  </si>
  <si>
    <t>柱頭柱脚金物判定平面図</t>
    <rPh sb="0" eb="2">
      <t>チュウトウ</t>
    </rPh>
    <rPh sb="2" eb="4">
      <t>チュウキャク</t>
    </rPh>
    <rPh sb="4" eb="6">
      <t>カナモノ</t>
    </rPh>
    <rPh sb="6" eb="8">
      <t>ハンテイ</t>
    </rPh>
    <rPh sb="8" eb="11">
      <t>ヘイメンズ</t>
    </rPh>
    <phoneticPr fontId="1"/>
  </si>
  <si>
    <t>図面は物件ごとに作成してください。</t>
    <rPh sb="0" eb="2">
      <t>ズメン</t>
    </rPh>
    <rPh sb="3" eb="5">
      <t>ブッケン</t>
    </rPh>
    <rPh sb="8" eb="10">
      <t>サクセイ</t>
    </rPh>
    <phoneticPr fontId="1"/>
  </si>
  <si>
    <t>柱頭柱脚接合方法（N値法）</t>
    <rPh sb="0" eb="2">
      <t>チュウトウ</t>
    </rPh>
    <rPh sb="2" eb="4">
      <t>チュウキャク</t>
    </rPh>
    <rPh sb="4" eb="6">
      <t>セツゴウ</t>
    </rPh>
    <rPh sb="6" eb="8">
      <t>ホウホウ</t>
    </rPh>
    <rPh sb="10" eb="11">
      <t>チ</t>
    </rPh>
    <rPh sb="11" eb="12">
      <t>ホウ</t>
    </rPh>
    <phoneticPr fontId="1"/>
  </si>
  <si>
    <t>柱の小径・柱が負担する床面積の確認</t>
    <phoneticPr fontId="1"/>
  </si>
  <si>
    <t>確認申請図書に添付は不要のようです。</t>
    <rPh sb="0" eb="2">
      <t>カクニン</t>
    </rPh>
    <rPh sb="2" eb="4">
      <t>シンセイ</t>
    </rPh>
    <rPh sb="4" eb="6">
      <t>トショ</t>
    </rPh>
    <rPh sb="7" eb="9">
      <t>テンプ</t>
    </rPh>
    <rPh sb="10" eb="12">
      <t>フヨウ</t>
    </rPh>
    <phoneticPr fontId="1"/>
  </si>
  <si>
    <t>■チェックリスト</t>
    <phoneticPr fontId="1"/>
  </si>
  <si>
    <t>チェックリスト</t>
    <phoneticPr fontId="1"/>
  </si>
  <si>
    <t>仕様表チェックリスト</t>
    <phoneticPr fontId="1"/>
  </si>
  <si>
    <t>国交省HPで公開している「２階建ての木造一戸建て住宅（ 軸組構法）等の確認申請・審査マニュアル」内のチェックリストを実務で利用しやすいようにエクセルで作成してみました。図書作成時、明示すべき事項の明示もれがないようご利用ください。</t>
    <rPh sb="0" eb="3">
      <t>コッコウショウ</t>
    </rPh>
    <rPh sb="6" eb="8">
      <t>コウカイ</t>
    </rPh>
    <rPh sb="48" eb="49">
      <t>ナイ</t>
    </rPh>
    <rPh sb="58" eb="60">
      <t>ジツム</t>
    </rPh>
    <rPh sb="61" eb="63">
      <t>リヨウ</t>
    </rPh>
    <rPh sb="75" eb="77">
      <t>サクセイ</t>
    </rPh>
    <rPh sb="84" eb="86">
      <t>トショ</t>
    </rPh>
    <rPh sb="86" eb="89">
      <t>サクセイジ</t>
    </rPh>
    <rPh sb="90" eb="92">
      <t>メイジ</t>
    </rPh>
    <rPh sb="95" eb="97">
      <t>ジコウ</t>
    </rPh>
    <rPh sb="98" eb="100">
      <t>メイジ</t>
    </rPh>
    <rPh sb="108" eb="110">
      <t>リヨウ</t>
    </rPh>
    <phoneticPr fontId="1"/>
  </si>
  <si>
    <t>意匠図書チェックリスト</t>
    <rPh sb="0" eb="2">
      <t>イショウ</t>
    </rPh>
    <rPh sb="2" eb="4">
      <t>トショ</t>
    </rPh>
    <phoneticPr fontId="1"/>
  </si>
  <si>
    <t>(1)配置図</t>
    <rPh sb="3" eb="6">
      <t>ハイチズ</t>
    </rPh>
    <phoneticPr fontId="1"/>
  </si>
  <si>
    <t>(2)平面図</t>
    <rPh sb="3" eb="6">
      <t>ヘイメンズ</t>
    </rPh>
    <phoneticPr fontId="1"/>
  </si>
  <si>
    <t>(3)立面図</t>
    <rPh sb="3" eb="6">
      <t>リツメンズ</t>
    </rPh>
    <phoneticPr fontId="1"/>
  </si>
  <si>
    <t>(4)断面図</t>
    <rPh sb="3" eb="6">
      <t>ダンメンズ</t>
    </rPh>
    <phoneticPr fontId="1"/>
  </si>
  <si>
    <t>https://www.mlit.go.jp/jutakukentiku/house/04.html</t>
    <phoneticPr fontId="1"/>
  </si>
  <si>
    <t>(5)地盤面算定表</t>
    <phoneticPr fontId="1"/>
  </si>
  <si>
    <t>(6)換気·採光計算書</t>
    <phoneticPr fontId="1"/>
  </si>
  <si>
    <t>給排水衛生·電気設備図チェックリスト</t>
    <rPh sb="11" eb="12">
      <t>トショ</t>
    </rPh>
    <phoneticPr fontId="1"/>
  </si>
  <si>
    <t>構造の安全性を確認するチェックリスト</t>
    <phoneticPr fontId="1"/>
  </si>
  <si>
    <t>構造図書チェックリスト</t>
    <rPh sb="0" eb="2">
      <t>コウゾウ</t>
    </rPh>
    <rPh sb="2" eb="4">
      <t>トショ</t>
    </rPh>
    <rPh sb="3" eb="4">
      <t>イト</t>
    </rPh>
    <phoneticPr fontId="1"/>
  </si>
  <si>
    <t>(1)構造詳細図</t>
    <phoneticPr fontId="1"/>
  </si>
  <si>
    <t>(2)壁量判定</t>
    <rPh sb="3" eb="5">
      <t>ヘキリョウ</t>
    </rPh>
    <rPh sb="5" eb="7">
      <t>ハンテイ</t>
    </rPh>
    <phoneticPr fontId="1"/>
  </si>
  <si>
    <t>(3)四分割法判定</t>
    <phoneticPr fontId="1"/>
  </si>
  <si>
    <t>(4)柱頭柱脚金物算定</t>
    <phoneticPr fontId="1"/>
  </si>
  <si>
    <t>建築基準関係規定</t>
    <phoneticPr fontId="1"/>
  </si>
  <si>
    <t>消防法</t>
    <phoneticPr fontId="1"/>
  </si>
  <si>
    <t>■その他便利ツール</t>
    <rPh sb="3" eb="4">
      <t>タ</t>
    </rPh>
    <rPh sb="4" eb="6">
      <t>ベンリ</t>
    </rPh>
    <phoneticPr fontId="1"/>
  </si>
  <si>
    <t>意匠図書作成補助ツール</t>
    <rPh sb="0" eb="2">
      <t>イショウ</t>
    </rPh>
    <rPh sb="2" eb="4">
      <t>トショ</t>
    </rPh>
    <rPh sb="4" eb="6">
      <t>サクセイ</t>
    </rPh>
    <rPh sb="6" eb="8">
      <t>ホジョ</t>
    </rPh>
    <phoneticPr fontId="1"/>
  </si>
  <si>
    <t>D1</t>
    <phoneticPr fontId="1"/>
  </si>
  <si>
    <t>敷地面積 求積表　</t>
    <rPh sb="0" eb="4">
      <t>シキチメンセキ</t>
    </rPh>
    <rPh sb="5" eb="7">
      <t>キュウセキ</t>
    </rPh>
    <rPh sb="7" eb="8">
      <t>ヒョウ</t>
    </rPh>
    <phoneticPr fontId="1"/>
  </si>
  <si>
    <t>D2</t>
    <phoneticPr fontId="1"/>
  </si>
  <si>
    <t>平均地盤面 算定表</t>
    <rPh sb="0" eb="2">
      <t>ヘイキン</t>
    </rPh>
    <rPh sb="2" eb="5">
      <t>ジバンメン</t>
    </rPh>
    <rPh sb="6" eb="9">
      <t>サンテイヒョウ</t>
    </rPh>
    <phoneticPr fontId="1"/>
  </si>
  <si>
    <t>床面積 求積表</t>
    <rPh sb="4" eb="7">
      <t>キュウセキヒョウ</t>
    </rPh>
    <phoneticPr fontId="1"/>
  </si>
  <si>
    <t>24時間換気設備 検討表</t>
    <rPh sb="2" eb="4">
      <t>ジカン</t>
    </rPh>
    <rPh sb="4" eb="6">
      <t>カンキ</t>
    </rPh>
    <rPh sb="6" eb="8">
      <t>セツビ</t>
    </rPh>
    <rPh sb="9" eb="11">
      <t>ケントウ</t>
    </rPh>
    <rPh sb="11" eb="12">
      <t>ヒョウ</t>
    </rPh>
    <phoneticPr fontId="1"/>
  </si>
  <si>
    <t>〇〇様邸　新築工事</t>
    <rPh sb="2" eb="3">
      <t>サマ</t>
    </rPh>
    <rPh sb="3" eb="4">
      <t>テイ</t>
    </rPh>
    <rPh sb="5" eb="7">
      <t>シンチク</t>
    </rPh>
    <rPh sb="7" eb="9">
      <t>コウジ</t>
    </rPh>
    <phoneticPr fontId="1"/>
  </si>
  <si>
    <t xml:space="preserve">構造関係規定 </t>
    <phoneticPr fontId="1"/>
  </si>
  <si>
    <t>・仕様表</t>
    <rPh sb="1" eb="3">
      <t>シヨウ</t>
    </rPh>
    <rPh sb="3" eb="4">
      <t>ヒョウ</t>
    </rPh>
    <phoneticPr fontId="1"/>
  </si>
  <si>
    <t>・壁量判定表</t>
    <rPh sb="1" eb="3">
      <t>ヘキリョウ</t>
    </rPh>
    <rPh sb="3" eb="5">
      <t>ハンテイ</t>
    </rPh>
    <rPh sb="5" eb="6">
      <t>ヒョウ</t>
    </rPh>
    <phoneticPr fontId="1"/>
  </si>
  <si>
    <t>・柱頭柱脚金物判定表</t>
    <phoneticPr fontId="1"/>
  </si>
  <si>
    <t>〇〇建築士事務所　株式会社〇〇〇〇〇〇　〇〇登録　第〇〇〇〇号</t>
    <rPh sb="2" eb="5">
      <t>ケンチクシ</t>
    </rPh>
    <rPh sb="5" eb="8">
      <t>ジムショ</t>
    </rPh>
    <rPh sb="9" eb="11">
      <t>カブシキ</t>
    </rPh>
    <rPh sb="11" eb="13">
      <t>カイシャ</t>
    </rPh>
    <phoneticPr fontId="1"/>
  </si>
  <si>
    <t>〇〇建築士　　　　〇〇〇〇　　　　　　　〇〇登録　第〇〇〇〇号</t>
    <rPh sb="2" eb="5">
      <t>ケンチクシ</t>
    </rPh>
    <phoneticPr fontId="1"/>
  </si>
  <si>
    <t>仕 様 表.1</t>
    <phoneticPr fontId="1"/>
  </si>
  <si>
    <t>（明示すべき事項）</t>
    <phoneticPr fontId="1"/>
  </si>
  <si>
    <t>単位：特記なき限り（㎜）</t>
  </si>
  <si>
    <t>項目</t>
  </si>
  <si>
    <t>小項目</t>
  </si>
  <si>
    <t>仕様</t>
    <phoneticPr fontId="1"/>
  </si>
  <si>
    <t>備考</t>
  </si>
  <si>
    <t>■プルダウンメニュー：各社自由にご編集ください。</t>
    <phoneticPr fontId="1"/>
  </si>
  <si>
    <t>建築材料
(法第37条)</t>
    <phoneticPr fontId="1"/>
  </si>
  <si>
    <t>基礎コンクリート</t>
  </si>
  <si>
    <t>JIS</t>
  </si>
  <si>
    <t>設計基準強度Fc　　　：</t>
    <phoneticPr fontId="1"/>
  </si>
  <si>
    <t>N/m㎡以上</t>
    <phoneticPr fontId="1"/>
  </si>
  <si>
    <t>スランプ　　　　　　：</t>
    <phoneticPr fontId="1"/>
  </si>
  <si>
    <t>cm以下</t>
    <phoneticPr fontId="1"/>
  </si>
  <si>
    <t>基礎鉄筋</t>
    <phoneticPr fontId="1"/>
  </si>
  <si>
    <t>JIS</t>
    <phoneticPr fontId="1"/>
  </si>
  <si>
    <t>SD295A</t>
  </si>
  <si>
    <t>SD295</t>
    <phoneticPr fontId="1"/>
  </si>
  <si>
    <t>SD295A</t>
    <phoneticPr fontId="1"/>
  </si>
  <si>
    <t>SD295B</t>
    <phoneticPr fontId="1"/>
  </si>
  <si>
    <t>SD345</t>
    <phoneticPr fontId="1"/>
  </si>
  <si>
    <t>令第2章第2節(天井高,床高,防湿方法)</t>
    <rPh sb="12" eb="13">
      <t>ユカ</t>
    </rPh>
    <phoneticPr fontId="1"/>
  </si>
  <si>
    <t>居室の床の高さ及び防湿方法（令第22条）</t>
    <phoneticPr fontId="1"/>
  </si>
  <si>
    <t>床の高さ</t>
    <phoneticPr fontId="1"/>
  </si>
  <si>
    <t>直下の地面からの高さ：</t>
    <rPh sb="8" eb="9">
      <t>タカ</t>
    </rPh>
    <phoneticPr fontId="1"/>
  </si>
  <si>
    <t>mm</t>
    <phoneticPr fontId="1"/>
  </si>
  <si>
    <t>土間コンクリート</t>
    <rPh sb="0" eb="2">
      <t>ドマ</t>
    </rPh>
    <phoneticPr fontId="1"/>
  </si>
  <si>
    <t>べた基礎</t>
    <rPh sb="2" eb="4">
      <t>キソ</t>
    </rPh>
    <phoneticPr fontId="1"/>
  </si>
  <si>
    <t>土間コンクリート</t>
    <phoneticPr fontId="1"/>
  </si>
  <si>
    <t xml:space="preserve"> </t>
    <phoneticPr fontId="1"/>
  </si>
  <si>
    <t>防湿方法</t>
    <phoneticPr fontId="1"/>
  </si>
  <si>
    <t>ねこ土台（有効換気面積75㎠ /m以上）</t>
    <rPh sb="17" eb="19">
      <t>イジョウ</t>
    </rPh>
    <phoneticPr fontId="1"/>
  </si>
  <si>
    <t>ねこ土台（有効換気面積75㎠ /m以上）</t>
    <phoneticPr fontId="1"/>
  </si>
  <si>
    <t>5m以下ごとに300㎠以上の換気孔を設置</t>
    <rPh sb="18" eb="20">
      <t>セッチ</t>
    </rPh>
    <phoneticPr fontId="1"/>
  </si>
  <si>
    <t>令第3章第２節
（構造部材等）</t>
    <phoneticPr fontId="1"/>
  </si>
  <si>
    <t xml:space="preserve">構造部材の耐久
(令第37条) </t>
    <phoneticPr fontId="1"/>
  </si>
  <si>
    <t>構造耐力上主要な部分</t>
    <phoneticPr fontId="1"/>
  </si>
  <si>
    <r>
      <t>腐</t>
    </r>
    <r>
      <rPr>
        <sz val="9"/>
        <color theme="1"/>
        <rFont val="Microsoft JhengHei"/>
        <family val="2"/>
        <charset val="136"/>
      </rPr>
      <t>⾷</t>
    </r>
    <r>
      <rPr>
        <sz val="9"/>
        <color theme="1"/>
        <rFont val="ＭＳ ゴシック"/>
        <family val="3"/>
        <charset val="128"/>
      </rPr>
      <t>、腐朽、摩損のおそれのあるものに腐</t>
    </r>
    <r>
      <rPr>
        <sz val="9"/>
        <color theme="1"/>
        <rFont val="Microsoft JhengHei"/>
        <family val="2"/>
        <charset val="136"/>
      </rPr>
      <t>⾷</t>
    </r>
    <r>
      <rPr>
        <sz val="9"/>
        <color theme="1"/>
        <rFont val="ＭＳ ゴシック"/>
        <family val="3"/>
        <charset val="128"/>
      </rPr>
      <t>等防止の措置</t>
    </r>
    <phoneticPr fontId="1"/>
  </si>
  <si>
    <t>腐⾷、腐朽、摩損のおそれのあるものに腐⾷等防止の措置</t>
    <phoneticPr fontId="1"/>
  </si>
  <si>
    <t>基礎
（令第38条）</t>
    <phoneticPr fontId="1"/>
  </si>
  <si>
    <t>支持地盤の種別及び位置（高さ）</t>
    <rPh sb="12" eb="13">
      <t>タカ</t>
    </rPh>
    <phoneticPr fontId="1"/>
  </si>
  <si>
    <t>種別：</t>
    <phoneticPr fontId="1"/>
  </si>
  <si>
    <t>砂質地盤</t>
    <phoneticPr fontId="1"/>
  </si>
  <si>
    <t>ローム層</t>
    <rPh sb="3" eb="4">
      <t>ソウ</t>
    </rPh>
    <phoneticPr fontId="1"/>
  </si>
  <si>
    <t>砂礫層</t>
    <rPh sb="0" eb="2">
      <t>サレキ</t>
    </rPh>
    <rPh sb="2" eb="3">
      <t>ソウ</t>
    </rPh>
    <phoneticPr fontId="1"/>
  </si>
  <si>
    <t>粘土層</t>
    <rPh sb="0" eb="2">
      <t>ネンド</t>
    </rPh>
    <rPh sb="2" eb="3">
      <t>ソウ</t>
    </rPh>
    <phoneticPr fontId="1"/>
  </si>
  <si>
    <t>位置：　GL-</t>
    <phoneticPr fontId="1"/>
  </si>
  <si>
    <t>基礎の種類</t>
    <phoneticPr fontId="1"/>
  </si>
  <si>
    <t>鉄筋コンクリート造べた基礎</t>
    <phoneticPr fontId="1"/>
  </si>
  <si>
    <t>鉄筋コンクリート造　べた基礎</t>
    <phoneticPr fontId="1"/>
  </si>
  <si>
    <t>鉄筋コンクリート造　布基礎</t>
    <rPh sb="10" eb="11">
      <t>ヌノ</t>
    </rPh>
    <phoneticPr fontId="1"/>
  </si>
  <si>
    <t>鉄筋コンクリート造　独立基礎</t>
    <rPh sb="10" eb="12">
      <t>ドクリツ</t>
    </rPh>
    <rPh sb="12" eb="14">
      <t>キソ</t>
    </rPh>
    <phoneticPr fontId="1"/>
  </si>
  <si>
    <t>基礎の底部の位置</t>
    <phoneticPr fontId="1"/>
  </si>
  <si>
    <t>地盤面からの根入深さ：GL-</t>
    <phoneticPr fontId="1"/>
  </si>
  <si>
    <t>基礎の底部に作用する荷重の数値･算出方法</t>
    <phoneticPr fontId="1"/>
  </si>
  <si>
    <t>地盤の許容応力度　</t>
    <phoneticPr fontId="1"/>
  </si>
  <si>
    <t>kN/㎡</t>
    <phoneticPr fontId="1"/>
  </si>
  <si>
    <t>木ぐい及び常水面の位置</t>
    <phoneticPr fontId="1"/>
  </si>
  <si>
    <t>対象外（木ぐい無し）</t>
    <phoneticPr fontId="1"/>
  </si>
  <si>
    <t>鉄筋</t>
  </si>
  <si>
    <t>主筋　　　：</t>
    <phoneticPr fontId="1"/>
  </si>
  <si>
    <t>D13</t>
    <phoneticPr fontId="1"/>
  </si>
  <si>
    <t>立上・底盤 :</t>
    <phoneticPr fontId="1"/>
  </si>
  <si>
    <t xml:space="preserve">D10 </t>
    <phoneticPr fontId="1"/>
  </si>
  <si>
    <t>フック有</t>
    <phoneticPr fontId="1"/>
  </si>
  <si>
    <t>D10</t>
    <phoneticPr fontId="1"/>
  </si>
  <si>
    <t>D16</t>
    <phoneticPr fontId="1"/>
  </si>
  <si>
    <t>地盤調査
（令第38条）</t>
    <phoneticPr fontId="1"/>
  </si>
  <si>
    <t>地盤調査</t>
    <phoneticPr fontId="1"/>
  </si>
  <si>
    <t>SWS 試験</t>
    <phoneticPr fontId="1"/>
  </si>
  <si>
    <t>標準貫入試験</t>
    <rPh sb="0" eb="2">
      <t>ヒョウジュン</t>
    </rPh>
    <rPh sb="2" eb="4">
      <t>カンニュウ</t>
    </rPh>
    <rPh sb="4" eb="6">
      <t>シケン</t>
    </rPh>
    <phoneticPr fontId="1"/>
  </si>
  <si>
    <t>SWS試験</t>
    <phoneticPr fontId="1"/>
  </si>
  <si>
    <t>平板載荷試験</t>
    <phoneticPr fontId="1"/>
  </si>
  <si>
    <t>地盤改良</t>
    <phoneticPr fontId="1"/>
  </si>
  <si>
    <t>該当なし</t>
    <rPh sb="0" eb="2">
      <t>ガイトウ</t>
    </rPh>
    <phoneticPr fontId="1"/>
  </si>
  <si>
    <t>表層改良工法</t>
    <phoneticPr fontId="1"/>
  </si>
  <si>
    <t>柱状改良工法</t>
    <phoneticPr fontId="1"/>
  </si>
  <si>
    <t>小口径鋼管杭工法</t>
    <rPh sb="0" eb="1">
      <t>ショウ</t>
    </rPh>
    <rPh sb="1" eb="3">
      <t>コウケイ</t>
    </rPh>
    <phoneticPr fontId="1"/>
  </si>
  <si>
    <t>屋根ふき材等
（令第39条）</t>
    <phoneticPr fontId="1"/>
  </si>
  <si>
    <t>屋根ふき材の固定方法</t>
    <phoneticPr fontId="1"/>
  </si>
  <si>
    <t>平部　　　：</t>
    <phoneticPr fontId="1"/>
  </si>
  <si>
    <t>全数固定</t>
    <phoneticPr fontId="1"/>
  </si>
  <si>
    <t>くぎで緊結</t>
    <phoneticPr fontId="1"/>
  </si>
  <si>
    <t xml:space="preserve">棟部　　　： </t>
    <phoneticPr fontId="1"/>
  </si>
  <si>
    <t>ねじで緊結</t>
  </si>
  <si>
    <t>ねじで緊結</t>
    <phoneticPr fontId="1"/>
  </si>
  <si>
    <t>軒･けらば ：</t>
    <phoneticPr fontId="1"/>
  </si>
  <si>
    <t>ねじ3本固定</t>
  </si>
  <si>
    <t>ねじ3本固定</t>
    <phoneticPr fontId="1"/>
  </si>
  <si>
    <t>ねじ及び２本のくぎで緊結</t>
    <phoneticPr fontId="1"/>
  </si>
  <si>
    <t>屋外に面する部分のタイル等の緊結方法</t>
    <phoneticPr fontId="1"/>
  </si>
  <si>
    <t>金物で緊結</t>
    <phoneticPr fontId="1"/>
  </si>
  <si>
    <t>接着剤で緊結</t>
    <phoneticPr fontId="1"/>
  </si>
  <si>
    <t>太陽光システム等を設置した際の防錆処理</t>
    <phoneticPr fontId="1"/>
  </si>
  <si>
    <t>支持部材等は溶融亜鉛メッキを施した部材を使用する</t>
    <rPh sb="20" eb="22">
      <t>シヨウ</t>
    </rPh>
    <phoneticPr fontId="1"/>
  </si>
  <si>
    <t>令第3章第3節
（木構造）</t>
    <phoneticPr fontId="1"/>
  </si>
  <si>
    <t>木材
（令第41条）</t>
    <phoneticPr fontId="1"/>
  </si>
  <si>
    <t>木材の規格(JAS) または等級</t>
    <phoneticPr fontId="1"/>
  </si>
  <si>
    <t>横架材、柱材､筋かい等、その他：無等級材
耐力上の欠点のないこと</t>
    <phoneticPr fontId="1"/>
  </si>
  <si>
    <t>土台及び基礎
（令第42条）</t>
    <phoneticPr fontId="1"/>
  </si>
  <si>
    <t>柱脚の固定方法</t>
    <phoneticPr fontId="1"/>
  </si>
  <si>
    <t>土台120×120（ヒノキ、無等級材）を設ける</t>
    <phoneticPr fontId="1"/>
  </si>
  <si>
    <t>土台120×120（ヒノキ、無等級材）</t>
    <phoneticPr fontId="1"/>
  </si>
  <si>
    <t>土台の固定方法</t>
    <phoneticPr fontId="1"/>
  </si>
  <si>
    <t>アンカーボルト（M12) ＋座金( 厚)4.5 × 40 角× 14 φにより緊結、柱から200以内に設置（設置間隔：2700 以内）</t>
    <phoneticPr fontId="1"/>
  </si>
  <si>
    <t>Zマーク表示金物又は同等認定品</t>
    <phoneticPr fontId="1"/>
  </si>
  <si>
    <t>柱の小径
（令第43条）</t>
    <phoneticPr fontId="1"/>
  </si>
  <si>
    <t>柱の小径と横架材間距離</t>
    <rPh sb="0" eb="1">
      <t>ハシラ</t>
    </rPh>
    <rPh sb="2" eb="4">
      <t>ショウケイ</t>
    </rPh>
    <phoneticPr fontId="1"/>
  </si>
  <si>
    <t>柱の小径</t>
    <phoneticPr fontId="1"/>
  </si>
  <si>
    <t>【1階】</t>
    <rPh sb="2" eb="3">
      <t>カイ</t>
    </rPh>
    <phoneticPr fontId="1"/>
  </si>
  <si>
    <t>【2階】</t>
    <rPh sb="2" eb="3">
      <t>カイ</t>
    </rPh>
    <phoneticPr fontId="1"/>
  </si>
  <si>
    <t>横架材相互間の最大距離</t>
    <rPh sb="7" eb="9">
      <t>サイダイ</t>
    </rPh>
    <phoneticPr fontId="1"/>
  </si>
  <si>
    <t>小径と横架材間距離の比</t>
    <phoneticPr fontId="1"/>
  </si>
  <si>
    <t>柱断面の欠き取り</t>
    <phoneticPr fontId="1"/>
  </si>
  <si>
    <t>(1/3 以上) の有無1/3 以上欠き取る場合は適切に補強</t>
    <phoneticPr fontId="1"/>
  </si>
  <si>
    <t>2階建てのすみ柱</t>
    <phoneticPr fontId="1"/>
  </si>
  <si>
    <t>通し柱、または同等の補強(N値計算による)</t>
    <phoneticPr fontId="1"/>
  </si>
  <si>
    <t>有効細長比(最大値)</t>
    <phoneticPr fontId="1"/>
  </si>
  <si>
    <t>有効細長比</t>
    <phoneticPr fontId="1"/>
  </si>
  <si>
    <t>K=√(h²/12)</t>
    <phoneticPr fontId="1"/>
  </si>
  <si>
    <t>柱の小径(h)</t>
    <phoneticPr fontId="1"/>
  </si>
  <si>
    <t>n=k/L</t>
    <phoneticPr fontId="1"/>
  </si>
  <si>
    <t>座屈長さ(L,横架材間距離）</t>
    <rPh sb="7" eb="11">
      <t>オウカザイカン</t>
    </rPh>
    <rPh sb="11" eb="13">
      <t>キョリ</t>
    </rPh>
    <phoneticPr fontId="1"/>
  </si>
  <si>
    <t>断面最小二次率半径(k)</t>
    <phoneticPr fontId="1"/>
  </si>
  <si>
    <t>柱の有効細長比(n)</t>
    <phoneticPr fontId="1"/>
  </si>
  <si>
    <t>n&lt;150</t>
    <phoneticPr fontId="1"/>
  </si>
  <si>
    <t>はり等の横架材
（令第44条）</t>
    <phoneticPr fontId="1"/>
  </si>
  <si>
    <t>中央部付近の下側に耐力上支障のある欠き込み</t>
    <phoneticPr fontId="1"/>
  </si>
  <si>
    <t>欠込み：無し</t>
    <phoneticPr fontId="1"/>
  </si>
  <si>
    <t>筋かい
（令第45条）</t>
    <phoneticPr fontId="1"/>
  </si>
  <si>
    <t>筋かいの断面</t>
    <phoneticPr fontId="1"/>
  </si>
  <si>
    <t>30x90</t>
  </si>
  <si>
    <t>15x90</t>
    <phoneticPr fontId="1"/>
  </si>
  <si>
    <t>30x90</t>
    <phoneticPr fontId="1"/>
  </si>
  <si>
    <t>45x90</t>
    <phoneticPr fontId="1"/>
  </si>
  <si>
    <t>鉄筋9φ</t>
    <phoneticPr fontId="1"/>
  </si>
  <si>
    <t>筋かいの欠き込み</t>
    <phoneticPr fontId="1"/>
  </si>
  <si>
    <t>原則欠き込み無し
（必要な場合）たすき部補強：両面から短冊金物（S）当て六角ボルト（M12）締め、スクリューくぎ（ZS50）打ち</t>
    <phoneticPr fontId="1"/>
  </si>
  <si>
    <t>Z マーク表示金物又は同等認定品</t>
    <phoneticPr fontId="1"/>
  </si>
  <si>
    <t>構造耐力上必要な軸組
（令第46条）</t>
    <phoneticPr fontId="1"/>
  </si>
  <si>
    <t>第1項</t>
    <phoneticPr fontId="1"/>
  </si>
  <si>
    <t>主要な梁せい</t>
    <phoneticPr fontId="1"/>
  </si>
  <si>
    <t>スギ（120×120～240）</t>
    <phoneticPr fontId="1"/>
  </si>
  <si>
    <t>第3項
床組・小屋ばり組の火打､構造用合板等、振れ止め</t>
    <phoneticPr fontId="1"/>
  </si>
  <si>
    <t>床組</t>
    <phoneticPr fontId="1"/>
  </si>
  <si>
    <t>構造用合板(厚)24</t>
    <phoneticPr fontId="1"/>
  </si>
  <si>
    <t>ユニットバス、土間床部分は除く</t>
    <phoneticPr fontId="1"/>
  </si>
  <si>
    <t>小屋ばり組</t>
    <phoneticPr fontId="1"/>
  </si>
  <si>
    <t>火打ちばり（木製）</t>
    <phoneticPr fontId="1"/>
  </si>
  <si>
    <t>振れ止め</t>
    <phoneticPr fontId="1"/>
  </si>
  <si>
    <t>設置火打土台：スギ（45×90）</t>
    <phoneticPr fontId="1"/>
  </si>
  <si>
    <t>第4項
壁量基準（耐震・耐風）</t>
    <phoneticPr fontId="1"/>
  </si>
  <si>
    <t>筋かい</t>
    <phoneticPr fontId="1"/>
  </si>
  <si>
    <t>図面に記載</t>
    <rPh sb="0" eb="2">
      <t>ズメン</t>
    </rPh>
    <rPh sb="3" eb="5">
      <t>キサイ</t>
    </rPh>
    <phoneticPr fontId="1"/>
  </si>
  <si>
    <t>配置は壁量平面図による</t>
    <phoneticPr fontId="1"/>
  </si>
  <si>
    <t>30×90シングル、ダブル</t>
    <phoneticPr fontId="1"/>
  </si>
  <si>
    <t>45×90シングル、ダブル</t>
    <phoneticPr fontId="1"/>
  </si>
  <si>
    <t>継手・仕口
（令第47条）</t>
    <phoneticPr fontId="1"/>
  </si>
  <si>
    <t>筋かい端部</t>
    <phoneticPr fontId="1"/>
  </si>
  <si>
    <t>緊結方法：筋かいプレート（BP2等）</t>
    <phoneticPr fontId="1"/>
  </si>
  <si>
    <t>Zマーク表示金物又は同等認定品</t>
  </si>
  <si>
    <t>耐力壁両側柱頭・柱脚</t>
    <phoneticPr fontId="1"/>
  </si>
  <si>
    <t>N値計算による</t>
  </si>
  <si>
    <t>N値計算による</t>
    <phoneticPr fontId="1"/>
  </si>
  <si>
    <t>仕様規定（H 12告1460）による</t>
    <rPh sb="2" eb="4">
      <t>キテイ</t>
    </rPh>
    <phoneticPr fontId="1"/>
  </si>
  <si>
    <t>その他の柱頭・柱脚</t>
    <phoneticPr fontId="1"/>
  </si>
  <si>
    <t>かど金物（CP-L) 等</t>
    <phoneticPr fontId="1"/>
  </si>
  <si>
    <t>仕 様 表.2</t>
    <phoneticPr fontId="1"/>
  </si>
  <si>
    <t>32m/s</t>
    <phoneticPr fontId="1"/>
  </si>
  <si>
    <t>34m/s</t>
    <phoneticPr fontId="1"/>
  </si>
  <si>
    <t>36m/s</t>
    <phoneticPr fontId="1"/>
  </si>
  <si>
    <t>小屋組の接合方法</t>
    <phoneticPr fontId="1"/>
  </si>
  <si>
    <t>耐風性向上のための接合部仕様</t>
    <phoneticPr fontId="1"/>
  </si>
  <si>
    <t>12建告第1460号</t>
    <phoneticPr fontId="1"/>
  </si>
  <si>
    <t>杉</t>
    <phoneticPr fontId="1"/>
  </si>
  <si>
    <t>米栂</t>
    <phoneticPr fontId="1"/>
  </si>
  <si>
    <t>米松</t>
    <phoneticPr fontId="1"/>
  </si>
  <si>
    <t>たるき-軒桁接合部　　 　：</t>
    <rPh sb="6" eb="8">
      <t>セツゴウ</t>
    </rPh>
    <rPh sb="8" eb="9">
      <t>ブ</t>
    </rPh>
    <phoneticPr fontId="1"/>
  </si>
  <si>
    <t>ひねり金物ST-15</t>
    <phoneticPr fontId="1"/>
  </si>
  <si>
    <t>基準風速：</t>
    <phoneticPr fontId="1"/>
  </si>
  <si>
    <t>ひねり金物ST-12</t>
    <phoneticPr fontId="1"/>
  </si>
  <si>
    <t>たるき-もや接合部　　 　：</t>
    <rPh sb="6" eb="8">
      <t>セツゴウ</t>
    </rPh>
    <rPh sb="8" eb="9">
      <t>ブ</t>
    </rPh>
    <phoneticPr fontId="1"/>
  </si>
  <si>
    <t>鉄丸くぎ2-N75 2本斜め打ち</t>
    <phoneticPr fontId="1"/>
  </si>
  <si>
    <t>樹種　　：</t>
    <phoneticPr fontId="1"/>
  </si>
  <si>
    <t>杉</t>
  </si>
  <si>
    <t>鉄丸くぎ2-N75</t>
    <phoneticPr fontId="1"/>
  </si>
  <si>
    <t>小屋束-小屋梁接合部　 　：</t>
    <rPh sb="6" eb="7">
      <t>ハリ</t>
    </rPh>
    <rPh sb="7" eb="9">
      <t>セツゴウ</t>
    </rPh>
    <rPh sb="9" eb="10">
      <t>ブ</t>
    </rPh>
    <phoneticPr fontId="1"/>
  </si>
  <si>
    <t>かすがいC120両面打ち</t>
    <phoneticPr fontId="1"/>
  </si>
  <si>
    <t>かすがいC120両面打ち</t>
  </si>
  <si>
    <t>小屋束-もや接合部　　 　：</t>
    <rPh sb="6" eb="8">
      <t>セツゴウ</t>
    </rPh>
    <rPh sb="8" eb="9">
      <t>ブ</t>
    </rPh>
    <phoneticPr fontId="1"/>
  </si>
  <si>
    <t>防腐措置等
（令第49条）</t>
    <phoneticPr fontId="1"/>
  </si>
  <si>
    <t>鉄網モルタル下地等の防水措置</t>
    <phoneticPr fontId="1"/>
  </si>
  <si>
    <t>下地に防水紙その他これに類するものを使用</t>
    <rPh sb="0" eb="2">
      <t>シタジ</t>
    </rPh>
    <phoneticPr fontId="1"/>
  </si>
  <si>
    <t>構造耐力上主要な部分の柱、筋かい、土台</t>
    <phoneticPr fontId="1"/>
  </si>
  <si>
    <t>地面から1m の範囲で防腐・防蟻処理</t>
    <phoneticPr fontId="1"/>
  </si>
  <si>
    <t>令第3章第4節の2
（補強コンクリートブロック造）</t>
    <phoneticPr fontId="1"/>
  </si>
  <si>
    <t>塀
（令第62条の8）</t>
    <phoneticPr fontId="1"/>
  </si>
  <si>
    <t>構造方法</t>
  </si>
  <si>
    <t>控え壁なし</t>
    <phoneticPr fontId="1"/>
  </si>
  <si>
    <t>塀の高さ ：</t>
    <phoneticPr fontId="1"/>
  </si>
  <si>
    <t>控壁なし</t>
    <phoneticPr fontId="1"/>
  </si>
  <si>
    <t>控壁あり</t>
    <phoneticPr fontId="1"/>
  </si>
  <si>
    <t>材料の種別</t>
  </si>
  <si>
    <t>建築用コンクリートブロックC種</t>
  </si>
  <si>
    <t>建築用コンクリートブロックA種</t>
    <phoneticPr fontId="1"/>
  </si>
  <si>
    <t>建築用コンクリートブロックC種</t>
    <phoneticPr fontId="1"/>
  </si>
  <si>
    <t>壁の厚さ</t>
  </si>
  <si>
    <t>補強筋</t>
  </si>
  <si>
    <t>壁内部 縦筋 :</t>
    <rPh sb="0" eb="1">
      <t>カベ</t>
    </rPh>
    <rPh sb="1" eb="3">
      <t>ナイブ</t>
    </rPh>
    <rPh sb="4" eb="6">
      <t>タテキン</t>
    </rPh>
    <phoneticPr fontId="1"/>
  </si>
  <si>
    <t>D10 @400</t>
  </si>
  <si>
    <t>壁端部、隅角部　　：D10</t>
    <phoneticPr fontId="1"/>
  </si>
  <si>
    <t>D10 @400</t>
    <phoneticPr fontId="1"/>
  </si>
  <si>
    <t>D10 @800</t>
    <phoneticPr fontId="1"/>
  </si>
  <si>
    <t>　　　 横筋 :</t>
    <rPh sb="4" eb="5">
      <t>ヨコ</t>
    </rPh>
    <rPh sb="5" eb="6">
      <t>キン</t>
    </rPh>
    <phoneticPr fontId="1"/>
  </si>
  <si>
    <t>壁頂部、基礎補強筋：D10</t>
    <rPh sb="2" eb="3">
      <t>ブ</t>
    </rPh>
    <phoneticPr fontId="1"/>
  </si>
  <si>
    <t>補強筋端部</t>
  </si>
  <si>
    <t>端部はかぎ状に折り曲げ、交差する鉄筋にかぎ掛け</t>
    <phoneticPr fontId="1"/>
  </si>
  <si>
    <t>防火構造等
延焼のおそれのある部分</t>
    <rPh sb="4" eb="5">
      <t>トウ</t>
    </rPh>
    <phoneticPr fontId="1"/>
  </si>
  <si>
    <t>屋根
（法第22条）</t>
    <phoneticPr fontId="1"/>
  </si>
  <si>
    <t>仕上</t>
    <phoneticPr fontId="1"/>
  </si>
  <si>
    <t>平形屋根用スレート</t>
  </si>
  <si>
    <t>不燃 NM-2093</t>
    <rPh sb="0" eb="2">
      <t>フネン</t>
    </rPh>
    <phoneticPr fontId="1"/>
  </si>
  <si>
    <t>陶器瓦</t>
    <phoneticPr fontId="1"/>
  </si>
  <si>
    <t>平形屋根用スレート</t>
    <phoneticPr fontId="1"/>
  </si>
  <si>
    <t>ガルバリウム鋼板</t>
    <phoneticPr fontId="1"/>
  </si>
  <si>
    <t>不燃 建告 第1400号</t>
    <phoneticPr fontId="1"/>
  </si>
  <si>
    <t>不燃 NM-8697</t>
    <rPh sb="0" eb="2">
      <t>フネン</t>
    </rPh>
    <phoneticPr fontId="1"/>
  </si>
  <si>
    <t>野地板</t>
    <phoneticPr fontId="1"/>
  </si>
  <si>
    <t>構造用合板特類(厚)12</t>
    <phoneticPr fontId="1"/>
  </si>
  <si>
    <t>杉バラ板(厚)12</t>
    <rPh sb="0" eb="1">
      <t>スギ</t>
    </rPh>
    <rPh sb="3" eb="4">
      <t>イタ</t>
    </rPh>
    <phoneticPr fontId="1"/>
  </si>
  <si>
    <t>鉄丸くぎN38 150 ピッチでたるきに固定</t>
    <phoneticPr fontId="1"/>
  </si>
  <si>
    <t>防水紙</t>
    <phoneticPr fontId="1"/>
  </si>
  <si>
    <t>改質アスファルトルーフィング940(22kg)</t>
    <phoneticPr fontId="1"/>
  </si>
  <si>
    <t>外壁
（法第23条）</t>
    <phoneticPr fontId="1"/>
  </si>
  <si>
    <t>窯業系サイディング(厚)18　通気構造</t>
    <phoneticPr fontId="1"/>
  </si>
  <si>
    <t>防火PC030BE-9201</t>
  </si>
  <si>
    <t>窯業系サイディング(厚)18　通気工法</t>
    <rPh sb="17" eb="19">
      <t>コウホウ</t>
    </rPh>
    <phoneticPr fontId="1"/>
  </si>
  <si>
    <t>防火PC030BE-9201</t>
    <phoneticPr fontId="1"/>
  </si>
  <si>
    <t>軒裏
（令第108条）</t>
    <phoneticPr fontId="1"/>
  </si>
  <si>
    <t>仕上</t>
  </si>
  <si>
    <t>繊維混入ケイ酸カルシウム板(厚)12 EP</t>
    <phoneticPr fontId="1"/>
  </si>
  <si>
    <t>NM-3010</t>
  </si>
  <si>
    <t>NM-3010</t>
    <phoneticPr fontId="1"/>
  </si>
  <si>
    <t>防火QF030RS-0154</t>
    <rPh sb="0" eb="2">
      <t>ボウカ</t>
    </rPh>
    <phoneticPr fontId="1"/>
  </si>
  <si>
    <t>居室の内装</t>
  </si>
  <si>
    <t>内装材
(令第20条の7)</t>
    <phoneticPr fontId="1"/>
  </si>
  <si>
    <t>内装材(複合フローリング、集成材、ビニルクロス、化粧石こうボード、ふすま紙、内装・収納ドア、洗面化粧台、キッチンセット、接着剤)</t>
    <phoneticPr fontId="1"/>
  </si>
  <si>
    <t>全ての居室</t>
    <phoneticPr fontId="1"/>
  </si>
  <si>
    <t>全てF ☆☆☆☆</t>
  </si>
  <si>
    <t>居室の換気</t>
    <phoneticPr fontId="1"/>
  </si>
  <si>
    <t>換気設備
(令第20条の8)</t>
    <phoneticPr fontId="1"/>
  </si>
  <si>
    <t>機械換気設備の構造</t>
    <phoneticPr fontId="1"/>
  </si>
  <si>
    <t>換気計算書による</t>
    <rPh sb="0" eb="2">
      <t>カンキ</t>
    </rPh>
    <rPh sb="2" eb="5">
      <t>ケイサンショ</t>
    </rPh>
    <phoneticPr fontId="1"/>
  </si>
  <si>
    <t>内装ﾄﾞｱはｱﾝﾀﾞｰｶｯﾄH=10又は換気ｶﾞﾗﾘ設置</t>
    <rPh sb="18" eb="19">
      <t>マタ</t>
    </rPh>
    <rPh sb="26" eb="28">
      <t>セッチ</t>
    </rPh>
    <phoneticPr fontId="1"/>
  </si>
  <si>
    <t>天井裏等（合板、構造用合板、収納内部、石こうボード）</t>
    <phoneticPr fontId="1"/>
  </si>
  <si>
    <t>全ての天井裏等</t>
    <phoneticPr fontId="1"/>
  </si>
  <si>
    <t>全てF ☆☆☆☆</t>
    <phoneticPr fontId="1"/>
  </si>
  <si>
    <t>給排水衛生設備</t>
    <phoneticPr fontId="1"/>
  </si>
  <si>
    <t>建築設備の構造強度
（令第129条の2の3）</t>
    <phoneticPr fontId="1"/>
  </si>
  <si>
    <t>昇降機以外の建築設備の構造方法</t>
    <phoneticPr fontId="1"/>
  </si>
  <si>
    <t>建築物に設ける昇降機以外の建築設備の安全設置に関する平12 建告第1388 号および同左第5 改正（平24国交告第1447 号）の構造方法に従い設置</t>
    <phoneticPr fontId="1"/>
  </si>
  <si>
    <t>平25 国住指
第4725号</t>
    <phoneticPr fontId="1"/>
  </si>
  <si>
    <t>給水、排水その他の配管設備（令第129 条の2の4）</t>
    <phoneticPr fontId="1"/>
  </si>
  <si>
    <t>給水・給湯管材料</t>
    <phoneticPr fontId="1"/>
  </si>
  <si>
    <t>引込管　　：</t>
    <phoneticPr fontId="1"/>
  </si>
  <si>
    <t>ステンレス</t>
    <phoneticPr fontId="1"/>
  </si>
  <si>
    <t>耐衝撃硬質塩化ビニル管</t>
    <phoneticPr fontId="1"/>
  </si>
  <si>
    <t>架橋ポリエチレン管</t>
    <phoneticPr fontId="1"/>
  </si>
  <si>
    <t>敷地内　　：</t>
    <phoneticPr fontId="1"/>
  </si>
  <si>
    <t>住戸内　　：</t>
    <phoneticPr fontId="1"/>
  </si>
  <si>
    <t>排水管材料</t>
    <phoneticPr fontId="1"/>
  </si>
  <si>
    <t>排水桝　　：</t>
    <phoneticPr fontId="1"/>
  </si>
  <si>
    <t>コンクリート製桝、硬質塩化ビニル製</t>
    <phoneticPr fontId="1"/>
  </si>
  <si>
    <t>桝管径は、上下水道局の基準による</t>
    <phoneticPr fontId="1"/>
  </si>
  <si>
    <t>コンクリート製桝</t>
    <phoneticPr fontId="1"/>
  </si>
  <si>
    <t>硬質塩化ビニル製</t>
    <phoneticPr fontId="1"/>
  </si>
  <si>
    <t>排水管　　：</t>
    <phoneticPr fontId="1"/>
  </si>
  <si>
    <t>硬質塩化ビニル製排水管</t>
    <phoneticPr fontId="1"/>
  </si>
  <si>
    <t>硬質塩化ビニルライニング鋼管</t>
    <phoneticPr fontId="1"/>
  </si>
  <si>
    <t>地中埋設管：</t>
    <phoneticPr fontId="1"/>
  </si>
  <si>
    <t>硬質塩化ビニルライニング鋼管</t>
  </si>
  <si>
    <t>防⾷テープにて処理</t>
    <phoneticPr fontId="1"/>
  </si>
  <si>
    <t>排水勾配　：</t>
    <phoneticPr fontId="1"/>
  </si>
  <si>
    <t>1/100 以上</t>
    <phoneticPr fontId="1"/>
  </si>
  <si>
    <t>1/50 以上</t>
    <phoneticPr fontId="1"/>
  </si>
  <si>
    <t>水栓</t>
    <phoneticPr fontId="1"/>
  </si>
  <si>
    <t>吐水口空間を有効に確保する</t>
    <phoneticPr fontId="1"/>
  </si>
  <si>
    <t>特定行政庁が条例
規則で定める規定</t>
    <phoneticPr fontId="1"/>
  </si>
  <si>
    <t>法第40条</t>
    <phoneticPr fontId="1"/>
  </si>
  <si>
    <t>法第41条</t>
    <phoneticPr fontId="1"/>
  </si>
  <si>
    <t>仕 様 表</t>
    <phoneticPr fontId="1"/>
  </si>
  <si>
    <t>【左ﾍﾟｰｼﾞﾒﾆｭｰ】</t>
    <rPh sb="1" eb="2">
      <t>ヒダリ</t>
    </rPh>
    <phoneticPr fontId="1"/>
  </si>
  <si>
    <t>【右ﾍﾟｰｼﾞﾒﾆｭｰ】</t>
    <rPh sb="1" eb="2">
      <t>ミギ</t>
    </rPh>
    <phoneticPr fontId="1"/>
  </si>
  <si>
    <t>N 値計算による</t>
    <phoneticPr fontId="1"/>
  </si>
  <si>
    <t>Ｎ値計算書</t>
    <phoneticPr fontId="1"/>
  </si>
  <si>
    <t>D13</t>
  </si>
  <si>
    <t xml:space="preserve">ボーリング調査
</t>
    <phoneticPr fontId="1"/>
  </si>
  <si>
    <t>鋼管杭工法</t>
    <phoneticPr fontId="1"/>
  </si>
  <si>
    <t>アンカーボルト（M12) ＋座金( 厚)4.5 × 40 角× 14 φにより緊結、柱から200 以内に設置（設置間隔：2700 以内）</t>
    <phoneticPr fontId="1"/>
  </si>
  <si>
    <t>30×90シングル、ダブル</t>
  </si>
  <si>
    <t>【備考】</t>
    <rPh sb="1" eb="3">
      <t>ビコウ</t>
    </rPh>
    <phoneticPr fontId="1"/>
  </si>
  <si>
    <t>建築士事務所名</t>
    <rPh sb="6" eb="7">
      <t>メイ</t>
    </rPh>
    <phoneticPr fontId="1"/>
  </si>
  <si>
    <t>建築士</t>
    <rPh sb="0" eb="3">
      <t>ケンチクシ</t>
    </rPh>
    <phoneticPr fontId="1"/>
  </si>
  <si>
    <t>工事件名</t>
    <rPh sb="0" eb="2">
      <t>コウジ</t>
    </rPh>
    <rPh sb="2" eb="4">
      <t>ケンメイ</t>
    </rPh>
    <phoneticPr fontId="1"/>
  </si>
  <si>
    <t>図面名称</t>
    <rPh sb="0" eb="2">
      <t>ズメン</t>
    </rPh>
    <rPh sb="2" eb="4">
      <t>メイショウ</t>
    </rPh>
    <phoneticPr fontId="1"/>
  </si>
  <si>
    <t>図面番号</t>
    <rPh sb="0" eb="2">
      <t>ズメン</t>
    </rPh>
    <rPh sb="2" eb="4">
      <t>バンゴウ</t>
    </rPh>
    <phoneticPr fontId="1"/>
  </si>
  <si>
    <t>〇〇〇〇一級建築士事務所</t>
  </si>
  <si>
    <t>一級建築士第00000号</t>
    <phoneticPr fontId="1"/>
  </si>
  <si>
    <t>〇〇〇〇邸　新築工事</t>
    <rPh sb="4" eb="5">
      <t>テイ</t>
    </rPh>
    <rPh sb="6" eb="8">
      <t>シンチク</t>
    </rPh>
    <rPh sb="8" eb="10">
      <t>コウジ</t>
    </rPh>
    <phoneticPr fontId="1"/>
  </si>
  <si>
    <t>仕様表</t>
    <rPh sb="0" eb="3">
      <t>シヨウヒョウ</t>
    </rPh>
    <phoneticPr fontId="1"/>
  </si>
  <si>
    <t>A-00</t>
    <phoneticPr fontId="1"/>
  </si>
  <si>
    <t>〇〇〇〇</t>
    <phoneticPr fontId="1"/>
  </si>
  <si>
    <t>■壁量判定用床面積求積表</t>
    <rPh sb="1" eb="2">
      <t>ヘキ</t>
    </rPh>
    <rPh sb="2" eb="3">
      <t>リョウ</t>
    </rPh>
    <rPh sb="3" eb="5">
      <t>ハンテイ</t>
    </rPh>
    <rPh sb="5" eb="6">
      <t>ヨウ</t>
    </rPh>
    <rPh sb="6" eb="7">
      <t>ユカ</t>
    </rPh>
    <rPh sb="7" eb="9">
      <t>メンセキ</t>
    </rPh>
    <rPh sb="9" eb="11">
      <t>キュウセキ</t>
    </rPh>
    <rPh sb="11" eb="12">
      <t>ヒョウ</t>
    </rPh>
    <phoneticPr fontId="1"/>
  </si>
  <si>
    <t>単位(㎡)</t>
    <phoneticPr fontId="1"/>
  </si>
  <si>
    <t>部位</t>
    <rPh sb="0" eb="2">
      <t>ブイ</t>
    </rPh>
    <phoneticPr fontId="1"/>
  </si>
  <si>
    <t>1階</t>
    <rPh sb="1" eb="2">
      <t>カイ</t>
    </rPh>
    <phoneticPr fontId="1"/>
  </si>
  <si>
    <t>2階</t>
    <rPh sb="1" eb="2">
      <t>カイ</t>
    </rPh>
    <phoneticPr fontId="1"/>
  </si>
  <si>
    <t>法定床面積</t>
    <rPh sb="0" eb="2">
      <t>ホウテイ</t>
    </rPh>
    <rPh sb="2" eb="3">
      <t>ユカ</t>
    </rPh>
    <rPh sb="3" eb="5">
      <t>メンセキ</t>
    </rPh>
    <phoneticPr fontId="1"/>
  </si>
  <si>
    <t>容積率対象の法定面積</t>
    <rPh sb="0" eb="2">
      <t>ヨウセキ</t>
    </rPh>
    <rPh sb="2" eb="3">
      <t>リツ</t>
    </rPh>
    <rPh sb="3" eb="5">
      <t>タイショウ</t>
    </rPh>
    <rPh sb="6" eb="8">
      <t>ホウテイ</t>
    </rPh>
    <rPh sb="8" eb="10">
      <t>メンセキ</t>
    </rPh>
    <phoneticPr fontId="1"/>
  </si>
  <si>
    <t>※オーバーハング部分加算面積</t>
    <rPh sb="8" eb="10">
      <t>ブブン</t>
    </rPh>
    <rPh sb="10" eb="12">
      <t>カサン</t>
    </rPh>
    <rPh sb="12" eb="14">
      <t>メンセキ</t>
    </rPh>
    <phoneticPr fontId="1"/>
  </si>
  <si>
    <t>ポーチ等オーバーハング部分の面積</t>
    <rPh sb="3" eb="4">
      <t>トウ</t>
    </rPh>
    <rPh sb="11" eb="13">
      <t>ブブン</t>
    </rPh>
    <rPh sb="14" eb="16">
      <t>メンセキ</t>
    </rPh>
    <phoneticPr fontId="1"/>
  </si>
  <si>
    <t>ポーチ等</t>
    <rPh sb="3" eb="4">
      <t>トウ</t>
    </rPh>
    <phoneticPr fontId="1"/>
  </si>
  <si>
    <t>小屋裏収納加算面積</t>
    <rPh sb="0" eb="3">
      <t>コヤウラ</t>
    </rPh>
    <rPh sb="3" eb="5">
      <t>シュウノウ</t>
    </rPh>
    <rPh sb="5" eb="7">
      <t>カサン</t>
    </rPh>
    <rPh sb="7" eb="9">
      <t>メンセキ</t>
    </rPh>
    <phoneticPr fontId="1"/>
  </si>
  <si>
    <t>小屋裏収納の天井高さ÷2.1ｘ面積</t>
    <rPh sb="0" eb="3">
      <t>コヤウラ</t>
    </rPh>
    <rPh sb="3" eb="5">
      <t>シュウノウ</t>
    </rPh>
    <rPh sb="6" eb="8">
      <t>テンジョウ</t>
    </rPh>
    <rPh sb="8" eb="9">
      <t>タカ</t>
    </rPh>
    <rPh sb="15" eb="17">
      <t>メンセキ</t>
    </rPh>
    <phoneticPr fontId="1"/>
  </si>
  <si>
    <t>小屋裏収納</t>
    <rPh sb="0" eb="3">
      <t>コヤウラ</t>
    </rPh>
    <rPh sb="3" eb="5">
      <t>シュウノウ</t>
    </rPh>
    <phoneticPr fontId="1"/>
  </si>
  <si>
    <t>※バルコニー等加算面積</t>
    <rPh sb="6" eb="7">
      <t>トウ</t>
    </rPh>
    <rPh sb="7" eb="9">
      <t>カサン</t>
    </rPh>
    <rPh sb="9" eb="11">
      <t>メンセキ</t>
    </rPh>
    <phoneticPr fontId="1"/>
  </si>
  <si>
    <t>バルコニー等の面積ｘ0.4</t>
    <rPh sb="5" eb="6">
      <t>トウ</t>
    </rPh>
    <rPh sb="7" eb="9">
      <t>メンセキ</t>
    </rPh>
    <phoneticPr fontId="1"/>
  </si>
  <si>
    <t>バルコニー</t>
    <phoneticPr fontId="1"/>
  </si>
  <si>
    <t>※吹抜面積</t>
    <rPh sb="1" eb="3">
      <t>フキヌ</t>
    </rPh>
    <rPh sb="3" eb="5">
      <t>メンセキ</t>
    </rPh>
    <phoneticPr fontId="1"/>
  </si>
  <si>
    <t>2階の吹抜部分の面積</t>
    <rPh sb="1" eb="2">
      <t>カイ</t>
    </rPh>
    <rPh sb="3" eb="5">
      <t>フキヌ</t>
    </rPh>
    <rPh sb="5" eb="7">
      <t>ブブン</t>
    </rPh>
    <rPh sb="8" eb="10">
      <t>メンセキ</t>
    </rPh>
    <phoneticPr fontId="1"/>
  </si>
  <si>
    <t>吹抜面積</t>
    <rPh sb="0" eb="2">
      <t>フキヌ</t>
    </rPh>
    <rPh sb="2" eb="4">
      <t>メンセキ</t>
    </rPh>
    <phoneticPr fontId="1"/>
  </si>
  <si>
    <t>壁量判定用床面積</t>
    <phoneticPr fontId="1"/>
  </si>
  <si>
    <t>上記合計面積</t>
    <rPh sb="0" eb="2">
      <t>ジョウキ</t>
    </rPh>
    <rPh sb="2" eb="4">
      <t>ゴウケイ</t>
    </rPh>
    <rPh sb="4" eb="6">
      <t>メンセキ</t>
    </rPh>
    <phoneticPr fontId="1"/>
  </si>
  <si>
    <t>※印:住宅性能表示制度以外は任意に加算</t>
    <rPh sb="11" eb="13">
      <t>イガイ</t>
    </rPh>
    <rPh sb="14" eb="16">
      <t>ニンイ</t>
    </rPh>
    <rPh sb="17" eb="19">
      <t>カサン</t>
    </rPh>
    <phoneticPr fontId="1"/>
  </si>
  <si>
    <t>■1階 床面積求積表</t>
    <rPh sb="2" eb="3">
      <t>カイ</t>
    </rPh>
    <rPh sb="4" eb="5">
      <t>ユカ</t>
    </rPh>
    <rPh sb="5" eb="7">
      <t>メンセキ</t>
    </rPh>
    <rPh sb="7" eb="9">
      <t>キュウセキ</t>
    </rPh>
    <rPh sb="9" eb="10">
      <t>ヒョウ</t>
    </rPh>
    <phoneticPr fontId="1"/>
  </si>
  <si>
    <t>単位(m、㎡)</t>
    <phoneticPr fontId="1"/>
  </si>
  <si>
    <t>■1階 オーバーハング部分</t>
    <rPh sb="2" eb="3">
      <t>カイ</t>
    </rPh>
    <rPh sb="11" eb="13">
      <t>ブブン</t>
    </rPh>
    <phoneticPr fontId="1"/>
  </si>
  <si>
    <t>符号</t>
    <rPh sb="0" eb="2">
      <t>フゴウ</t>
    </rPh>
    <phoneticPr fontId="1"/>
  </si>
  <si>
    <t>底辺</t>
    <rPh sb="0" eb="2">
      <t>テイヘン</t>
    </rPh>
    <phoneticPr fontId="1"/>
  </si>
  <si>
    <t>高さ</t>
    <rPh sb="0" eb="1">
      <t>タカ</t>
    </rPh>
    <phoneticPr fontId="1"/>
  </si>
  <si>
    <t>序数</t>
    <rPh sb="0" eb="2">
      <t>ジョスウ</t>
    </rPh>
    <phoneticPr fontId="1"/>
  </si>
  <si>
    <t>面積</t>
    <phoneticPr fontId="1"/>
  </si>
  <si>
    <t>倍面積</t>
    <rPh sb="0" eb="1">
      <t>バイ</t>
    </rPh>
    <phoneticPr fontId="1"/>
  </si>
  <si>
    <t>a</t>
    <phoneticPr fontId="1"/>
  </si>
  <si>
    <t>　</t>
  </si>
  <si>
    <t>合計</t>
    <rPh sb="0" eb="2">
      <t>ゴウケイ</t>
    </rPh>
    <phoneticPr fontId="1"/>
  </si>
  <si>
    <t>1階 オーバーハング部分加算面積=</t>
    <rPh sb="1" eb="2">
      <t>カイ</t>
    </rPh>
    <rPh sb="10" eb="12">
      <t>ブブン</t>
    </rPh>
    <rPh sb="12" eb="14">
      <t>カサン</t>
    </rPh>
    <rPh sb="14" eb="16">
      <t>メンセキ</t>
    </rPh>
    <phoneticPr fontId="1"/>
  </si>
  <si>
    <t>■2階 小屋裏収納等</t>
    <rPh sb="2" eb="3">
      <t>カイ</t>
    </rPh>
    <rPh sb="4" eb="6">
      <t>コヤ</t>
    </rPh>
    <rPh sb="6" eb="7">
      <t>ウラ</t>
    </rPh>
    <rPh sb="7" eb="9">
      <t>シュウノウ</t>
    </rPh>
    <rPh sb="9" eb="10">
      <t>トウ</t>
    </rPh>
    <phoneticPr fontId="1"/>
  </si>
  <si>
    <t>A</t>
    <phoneticPr fontId="1"/>
  </si>
  <si>
    <t>B</t>
    <phoneticPr fontId="1"/>
  </si>
  <si>
    <t>小屋裏収納等の天井高さ(H)=</t>
    <rPh sb="0" eb="3">
      <t>コヤウラ</t>
    </rPh>
    <rPh sb="3" eb="5">
      <t>シュウノウ</t>
    </rPh>
    <rPh sb="5" eb="6">
      <t>トウ</t>
    </rPh>
    <rPh sb="7" eb="9">
      <t>テンジョウ</t>
    </rPh>
    <rPh sb="9" eb="10">
      <t>タカ</t>
    </rPh>
    <phoneticPr fontId="1"/>
  </si>
  <si>
    <t>(H)÷2.1ｘ面積=</t>
    <phoneticPr fontId="1"/>
  </si>
  <si>
    <t>1階 床面積</t>
    <phoneticPr fontId="1"/>
  </si>
  <si>
    <t>2階 小屋裏収納等加算面積</t>
    <rPh sb="1" eb="2">
      <t>カイ</t>
    </rPh>
    <rPh sb="3" eb="5">
      <t>コヤ</t>
    </rPh>
    <rPh sb="5" eb="6">
      <t>ウラ</t>
    </rPh>
    <rPh sb="6" eb="8">
      <t>シュウノウ</t>
    </rPh>
    <rPh sb="8" eb="9">
      <t>トウ</t>
    </rPh>
    <rPh sb="9" eb="11">
      <t>カサン</t>
    </rPh>
    <rPh sb="11" eb="13">
      <t>メンセキ</t>
    </rPh>
    <phoneticPr fontId="1"/>
  </si>
  <si>
    <t>■2階 床面積求積表</t>
    <rPh sb="2" eb="3">
      <t>カイ</t>
    </rPh>
    <rPh sb="4" eb="5">
      <t>ユカ</t>
    </rPh>
    <rPh sb="5" eb="7">
      <t>メンセキ</t>
    </rPh>
    <rPh sb="7" eb="9">
      <t>キュウセキ</t>
    </rPh>
    <rPh sb="9" eb="10">
      <t>ヒョウ</t>
    </rPh>
    <phoneticPr fontId="1"/>
  </si>
  <si>
    <t>■2階 バルコニー等</t>
    <rPh sb="2" eb="3">
      <t>カイ</t>
    </rPh>
    <rPh sb="9" eb="10">
      <t>トウ</t>
    </rPh>
    <phoneticPr fontId="1"/>
  </si>
  <si>
    <t>イ</t>
    <phoneticPr fontId="1"/>
  </si>
  <si>
    <t>ロ</t>
    <phoneticPr fontId="1"/>
  </si>
  <si>
    <t>0.4ｘ面積=</t>
    <phoneticPr fontId="1"/>
  </si>
  <si>
    <t>■2階 吹抜部分</t>
    <rPh sb="2" eb="3">
      <t>カイ</t>
    </rPh>
    <rPh sb="4" eb="6">
      <t>フキヌケ</t>
    </rPh>
    <rPh sb="6" eb="8">
      <t>ブブン</t>
    </rPh>
    <phoneticPr fontId="1"/>
  </si>
  <si>
    <t>2階 床面積</t>
    <phoneticPr fontId="1"/>
  </si>
  <si>
    <t>2階吹抜部分加算面積=</t>
    <rPh sb="1" eb="2">
      <t>カイ</t>
    </rPh>
    <rPh sb="2" eb="4">
      <t>フキヌケ</t>
    </rPh>
    <rPh sb="4" eb="6">
      <t>ブブン</t>
    </rPh>
    <rPh sb="6" eb="8">
      <t>カサン</t>
    </rPh>
    <rPh sb="8" eb="10">
      <t>メンセキ</t>
    </rPh>
    <phoneticPr fontId="1"/>
  </si>
  <si>
    <t>■四分割法 床面積表</t>
    <rPh sb="4" eb="5">
      <t>ホウ</t>
    </rPh>
    <phoneticPr fontId="1"/>
  </si>
  <si>
    <t>X方向</t>
    <rPh sb="1" eb="3">
      <t>ホウコウ</t>
    </rPh>
    <phoneticPr fontId="1"/>
  </si>
  <si>
    <t>上</t>
    <rPh sb="0" eb="1">
      <t>ウエ</t>
    </rPh>
    <phoneticPr fontId="1"/>
  </si>
  <si>
    <t>下</t>
    <rPh sb="0" eb="1">
      <t>シタ</t>
    </rPh>
    <phoneticPr fontId="1"/>
  </si>
  <si>
    <t>Y方向</t>
    <rPh sb="1" eb="3">
      <t>ホウコウ</t>
    </rPh>
    <phoneticPr fontId="1"/>
  </si>
  <si>
    <t>左</t>
    <rPh sb="0" eb="1">
      <t>ヒダリ</t>
    </rPh>
    <phoneticPr fontId="1"/>
  </si>
  <si>
    <t>右</t>
    <rPh sb="0" eb="1">
      <t>ミギ</t>
    </rPh>
    <phoneticPr fontId="1"/>
  </si>
  <si>
    <t>■2階</t>
    <phoneticPr fontId="1"/>
  </si>
  <si>
    <t xml:space="preserve"> X方向</t>
    <phoneticPr fontId="1"/>
  </si>
  <si>
    <t>【上】</t>
    <rPh sb="1" eb="2">
      <t>ウエ</t>
    </rPh>
    <phoneticPr fontId="1"/>
  </si>
  <si>
    <t xml:space="preserve"> Y方向</t>
    <phoneticPr fontId="1"/>
  </si>
  <si>
    <t>【左】</t>
    <rPh sb="1" eb="2">
      <t>ヒダリ</t>
    </rPh>
    <phoneticPr fontId="1"/>
  </si>
  <si>
    <t>Y方向 ←</t>
    <rPh sb="1" eb="3">
      <t>ホウコウ</t>
    </rPh>
    <phoneticPr fontId="1"/>
  </si>
  <si>
    <t>→ X方向</t>
    <phoneticPr fontId="1"/>
  </si>
  <si>
    <t>【下】</t>
    <rPh sb="1" eb="2">
      <t>シタ</t>
    </rPh>
    <phoneticPr fontId="1"/>
  </si>
  <si>
    <t>【右】</t>
    <rPh sb="1" eb="2">
      <t>ミギ</t>
    </rPh>
    <phoneticPr fontId="1"/>
  </si>
  <si>
    <t>■1階</t>
    <phoneticPr fontId="1"/>
  </si>
  <si>
    <t>■見付面積表</t>
    <rPh sb="1" eb="3">
      <t>ミツケ</t>
    </rPh>
    <rPh sb="3" eb="5">
      <t>メンセキ</t>
    </rPh>
    <rPh sb="5" eb="6">
      <t>ヒョウ</t>
    </rPh>
    <phoneticPr fontId="1"/>
  </si>
  <si>
    <t>⇐</t>
    <phoneticPr fontId="1"/>
  </si>
  <si>
    <t>1.35m</t>
    <phoneticPr fontId="1"/>
  </si>
  <si>
    <t>2階見付</t>
    <rPh sb="1" eb="2">
      <t>カイ</t>
    </rPh>
    <rPh sb="2" eb="4">
      <t>ミツ</t>
    </rPh>
    <phoneticPr fontId="1"/>
  </si>
  <si>
    <t>▽2FL</t>
    <phoneticPr fontId="1"/>
  </si>
  <si>
    <t>→ X方向</t>
    <rPh sb="3" eb="5">
      <t>ホウコウ</t>
    </rPh>
    <phoneticPr fontId="1"/>
  </si>
  <si>
    <t>▽1FL</t>
    <phoneticPr fontId="1"/>
  </si>
  <si>
    <t xml:space="preserve"> X方向 見付面積</t>
    <rPh sb="5" eb="7">
      <t>ミツケ</t>
    </rPh>
    <rPh sb="7" eb="9">
      <t>メンセキ</t>
    </rPh>
    <phoneticPr fontId="1"/>
  </si>
  <si>
    <t xml:space="preserve"> Y方向 見付面積</t>
    <rPh sb="5" eb="7">
      <t>ミツケ</t>
    </rPh>
    <rPh sb="7" eb="9">
      <t>メンセキ</t>
    </rPh>
    <phoneticPr fontId="1"/>
  </si>
  <si>
    <t>1階見付
▽2FL</t>
    <rPh sb="1" eb="2">
      <t>カイ</t>
    </rPh>
    <rPh sb="2" eb="4">
      <t>ミツ</t>
    </rPh>
    <phoneticPr fontId="1"/>
  </si>
  <si>
    <t>壁量判定表</t>
    <rPh sb="0" eb="2">
      <t>ヘキリョウ</t>
    </rPh>
    <rPh sb="2" eb="5">
      <t>ハンテイヒョウ</t>
    </rPh>
    <phoneticPr fontId="1"/>
  </si>
  <si>
    <t>■耐力壁 存在壁量の算定</t>
    <rPh sb="1" eb="4">
      <t>タイリョクヘキ</t>
    </rPh>
    <rPh sb="10" eb="12">
      <t>サンテイ</t>
    </rPh>
    <phoneticPr fontId="1"/>
  </si>
  <si>
    <t>単位(cm)</t>
    <phoneticPr fontId="1"/>
  </si>
  <si>
    <t>■耐力壁プルダウンメニュー</t>
    <rPh sb="1" eb="4">
      <t>タイリョクヘキ</t>
    </rPh>
    <phoneticPr fontId="1"/>
  </si>
  <si>
    <t>材種名</t>
    <rPh sb="0" eb="1">
      <t>ザイ</t>
    </rPh>
    <rPh sb="1" eb="3">
      <t>シュメイ</t>
    </rPh>
    <rPh sb="2" eb="3">
      <t>メイ</t>
    </rPh>
    <phoneticPr fontId="1"/>
  </si>
  <si>
    <r>
      <t xml:space="preserve">基準
倍率
</t>
    </r>
    <r>
      <rPr>
        <sz val="9"/>
        <color rgb="FFFF0000"/>
        <rFont val="ＭＳ ゴシック"/>
        <family val="3"/>
        <charset val="128"/>
      </rPr>
      <t>※1</t>
    </r>
    <rPh sb="0" eb="2">
      <t>キジュン</t>
    </rPh>
    <rPh sb="3" eb="5">
      <t>バイリツ</t>
    </rPh>
    <phoneticPr fontId="1"/>
  </si>
  <si>
    <t>面材高さ合計</t>
    <rPh sb="0" eb="1">
      <t>メン</t>
    </rPh>
    <rPh sb="1" eb="2">
      <t>ザイ</t>
    </rPh>
    <rPh sb="2" eb="3">
      <t>タカ</t>
    </rPh>
    <rPh sb="4" eb="6">
      <t>ゴウケイ</t>
    </rPh>
    <phoneticPr fontId="1"/>
  </si>
  <si>
    <t>横架材
内法高</t>
    <rPh sb="0" eb="3">
      <t>オウカザイ</t>
    </rPh>
    <rPh sb="4" eb="5">
      <t>ウチ</t>
    </rPh>
    <rPh sb="5" eb="6">
      <t>ホウ</t>
    </rPh>
    <rPh sb="6" eb="7">
      <t>タカ</t>
    </rPh>
    <phoneticPr fontId="1"/>
  </si>
  <si>
    <t>係数</t>
    <rPh sb="0" eb="2">
      <t>ケイスウ</t>
    </rPh>
    <phoneticPr fontId="1"/>
  </si>
  <si>
    <t>有効壁倍率</t>
    <rPh sb="0" eb="2">
      <t>ユウコウ</t>
    </rPh>
    <rPh sb="2" eb="3">
      <t>カベ</t>
    </rPh>
    <rPh sb="3" eb="5">
      <t>バイリツ</t>
    </rPh>
    <phoneticPr fontId="1"/>
  </si>
  <si>
    <t xml:space="preserve">存在壁量 </t>
    <rPh sb="0" eb="2">
      <t>ソンザイ</t>
    </rPh>
    <rPh sb="2" eb="3">
      <t>カベ</t>
    </rPh>
    <rPh sb="3" eb="4">
      <t>リョウ</t>
    </rPh>
    <phoneticPr fontId="1"/>
  </si>
  <si>
    <t>種類</t>
    <rPh sb="0" eb="2">
      <t>シュルイ</t>
    </rPh>
    <phoneticPr fontId="1"/>
  </si>
  <si>
    <t>壁倍率</t>
    <rPh sb="0" eb="1">
      <t>カベ</t>
    </rPh>
    <rPh sb="1" eb="3">
      <t>バイリツ</t>
    </rPh>
    <phoneticPr fontId="1"/>
  </si>
  <si>
    <t>2階/X方向</t>
    <rPh sb="1" eb="2">
      <t>カイ</t>
    </rPh>
    <rPh sb="4" eb="6">
      <t>ホウコウ</t>
    </rPh>
    <phoneticPr fontId="1"/>
  </si>
  <si>
    <t>2階/Y方向</t>
    <rPh sb="1" eb="2">
      <t>カイ</t>
    </rPh>
    <rPh sb="4" eb="6">
      <t>ホウコウ</t>
    </rPh>
    <phoneticPr fontId="1"/>
  </si>
  <si>
    <t>1階/X方向</t>
    <rPh sb="1" eb="2">
      <t>カイ</t>
    </rPh>
    <rPh sb="4" eb="6">
      <t>ホウコウ</t>
    </rPh>
    <phoneticPr fontId="1"/>
  </si>
  <si>
    <t>1階/Y方向</t>
    <rPh sb="1" eb="2">
      <t>カイ</t>
    </rPh>
    <rPh sb="4" eb="6">
      <t>ホウコウ</t>
    </rPh>
    <phoneticPr fontId="1"/>
  </si>
  <si>
    <t>木材15ｘ90又は鉄筋9φ</t>
    <rPh sb="0" eb="2">
      <t>モクザイ</t>
    </rPh>
    <rPh sb="7" eb="8">
      <t>マタ</t>
    </rPh>
    <rPh sb="9" eb="11">
      <t>テッキン</t>
    </rPh>
    <phoneticPr fontId="1"/>
  </si>
  <si>
    <t>壁長</t>
    <rPh sb="0" eb="1">
      <t>カベ</t>
    </rPh>
    <rPh sb="1" eb="2">
      <t>ナガ</t>
    </rPh>
    <phoneticPr fontId="1"/>
  </si>
  <si>
    <t>壁量</t>
    <rPh sb="0" eb="1">
      <t>カベ</t>
    </rPh>
    <rPh sb="1" eb="2">
      <t>リョウ</t>
    </rPh>
    <phoneticPr fontId="1"/>
  </si>
  <si>
    <t>木材30ｘ90</t>
    <rPh sb="0" eb="2">
      <t>モクザイ</t>
    </rPh>
    <phoneticPr fontId="1"/>
  </si>
  <si>
    <t>木材15ｘ90たすき掛け</t>
    <rPh sb="0" eb="2">
      <t>モクザイ</t>
    </rPh>
    <rPh sb="10" eb="11">
      <t>カ</t>
    </rPh>
    <phoneticPr fontId="1"/>
  </si>
  <si>
    <t>木材45ｘ90</t>
    <rPh sb="0" eb="2">
      <t>モクザイ</t>
    </rPh>
    <phoneticPr fontId="1"/>
  </si>
  <si>
    <t>C</t>
    <phoneticPr fontId="1"/>
  </si>
  <si>
    <t>木材30ｘ90たすき掛け</t>
  </si>
  <si>
    <t>木材30ｘ90たすき掛け</t>
    <phoneticPr fontId="1"/>
  </si>
  <si>
    <t>木材45ｘ90たすき掛け</t>
    <phoneticPr fontId="1"/>
  </si>
  <si>
    <t>※各社仕様に合わせて編集してください。</t>
    <rPh sb="3" eb="5">
      <t>シヨウ</t>
    </rPh>
    <rPh sb="6" eb="7">
      <t>ア</t>
    </rPh>
    <rPh sb="10" eb="12">
      <t>ヘンシュウ</t>
    </rPh>
    <phoneticPr fontId="1"/>
  </si>
  <si>
    <t>合計存在壁量</t>
    <rPh sb="0" eb="2">
      <t>ゴウケイ</t>
    </rPh>
    <rPh sb="2" eb="4">
      <t>ソンザイ</t>
    </rPh>
    <rPh sb="4" eb="5">
      <t>カベ</t>
    </rPh>
    <rPh sb="5" eb="6">
      <t>リョウ</t>
    </rPh>
    <phoneticPr fontId="1"/>
  </si>
  <si>
    <t>■準耐力壁 存在壁量の算定</t>
    <rPh sb="1" eb="2">
      <t>ジュン</t>
    </rPh>
    <rPh sb="2" eb="4">
      <t>タイリョク</t>
    </rPh>
    <rPh sb="4" eb="5">
      <t>ヘキ</t>
    </rPh>
    <phoneticPr fontId="1"/>
  </si>
  <si>
    <t>■準耐力壁プルダウンメニュー</t>
    <rPh sb="1" eb="2">
      <t>ジュン</t>
    </rPh>
    <rPh sb="2" eb="5">
      <t>タイリョクヘキ</t>
    </rPh>
    <phoneticPr fontId="1"/>
  </si>
  <si>
    <t>面材高の合計</t>
    <rPh sb="0" eb="1">
      <t>メン</t>
    </rPh>
    <rPh sb="1" eb="2">
      <t>ザイ</t>
    </rPh>
    <rPh sb="2" eb="3">
      <t>タカ</t>
    </rPh>
    <rPh sb="4" eb="6">
      <t>ゴウケイ</t>
    </rPh>
    <phoneticPr fontId="1"/>
  </si>
  <si>
    <r>
      <t xml:space="preserve">係数
</t>
    </r>
    <r>
      <rPr>
        <sz val="9"/>
        <color rgb="FFFF0000"/>
        <rFont val="ＭＳ ゴシック"/>
        <family val="3"/>
        <charset val="128"/>
      </rPr>
      <t>※2</t>
    </r>
    <rPh sb="0" eb="2">
      <t>ケイスウ</t>
    </rPh>
    <phoneticPr fontId="1"/>
  </si>
  <si>
    <r>
      <t xml:space="preserve">有効壁倍率
</t>
    </r>
    <r>
      <rPr>
        <sz val="9"/>
        <color rgb="FFFF0000"/>
        <rFont val="ＭＳ ゴシック"/>
        <family val="3"/>
        <charset val="128"/>
      </rPr>
      <t>※3</t>
    </r>
    <rPh sb="0" eb="2">
      <t>ユウコウ</t>
    </rPh>
    <rPh sb="2" eb="3">
      <t>カベ</t>
    </rPh>
    <rPh sb="3" eb="5">
      <t>バイリツ</t>
    </rPh>
    <phoneticPr fontId="1"/>
  </si>
  <si>
    <t>存在壁量</t>
    <rPh sb="0" eb="2">
      <t>ソンザイ</t>
    </rPh>
    <rPh sb="2" eb="3">
      <t>カベ</t>
    </rPh>
    <rPh sb="3" eb="4">
      <t>リョウ</t>
    </rPh>
    <phoneticPr fontId="1"/>
  </si>
  <si>
    <t>石膏ボード 12.5</t>
    <rPh sb="0" eb="2">
      <t>セッコウ</t>
    </rPh>
    <phoneticPr fontId="1"/>
  </si>
  <si>
    <t>石膏ボード 12.5（両面）</t>
    <rPh sb="0" eb="2">
      <t>セッコウ</t>
    </rPh>
    <rPh sb="11" eb="13">
      <t>リョウメン</t>
    </rPh>
    <phoneticPr fontId="1"/>
  </si>
  <si>
    <t>木ずり</t>
    <phoneticPr fontId="1"/>
  </si>
  <si>
    <t>b</t>
    <phoneticPr fontId="1"/>
  </si>
  <si>
    <t>パーティクルボード</t>
  </si>
  <si>
    <t>パーティクルボード</t>
    <phoneticPr fontId="1"/>
  </si>
  <si>
    <r>
      <rPr>
        <sz val="9"/>
        <color rgb="FFFF0000"/>
        <rFont val="ＭＳ ゴシック"/>
        <family val="3"/>
        <charset val="128"/>
      </rPr>
      <t>※1</t>
    </r>
    <r>
      <rPr>
        <sz val="9"/>
        <color theme="1"/>
        <rFont val="ＭＳ ゴシック"/>
        <family val="3"/>
        <charset val="128"/>
      </rPr>
      <t>：階高3.2ｍ超えの筋交の基準倍率は次の低減係数を乗じた値を用いてください。　</t>
    </r>
    <rPh sb="3" eb="5">
      <t>カイダカ</t>
    </rPh>
    <rPh sb="9" eb="10">
      <t>コ</t>
    </rPh>
    <rPh sb="12" eb="14">
      <t>スジカ</t>
    </rPh>
    <rPh sb="15" eb="17">
      <t>キジュン</t>
    </rPh>
    <rPh sb="17" eb="19">
      <t>バイリツ</t>
    </rPh>
    <rPh sb="20" eb="21">
      <t>ツギ</t>
    </rPh>
    <rPh sb="22" eb="24">
      <t>テイゲン</t>
    </rPh>
    <rPh sb="24" eb="26">
      <t>ケイスウ</t>
    </rPh>
    <rPh sb="27" eb="28">
      <t>ジョウ</t>
    </rPh>
    <rPh sb="30" eb="31">
      <t>アタイ</t>
    </rPh>
    <rPh sb="32" eb="33">
      <t>モチ</t>
    </rPh>
    <phoneticPr fontId="1"/>
  </si>
  <si>
    <t>準耐力壁</t>
    <rPh sb="0" eb="1">
      <t>ジュン</t>
    </rPh>
    <rPh sb="1" eb="3">
      <t>タイリョク</t>
    </rPh>
    <rPh sb="3" eb="4">
      <t>カベ</t>
    </rPh>
    <phoneticPr fontId="1"/>
  </si>
  <si>
    <t>　 　低減係数=3.5x柱間隔÷階高　（階高3.5m超えは非対応）</t>
    <rPh sb="20" eb="21">
      <t>カイ</t>
    </rPh>
    <rPh sb="21" eb="22">
      <t>タカ</t>
    </rPh>
    <rPh sb="26" eb="27">
      <t>コ</t>
    </rPh>
    <rPh sb="29" eb="30">
      <t>ヒ</t>
    </rPh>
    <rPh sb="30" eb="32">
      <t>タイオウ</t>
    </rPh>
    <phoneticPr fontId="1"/>
  </si>
  <si>
    <t>※面材高</t>
    <rPh sb="1" eb="3">
      <t>メンザイ</t>
    </rPh>
    <rPh sb="3" eb="4">
      <t>タカ</t>
    </rPh>
    <phoneticPr fontId="1"/>
  </si>
  <si>
    <t>※</t>
    <phoneticPr fontId="1"/>
  </si>
  <si>
    <t>横架材内法高</t>
    <rPh sb="3" eb="4">
      <t>ウチ</t>
    </rPh>
    <rPh sb="4" eb="5">
      <t>ホウ</t>
    </rPh>
    <rPh sb="5" eb="6">
      <t>タカ</t>
    </rPh>
    <phoneticPr fontId="1"/>
  </si>
  <si>
    <r>
      <rPr>
        <sz val="9"/>
        <color rgb="FFFF0000"/>
        <rFont val="ＭＳ ゴシック"/>
        <family val="3"/>
        <charset val="128"/>
      </rPr>
      <t>※2</t>
    </r>
    <r>
      <rPr>
        <sz val="9"/>
        <color theme="1"/>
        <rFont val="ＭＳ ゴシック"/>
        <family val="3"/>
        <charset val="128"/>
      </rPr>
      <t xml:space="preserve">：面材は係数は0.6、木ずりの場合は壁倍率0.5で係数は1.0 </t>
    </r>
    <rPh sb="17" eb="19">
      <t>バアイ</t>
    </rPh>
    <phoneticPr fontId="1"/>
  </si>
  <si>
    <r>
      <rPr>
        <sz val="9"/>
        <color rgb="FFFF0000"/>
        <rFont val="ＭＳ ゴシック"/>
        <family val="3"/>
        <charset val="128"/>
      </rPr>
      <t>※3</t>
    </r>
    <r>
      <rPr>
        <sz val="9"/>
        <color theme="1"/>
        <rFont val="ＭＳ ゴシック"/>
        <family val="3"/>
        <charset val="128"/>
      </rPr>
      <t>：有効壁倍率=基準倍率ｘ係数ｘ面材（木ずり）高さ合計/横架材内法高</t>
    </r>
    <rPh sb="20" eb="21">
      <t>キ</t>
    </rPh>
    <phoneticPr fontId="1"/>
  </si>
  <si>
    <t>■壁量判定</t>
    <rPh sb="1" eb="3">
      <t>カベリョウ</t>
    </rPh>
    <rPh sb="3" eb="5">
      <t>ハンテイ</t>
    </rPh>
    <phoneticPr fontId="1"/>
  </si>
  <si>
    <t>単位(cm、㎡)</t>
    <phoneticPr fontId="1"/>
  </si>
  <si>
    <t>階.方向</t>
    <rPh sb="0" eb="1">
      <t>カイ</t>
    </rPh>
    <rPh sb="2" eb="4">
      <t>ホウコウ</t>
    </rPh>
    <phoneticPr fontId="1"/>
  </si>
  <si>
    <t>地震力に対する必要壁量</t>
    <rPh sb="0" eb="3">
      <t>ジシンリョク</t>
    </rPh>
    <rPh sb="4" eb="5">
      <t>タイ</t>
    </rPh>
    <rPh sb="7" eb="9">
      <t>ヒツヨウ</t>
    </rPh>
    <rPh sb="9" eb="10">
      <t>カベ</t>
    </rPh>
    <rPh sb="10" eb="11">
      <t>リョウ</t>
    </rPh>
    <phoneticPr fontId="1"/>
  </si>
  <si>
    <t>風圧力に対する必要壁量</t>
    <rPh sb="0" eb="3">
      <t>フウアツリョク</t>
    </rPh>
    <rPh sb="4" eb="5">
      <t>タイ</t>
    </rPh>
    <rPh sb="7" eb="9">
      <t>ヒツヨウ</t>
    </rPh>
    <rPh sb="9" eb="10">
      <t>カベ</t>
    </rPh>
    <rPh sb="10" eb="11">
      <t>リョウ</t>
    </rPh>
    <phoneticPr fontId="1"/>
  </si>
  <si>
    <t>必要壁量</t>
    <rPh sb="0" eb="2">
      <t>ヒツヨウ</t>
    </rPh>
    <rPh sb="2" eb="4">
      <t>カベリョウ</t>
    </rPh>
    <phoneticPr fontId="1"/>
  </si>
  <si>
    <t>存在壁量</t>
    <rPh sb="0" eb="2">
      <t>ソンザイ</t>
    </rPh>
    <rPh sb="2" eb="4">
      <t>カベリョウ</t>
    </rPh>
    <phoneticPr fontId="1"/>
  </si>
  <si>
    <t>壁量
判定</t>
    <rPh sb="0" eb="2">
      <t>ヘキリョウ</t>
    </rPh>
    <rPh sb="3" eb="5">
      <t>ハンテイ</t>
    </rPh>
    <phoneticPr fontId="1"/>
  </si>
  <si>
    <t>床面積</t>
    <rPh sb="0" eb="1">
      <t>ユカ</t>
    </rPh>
    <rPh sb="1" eb="3">
      <t>メンセキ</t>
    </rPh>
    <phoneticPr fontId="1"/>
  </si>
  <si>
    <t>必要壁量</t>
    <rPh sb="0" eb="2">
      <t>ヒツヨウ</t>
    </rPh>
    <rPh sb="2" eb="3">
      <t>カベ</t>
    </rPh>
    <rPh sb="3" eb="4">
      <t>リョウ</t>
    </rPh>
    <phoneticPr fontId="1"/>
  </si>
  <si>
    <t>見付面積</t>
    <rPh sb="0" eb="2">
      <t>ミツケ</t>
    </rPh>
    <rPh sb="2" eb="4">
      <t>メンセキ</t>
    </rPh>
    <phoneticPr fontId="1"/>
  </si>
  <si>
    <t>耐力壁</t>
    <rPh sb="0" eb="2">
      <t>タイリョク</t>
    </rPh>
    <rPh sb="2" eb="3">
      <t>カベ</t>
    </rPh>
    <phoneticPr fontId="1"/>
  </si>
  <si>
    <t>※B</t>
    <phoneticPr fontId="1"/>
  </si>
  <si>
    <t>C=AｘB</t>
    <phoneticPr fontId="1"/>
  </si>
  <si>
    <t>D</t>
    <phoneticPr fontId="1"/>
  </si>
  <si>
    <t>※E</t>
    <phoneticPr fontId="1"/>
  </si>
  <si>
    <t>F=DｘE</t>
    <phoneticPr fontId="1"/>
  </si>
  <si>
    <t>G=Max(C,F)</t>
    <phoneticPr fontId="1"/>
  </si>
  <si>
    <t>H</t>
    <phoneticPr fontId="1"/>
  </si>
  <si>
    <t>I</t>
    <phoneticPr fontId="1"/>
  </si>
  <si>
    <t>J=H+I</t>
    <phoneticPr fontId="1"/>
  </si>
  <si>
    <t>G≦J</t>
    <phoneticPr fontId="1"/>
  </si>
  <si>
    <t>2
階</t>
    <rPh sb="2" eb="3">
      <t>カイ</t>
    </rPh>
    <phoneticPr fontId="1"/>
  </si>
  <si>
    <t>1
階</t>
    <rPh sb="2" eb="3">
      <t>カイ</t>
    </rPh>
    <phoneticPr fontId="1"/>
  </si>
  <si>
    <r>
      <rPr>
        <sz val="9"/>
        <color rgb="FFFF0000"/>
        <rFont val="ＭＳ ゴシック"/>
        <family val="3"/>
        <charset val="128"/>
      </rPr>
      <t>※B</t>
    </r>
    <r>
      <rPr>
        <sz val="9"/>
        <color theme="1"/>
        <rFont val="ＭＳ ゴシック"/>
        <family val="3"/>
        <charset val="128"/>
      </rPr>
      <t>:早見表、または、表計算ツールで算定してください。</t>
    </r>
    <rPh sb="3" eb="5">
      <t>ハヤミ</t>
    </rPh>
    <rPh sb="5" eb="6">
      <t>ヒョウ</t>
    </rPh>
    <rPh sb="11" eb="12">
      <t>ヒョウ</t>
    </rPh>
    <rPh sb="12" eb="14">
      <t>ケイサン</t>
    </rPh>
    <rPh sb="18" eb="20">
      <t>サンテイ</t>
    </rPh>
    <phoneticPr fontId="1"/>
  </si>
  <si>
    <t>→</t>
    <phoneticPr fontId="1"/>
  </si>
  <si>
    <r>
      <rPr>
        <sz val="9"/>
        <color rgb="FFFF0000"/>
        <rFont val="ＭＳ ゴシック"/>
        <family val="3"/>
        <charset val="128"/>
      </rPr>
      <t>※E</t>
    </r>
    <r>
      <rPr>
        <sz val="9"/>
        <color theme="1"/>
        <rFont val="ＭＳ ゴシック"/>
        <family val="3"/>
        <charset val="128"/>
      </rPr>
      <t>：50から75の間で特定行政庁が定めた値。通常は50cm/㎡、不明な場合は特定行政庁に確認してください。</t>
    </r>
    <rPh sb="10" eb="11">
      <t>アイダ</t>
    </rPh>
    <rPh sb="12" eb="14">
      <t>トクテイ</t>
    </rPh>
    <rPh sb="14" eb="17">
      <t>ギョウセイチョウ</t>
    </rPh>
    <rPh sb="18" eb="19">
      <t>サダ</t>
    </rPh>
    <rPh sb="21" eb="22">
      <t>アタイ</t>
    </rPh>
    <rPh sb="23" eb="25">
      <t>ツウジョウ</t>
    </rPh>
    <rPh sb="33" eb="35">
      <t>フメイ</t>
    </rPh>
    <rPh sb="36" eb="38">
      <t>バアイ</t>
    </rPh>
    <rPh sb="39" eb="41">
      <t>トクテイ</t>
    </rPh>
    <rPh sb="41" eb="44">
      <t>ギョウセイチョウ</t>
    </rPh>
    <rPh sb="45" eb="47">
      <t>カクニン</t>
    </rPh>
    <phoneticPr fontId="1"/>
  </si>
  <si>
    <t>■準耐力壁等の必要壁量に対する割合</t>
    <rPh sb="1" eb="2">
      <t>ジュン</t>
    </rPh>
    <rPh sb="2" eb="4">
      <t>タイリョク</t>
    </rPh>
    <rPh sb="4" eb="5">
      <t>カベ</t>
    </rPh>
    <rPh sb="5" eb="6">
      <t>トウ</t>
    </rPh>
    <rPh sb="7" eb="9">
      <t>ヒツヨウ</t>
    </rPh>
    <rPh sb="9" eb="10">
      <t>カベ</t>
    </rPh>
    <rPh sb="10" eb="11">
      <t>リョウ</t>
    </rPh>
    <rPh sb="12" eb="13">
      <t>タイ</t>
    </rPh>
    <rPh sb="15" eb="17">
      <t>ワリアイ</t>
    </rPh>
    <phoneticPr fontId="1"/>
  </si>
  <si>
    <t>B/A</t>
    <phoneticPr fontId="1"/>
  </si>
  <si>
    <t>判定</t>
    <rPh sb="0" eb="2">
      <t>ハンテイ</t>
    </rPh>
    <phoneticPr fontId="1"/>
  </si>
  <si>
    <t>C≦0.5</t>
    <phoneticPr fontId="1"/>
  </si>
  <si>
    <t>4分割法壁量判定表</t>
    <rPh sb="4" eb="6">
      <t>ヘキリョウ</t>
    </rPh>
    <rPh sb="6" eb="9">
      <t>ハンテイヒョウ</t>
    </rPh>
    <phoneticPr fontId="1"/>
  </si>
  <si>
    <t>■2階　存在壁量の算定</t>
    <rPh sb="2" eb="3">
      <t>カイ</t>
    </rPh>
    <rPh sb="4" eb="6">
      <t>ソンザイ</t>
    </rPh>
    <rPh sb="6" eb="8">
      <t>カベリョウ</t>
    </rPh>
    <rPh sb="9" eb="11">
      <t>サンテイ</t>
    </rPh>
    <phoneticPr fontId="1"/>
  </si>
  <si>
    <t>※注：準耐力壁は算入しません。</t>
    <rPh sb="1" eb="2">
      <t>チュウ</t>
    </rPh>
    <rPh sb="3" eb="4">
      <t>ジュン</t>
    </rPh>
    <rPh sb="4" eb="6">
      <t>タイリョク</t>
    </rPh>
    <rPh sb="6" eb="7">
      <t>カベ</t>
    </rPh>
    <rPh sb="8" eb="10">
      <t>サンニュウ</t>
    </rPh>
    <phoneticPr fontId="1"/>
  </si>
  <si>
    <t>壁符号</t>
    <rPh sb="0" eb="1">
      <t>カベ</t>
    </rPh>
    <rPh sb="1" eb="3">
      <t>フゴウ</t>
    </rPh>
    <phoneticPr fontId="1"/>
  </si>
  <si>
    <t>基準
倍率</t>
    <rPh sb="0" eb="2">
      <t>キジュン</t>
    </rPh>
    <rPh sb="3" eb="5">
      <t>バイリツ</t>
    </rPh>
    <phoneticPr fontId="1"/>
  </si>
  <si>
    <t>X方向上</t>
    <rPh sb="1" eb="3">
      <t>ホウコウ</t>
    </rPh>
    <rPh sb="3" eb="4">
      <t>ウエ</t>
    </rPh>
    <phoneticPr fontId="1"/>
  </si>
  <si>
    <t>X方向下</t>
    <rPh sb="1" eb="3">
      <t>ホウコウ</t>
    </rPh>
    <rPh sb="3" eb="4">
      <t>シタ</t>
    </rPh>
    <phoneticPr fontId="1"/>
  </si>
  <si>
    <t>Y方向左</t>
    <rPh sb="1" eb="3">
      <t>ホウコウ</t>
    </rPh>
    <rPh sb="3" eb="4">
      <t>ヒダリ</t>
    </rPh>
    <phoneticPr fontId="1"/>
  </si>
  <si>
    <t>Y方向右</t>
    <rPh sb="1" eb="3">
      <t>ホウコウ</t>
    </rPh>
    <rPh sb="3" eb="4">
      <t>ミギ</t>
    </rPh>
    <phoneticPr fontId="1"/>
  </si>
  <si>
    <t xml:space="preserve">存在壁量  </t>
    <rPh sb="0" eb="2">
      <t>ソンザイ</t>
    </rPh>
    <rPh sb="2" eb="3">
      <t>カベ</t>
    </rPh>
    <rPh sb="3" eb="4">
      <t>リョウ</t>
    </rPh>
    <phoneticPr fontId="1"/>
  </si>
  <si>
    <t>単位(cm)</t>
  </si>
  <si>
    <t>■1階　存在壁量の算定</t>
    <rPh sb="2" eb="3">
      <t>カイ</t>
    </rPh>
    <rPh sb="4" eb="6">
      <t>ソンザイ</t>
    </rPh>
    <rPh sb="6" eb="8">
      <t>カベリョウ</t>
    </rPh>
    <rPh sb="9" eb="11">
      <t>サンテイ</t>
    </rPh>
    <phoneticPr fontId="1"/>
  </si>
  <si>
    <t>■4分割法　判定表</t>
    <rPh sb="2" eb="4">
      <t>ブンカツ</t>
    </rPh>
    <rPh sb="4" eb="5">
      <t>ホウ</t>
    </rPh>
    <rPh sb="6" eb="9">
      <t>ハンテイヒョウ</t>
    </rPh>
    <phoneticPr fontId="1"/>
  </si>
  <si>
    <t>上階有無</t>
    <rPh sb="0" eb="2">
      <t>ジョウカイ</t>
    </rPh>
    <rPh sb="1" eb="2">
      <t>カイ</t>
    </rPh>
    <rPh sb="2" eb="4">
      <t>ウム</t>
    </rPh>
    <phoneticPr fontId="1"/>
  </si>
  <si>
    <t>地盤
割増</t>
    <rPh sb="0" eb="2">
      <t>ジバン</t>
    </rPh>
    <rPh sb="3" eb="4">
      <t>ワ</t>
    </rPh>
    <rPh sb="4" eb="5">
      <t>マ</t>
    </rPh>
    <phoneticPr fontId="1"/>
  </si>
  <si>
    <t>壁量充足率</t>
    <rPh sb="0" eb="1">
      <t>カベ</t>
    </rPh>
    <rPh sb="1" eb="2">
      <t>リョウ</t>
    </rPh>
    <rPh sb="2" eb="5">
      <t>ジュウソクリツ</t>
    </rPh>
    <phoneticPr fontId="1"/>
  </si>
  <si>
    <t>FがNGの場合</t>
    <rPh sb="5" eb="7">
      <t>バアイ</t>
    </rPh>
    <phoneticPr fontId="1"/>
  </si>
  <si>
    <t>(cm/㎡)</t>
    <phoneticPr fontId="1"/>
  </si>
  <si>
    <t>充足率</t>
    <rPh sb="0" eb="3">
      <t>ジュウソクリツ</t>
    </rPh>
    <phoneticPr fontId="1"/>
  </si>
  <si>
    <t>壁率比</t>
    <rPh sb="0" eb="1">
      <t>カベ</t>
    </rPh>
    <rPh sb="1" eb="2">
      <t>リツ</t>
    </rPh>
    <rPh sb="2" eb="3">
      <t>ヒ</t>
    </rPh>
    <phoneticPr fontId="1"/>
  </si>
  <si>
    <t>D=AxBxC</t>
    <phoneticPr fontId="1"/>
  </si>
  <si>
    <t>E</t>
    <phoneticPr fontId="1"/>
  </si>
  <si>
    <t>F=E/D</t>
    <phoneticPr fontId="1"/>
  </si>
  <si>
    <t>F≧1.0</t>
    <phoneticPr fontId="1"/>
  </si>
  <si>
    <t>G≧0.5</t>
    <phoneticPr fontId="1"/>
  </si>
  <si>
    <t>X</t>
    <phoneticPr fontId="1"/>
  </si>
  <si>
    <t>Y</t>
    <phoneticPr fontId="1"/>
  </si>
  <si>
    <t>有</t>
  </si>
  <si>
    <t>■取り付く耐力壁の種類に応じた柱頭・柱脚の接合部仕様（平 12 建告第 1460 号）</t>
    <phoneticPr fontId="1"/>
  </si>
  <si>
    <t>■柱頭柱脚金物判定表</t>
    <rPh sb="7" eb="9">
      <t>ハンテイ</t>
    </rPh>
    <rPh sb="9" eb="10">
      <t>ヒョウ</t>
    </rPh>
    <phoneticPr fontId="1"/>
  </si>
  <si>
    <t>柱の位置
軸組の種類</t>
    <phoneticPr fontId="5"/>
  </si>
  <si>
    <t>平屋部分または最上階</t>
    <phoneticPr fontId="5"/>
  </si>
  <si>
    <t>上に階のある階</t>
    <phoneticPr fontId="5"/>
  </si>
  <si>
    <t>柱符号</t>
    <rPh sb="0" eb="1">
      <t>ハシラ</t>
    </rPh>
    <rPh sb="1" eb="3">
      <t>フゴウ</t>
    </rPh>
    <phoneticPr fontId="5"/>
  </si>
  <si>
    <t>軸組の種類（略称）</t>
    <rPh sb="0" eb="2">
      <t>ジクグ</t>
    </rPh>
    <rPh sb="3" eb="5">
      <t>シュルイ</t>
    </rPh>
    <rPh sb="6" eb="8">
      <t>リャクショウ</t>
    </rPh>
    <phoneticPr fontId="5"/>
  </si>
  <si>
    <t>筋交取付</t>
    <rPh sb="0" eb="2">
      <t>スジカイ</t>
    </rPh>
    <rPh sb="2" eb="4">
      <t>トリツケ</t>
    </rPh>
    <phoneticPr fontId="1"/>
  </si>
  <si>
    <t>階の位置</t>
    <rPh sb="0" eb="1">
      <t>カイ</t>
    </rPh>
    <rPh sb="2" eb="4">
      <t>イチ</t>
    </rPh>
    <phoneticPr fontId="1"/>
  </si>
  <si>
    <t>出隅</t>
    <rPh sb="0" eb="2">
      <t>デスミ</t>
    </rPh>
    <phoneticPr fontId="5"/>
  </si>
  <si>
    <t>取付
金物</t>
    <rPh sb="0" eb="2">
      <t>トリツケ</t>
    </rPh>
    <rPh sb="3" eb="5">
      <t>カナモノ</t>
    </rPh>
    <phoneticPr fontId="1"/>
  </si>
  <si>
    <t>仕様判定表位置の算定</t>
    <rPh sb="0" eb="2">
      <t>シヨウ</t>
    </rPh>
    <rPh sb="2" eb="5">
      <t>ハンテイヒョウ</t>
    </rPh>
    <rPh sb="5" eb="7">
      <t>イチ</t>
    </rPh>
    <rPh sb="8" eb="10">
      <t>サンテイ</t>
    </rPh>
    <phoneticPr fontId="1"/>
  </si>
  <si>
    <t>仕様判定表</t>
    <rPh sb="0" eb="2">
      <t>シヨウ</t>
    </rPh>
    <rPh sb="2" eb="4">
      <t>ハンテイ</t>
    </rPh>
    <rPh sb="4" eb="5">
      <t>ヒョウ</t>
    </rPh>
    <phoneticPr fontId="1"/>
  </si>
  <si>
    <t>下階</t>
    <rPh sb="0" eb="1">
      <t>シタ</t>
    </rPh>
    <rPh sb="1" eb="2">
      <t>カイ</t>
    </rPh>
    <phoneticPr fontId="5"/>
  </si>
  <si>
    <t>上階</t>
    <rPh sb="0" eb="1">
      <t>ウエ</t>
    </rPh>
    <rPh sb="1" eb="2">
      <t>カイ</t>
    </rPh>
    <phoneticPr fontId="5"/>
  </si>
  <si>
    <t>軸組</t>
    <rPh sb="0" eb="2">
      <t>ジクグ</t>
    </rPh>
    <phoneticPr fontId="1"/>
  </si>
  <si>
    <t>取付</t>
    <rPh sb="0" eb="2">
      <t>トリツケ</t>
    </rPh>
    <phoneticPr fontId="1"/>
  </si>
  <si>
    <t>階</t>
    <rPh sb="0" eb="1">
      <t>カイ</t>
    </rPh>
    <phoneticPr fontId="1"/>
  </si>
  <si>
    <t>出隅</t>
    <rPh sb="0" eb="2">
      <t>デスミ</t>
    </rPh>
    <phoneticPr fontId="1"/>
  </si>
  <si>
    <t>表位置</t>
    <rPh sb="0" eb="1">
      <t>ヒョウ</t>
    </rPh>
    <rPh sb="1" eb="3">
      <t>イチ</t>
    </rPh>
    <phoneticPr fontId="1"/>
  </si>
  <si>
    <t>下階出隅</t>
    <rPh sb="0" eb="1">
      <t>シタ</t>
    </rPh>
    <rPh sb="1" eb="2">
      <t>カイ</t>
    </rPh>
    <rPh sb="2" eb="3">
      <t>デ</t>
    </rPh>
    <rPh sb="3" eb="4">
      <t>スミ</t>
    </rPh>
    <phoneticPr fontId="1"/>
  </si>
  <si>
    <t>上階出隅</t>
    <rPh sb="0" eb="1">
      <t>ウエ</t>
    </rPh>
    <rPh sb="1" eb="2">
      <t>カイ</t>
    </rPh>
    <rPh sb="2" eb="4">
      <t>デスミ</t>
    </rPh>
    <phoneticPr fontId="1"/>
  </si>
  <si>
    <t>出隅の柱</t>
  </si>
  <si>
    <t>その他の軸組端部の柱</t>
  </si>
  <si>
    <t>上下階共に出隅</t>
    <rPh sb="1" eb="2">
      <t>シタ</t>
    </rPh>
    <phoneticPr fontId="5"/>
  </si>
  <si>
    <t>上階のみ出隅</t>
    <phoneticPr fontId="5"/>
  </si>
  <si>
    <t>上下階共に出隅でない</t>
    <rPh sb="1" eb="2">
      <t>シタ</t>
    </rPh>
    <phoneticPr fontId="5"/>
  </si>
  <si>
    <t>↓</t>
    <phoneticPr fontId="1"/>
  </si>
  <si>
    <t>平出</t>
    <rPh sb="0" eb="1">
      <t>ヘイ</t>
    </rPh>
    <rPh sb="1" eb="2">
      <t>デ</t>
    </rPh>
    <phoneticPr fontId="1"/>
  </si>
  <si>
    <t>なし</t>
    <phoneticPr fontId="1"/>
  </si>
  <si>
    <t>上下</t>
    <rPh sb="0" eb="2">
      <t>ジョウゲ</t>
    </rPh>
    <phoneticPr fontId="1"/>
  </si>
  <si>
    <t>下</t>
  </si>
  <si>
    <t>木材45ｘ90たすき掛け</t>
  </si>
  <si>
    <t>平</t>
  </si>
  <si>
    <t>木ずり等</t>
    <rPh sb="3" eb="4">
      <t>トウ</t>
    </rPh>
    <phoneticPr fontId="1"/>
  </si>
  <si>
    <t xml:space="preserve">(い) </t>
  </si>
  <si>
    <t>非対応</t>
    <rPh sb="0" eb="1">
      <t>ヒ</t>
    </rPh>
    <rPh sb="1" eb="3">
      <t>タイオウ</t>
    </rPh>
    <phoneticPr fontId="1"/>
  </si>
  <si>
    <t>木ずりその他これに類するものを柱及び間柱の片面又は両面に打ち付けた壁を設けた軸組</t>
    <phoneticPr fontId="1"/>
  </si>
  <si>
    <t>出</t>
  </si>
  <si>
    <t>鉄筋9φor木材15ｘ90</t>
    <rPh sb="6" eb="8">
      <t>モクザイ</t>
    </rPh>
    <phoneticPr fontId="1"/>
  </si>
  <si>
    <t xml:space="preserve">(ろ) </t>
  </si>
  <si>
    <t>木材（15㎜×90㎜以上）の筋かい又は鉄筋（直径 9㎜以上）の筋かいを入れた軸組</t>
    <phoneticPr fontId="5"/>
  </si>
  <si>
    <t xml:space="preserve">(に) </t>
  </si>
  <si>
    <t>木 材（30㎜×90㎜以上）の筋かいを入れた軸組</t>
    <phoneticPr fontId="5"/>
  </si>
  <si>
    <t>筋かいの下部が取り付く柱</t>
    <phoneticPr fontId="1"/>
  </si>
  <si>
    <t xml:space="preserve">(と) </t>
  </si>
  <si>
    <t xml:space="preserve">(は) </t>
  </si>
  <si>
    <t>その他の柱</t>
  </si>
  <si>
    <t>木材（15㎜×90㎜以上）の筋かいをたすき掛けに入れた軸組又は鉄筋（直径9㎜以上）の筋かいをたすき掛けに入れた軸組</t>
    <phoneticPr fontId="5"/>
  </si>
  <si>
    <t xml:space="preserve">(ほ) </t>
  </si>
  <si>
    <t>構造用合板等</t>
  </si>
  <si>
    <t xml:space="preserve">(ち) </t>
  </si>
  <si>
    <t xml:space="preserve">(へ) </t>
  </si>
  <si>
    <t>木 材（45㎜×90㎜以上）の筋かいを入れた軸組</t>
    <phoneticPr fontId="5"/>
  </si>
  <si>
    <t xml:space="preserve">(り) </t>
  </si>
  <si>
    <t>構造用合板等を昭56建告第1100 号別表第一(四)項又は(五)項に定める方法で打ち付けた壁を設けた軸組</t>
    <phoneticPr fontId="5"/>
  </si>
  <si>
    <t xml:space="preserve">(ぬ) </t>
  </si>
  <si>
    <t>木材（30㎜×90㎜以上）の筋かいをたすき掛けに入れた軸組</t>
    <phoneticPr fontId="5"/>
  </si>
  <si>
    <t>木材（45㎜×90㎜以上）の筋かいをたすき掛けに入れた軸組</t>
    <phoneticPr fontId="5"/>
  </si>
  <si>
    <t>■接合部の仕様</t>
    <rPh sb="1" eb="4">
      <t>セツゴウブ</t>
    </rPh>
    <rPh sb="5" eb="7">
      <t>シヨウ</t>
    </rPh>
    <phoneticPr fontId="1"/>
  </si>
  <si>
    <t>■金物判定表軸組略称</t>
    <rPh sb="6" eb="8">
      <t>ジクグ</t>
    </rPh>
    <rPh sb="8" eb="10">
      <t>リャクショウ</t>
    </rPh>
    <phoneticPr fontId="1"/>
  </si>
  <si>
    <t>記号</t>
    <rPh sb="0" eb="2">
      <t>キゴウ</t>
    </rPh>
    <phoneticPr fontId="1"/>
  </si>
  <si>
    <t>金物名</t>
  </si>
  <si>
    <t>軸組の種類</t>
    <phoneticPr fontId="1"/>
  </si>
  <si>
    <t>(い)</t>
  </si>
  <si>
    <t>短ほぞ差し及びかすがい打ち</t>
  </si>
  <si>
    <t>(ろ)</t>
  </si>
  <si>
    <t>長ほぞ差し込み栓又はかど金物CP-L</t>
  </si>
  <si>
    <t>(は)</t>
  </si>
  <si>
    <t>山形プレートVP又はかど金物CP-T</t>
  </si>
  <si>
    <t>(に)</t>
  </si>
  <si>
    <t>羽子板ボルト又は短冊金物（スクリュー釘なし）</t>
  </si>
  <si>
    <t>(ほ)</t>
  </si>
  <si>
    <t>羽子板ボルト又は短冊金物（スクリュー釘あり）</t>
  </si>
  <si>
    <t>(へ)</t>
  </si>
  <si>
    <t>10kN引き寄せ金物</t>
  </si>
  <si>
    <t>構造用合板等</t>
    <phoneticPr fontId="1"/>
  </si>
  <si>
    <t>(と)</t>
  </si>
  <si>
    <t>15kN引き寄せ金物</t>
  </si>
  <si>
    <t>(ち)</t>
  </si>
  <si>
    <t>20kN引き寄せ金物</t>
  </si>
  <si>
    <t>(り)</t>
  </si>
  <si>
    <t>25kN引き寄せ金物</t>
  </si>
  <si>
    <t>(ぬ)</t>
  </si>
  <si>
    <t>15kN引き寄せ金物×2</t>
  </si>
  <si>
    <t>取付金物判定表入力方法</t>
    <phoneticPr fontId="1"/>
  </si>
  <si>
    <t>・</t>
    <phoneticPr fontId="1"/>
  </si>
  <si>
    <t>柱符号：図面に記載した符号を記入。</t>
    <rPh sb="0" eb="3">
      <t>ハシラフゴウ</t>
    </rPh>
    <rPh sb="4" eb="6">
      <t>ズメン</t>
    </rPh>
    <rPh sb="7" eb="9">
      <t>キサイ</t>
    </rPh>
    <rPh sb="11" eb="13">
      <t>フゴウ</t>
    </rPh>
    <rPh sb="14" eb="16">
      <t>キニュウ</t>
    </rPh>
    <phoneticPr fontId="1"/>
  </si>
  <si>
    <t>軸組の種類：プルダウンメニューから選択してください。メニュー外は非対応です。</t>
    <rPh sb="17" eb="19">
      <t>センタク</t>
    </rPh>
    <rPh sb="30" eb="31">
      <t>ガイ</t>
    </rPh>
    <rPh sb="32" eb="33">
      <t>ヒ</t>
    </rPh>
    <rPh sb="33" eb="35">
      <t>タイオウ</t>
    </rPh>
    <phoneticPr fontId="1"/>
  </si>
  <si>
    <t>筋交取付：かた掛けの筋かいが柱の下部に取り付く場合は「下」を選択してください。</t>
    <rPh sb="7" eb="8">
      <t>カ</t>
    </rPh>
    <rPh sb="10" eb="11">
      <t>スジ</t>
    </rPh>
    <rPh sb="14" eb="15">
      <t>ハシラ</t>
    </rPh>
    <rPh sb="16" eb="18">
      <t>カブ</t>
    </rPh>
    <rPh sb="19" eb="20">
      <t>ト</t>
    </rPh>
    <rPh sb="21" eb="22">
      <t>ツ</t>
    </rPh>
    <rPh sb="23" eb="25">
      <t>バアイ</t>
    </rPh>
    <rPh sb="27" eb="28">
      <t>シタ</t>
    </rPh>
    <rPh sb="30" eb="32">
      <t>センタク</t>
    </rPh>
    <phoneticPr fontId="1"/>
  </si>
  <si>
    <t>階の位置：平屋部分または最上階の部分は「平」、上に階のある部分は「下」を選択</t>
    <rPh sb="16" eb="18">
      <t>ブブン</t>
    </rPh>
    <rPh sb="20" eb="21">
      <t>ヘイ</t>
    </rPh>
    <rPh sb="29" eb="31">
      <t>ブブン</t>
    </rPh>
    <rPh sb="33" eb="34">
      <t>シタ</t>
    </rPh>
    <rPh sb="36" eb="38">
      <t>センタク</t>
    </rPh>
    <phoneticPr fontId="1"/>
  </si>
  <si>
    <t>してください。</t>
    <phoneticPr fontId="1"/>
  </si>
  <si>
    <t>出隅・下部：下階の柱が出隅の場合は「出」を選択してください。</t>
    <rPh sb="0" eb="2">
      <t>デスミ</t>
    </rPh>
    <rPh sb="3" eb="5">
      <t>カブ</t>
    </rPh>
    <rPh sb="6" eb="7">
      <t>シタ</t>
    </rPh>
    <phoneticPr fontId="1"/>
  </si>
  <si>
    <t>出隅・上階：上階の柱が出隅の場合は「出」を選択してください。</t>
    <rPh sb="0" eb="2">
      <t>デスミ</t>
    </rPh>
    <rPh sb="3" eb="4">
      <t>ウエ</t>
    </rPh>
    <rPh sb="4" eb="5">
      <t>カイ</t>
    </rPh>
    <rPh sb="9" eb="10">
      <t>ハシラ</t>
    </rPh>
    <rPh sb="11" eb="12">
      <t>デ</t>
    </rPh>
    <rPh sb="14" eb="16">
      <t>バアイ</t>
    </rPh>
    <rPh sb="18" eb="19">
      <t>デ</t>
    </rPh>
    <rPh sb="21" eb="23">
      <t>センタク</t>
    </rPh>
    <phoneticPr fontId="1"/>
  </si>
  <si>
    <t>取付金物：入力内容に適合した金物の符号が表示されます。</t>
    <rPh sb="0" eb="2">
      <t>トリツケ</t>
    </rPh>
    <rPh sb="2" eb="4">
      <t>カナモノ</t>
    </rPh>
    <rPh sb="5" eb="7">
      <t>ニュウリョク</t>
    </rPh>
    <rPh sb="7" eb="9">
      <t>ナイヨウ</t>
    </rPh>
    <rPh sb="10" eb="12">
      <t>テキゴウ</t>
    </rPh>
    <rPh sb="14" eb="16">
      <t>カナモノ</t>
    </rPh>
    <rPh sb="17" eb="19">
      <t>フゴウ</t>
    </rPh>
    <rPh sb="20" eb="22">
      <t>ヒョウジ</t>
    </rPh>
    <phoneticPr fontId="1"/>
  </si>
  <si>
    <t>注記</t>
    <phoneticPr fontId="1"/>
  </si>
  <si>
    <t>階高3.5ｍこえは対応してません。</t>
    <rPh sb="0" eb="1">
      <t>カイ</t>
    </rPh>
    <rPh sb="1" eb="2">
      <t>タカ</t>
    </rPh>
    <rPh sb="9" eb="11">
      <t>タイオウ</t>
    </rPh>
    <phoneticPr fontId="1"/>
  </si>
  <si>
    <t>Ｎ値計算法</t>
    <rPh sb="1" eb="2">
      <t>チ</t>
    </rPh>
    <rPh sb="2" eb="4">
      <t>ケイサン</t>
    </rPh>
    <rPh sb="4" eb="5">
      <t>ホウ</t>
    </rPh>
    <phoneticPr fontId="1"/>
  </si>
  <si>
    <t>■取付金物一覧表</t>
    <rPh sb="1" eb="3">
      <t>トリツケ</t>
    </rPh>
    <phoneticPr fontId="1"/>
  </si>
  <si>
    <t>■対応筋交一覧表</t>
    <rPh sb="1" eb="3">
      <t>タイオウ</t>
    </rPh>
    <rPh sb="3" eb="5">
      <t>スジカイ</t>
    </rPh>
    <rPh sb="5" eb="8">
      <t>イチランヒョウ</t>
    </rPh>
    <phoneticPr fontId="1"/>
  </si>
  <si>
    <t>■注記</t>
    <rPh sb="1" eb="3">
      <t>チュウキ</t>
    </rPh>
    <phoneticPr fontId="1"/>
  </si>
  <si>
    <t>Ｎ値</t>
  </si>
  <si>
    <t>告示
表三</t>
    <phoneticPr fontId="1"/>
  </si>
  <si>
    <t>略称</t>
  </si>
  <si>
    <t>＼</t>
  </si>
  <si>
    <t>ｼﾝｸﾞﾙ</t>
    <phoneticPr fontId="1"/>
  </si>
  <si>
    <t>ﾀﾞﾌﾞﾙ</t>
    <phoneticPr fontId="1"/>
  </si>
  <si>
    <t>／</t>
  </si>
  <si>
    <t>≦</t>
    <phoneticPr fontId="1"/>
  </si>
  <si>
    <t>ｶｽｶﾞｲ</t>
  </si>
  <si>
    <t>径9mm以上の鉄筋</t>
    <phoneticPr fontId="1"/>
  </si>
  <si>
    <t>×</t>
  </si>
  <si>
    <t>CP-L</t>
  </si>
  <si>
    <t>1.5cm以上×幅9cm以上の木材</t>
    <phoneticPr fontId="1"/>
  </si>
  <si>
    <t>□</t>
  </si>
  <si>
    <t>VP</t>
  </si>
  <si>
    <t>厚さ3.0cm以上×幅9cm以上の木材</t>
    <phoneticPr fontId="1"/>
  </si>
  <si>
    <t>SB-F2</t>
  </si>
  <si>
    <t>厚さ4.5cm以上×幅9cm以上の木材</t>
    <phoneticPr fontId="1"/>
  </si>
  <si>
    <t>SB-F</t>
  </si>
  <si>
    <t>厚さ9.0cm以上×幅9.0cm以上の木材</t>
    <phoneticPr fontId="1"/>
  </si>
  <si>
    <t>HD-B10</t>
  </si>
  <si>
    <t>HD-B15</t>
  </si>
  <si>
    <t>HD-B20</t>
  </si>
  <si>
    <t xml:space="preserve">　 </t>
  </si>
  <si>
    <t>□</t>
    <phoneticPr fontId="1"/>
  </si>
  <si>
    <t>筋交判定</t>
    <rPh sb="0" eb="2">
      <t>スジカイ</t>
    </rPh>
    <rPh sb="2" eb="4">
      <t>ハンテイ</t>
    </rPh>
    <phoneticPr fontId="1"/>
  </si>
  <si>
    <t>S</t>
    <phoneticPr fontId="1"/>
  </si>
  <si>
    <t>W</t>
    <phoneticPr fontId="1"/>
  </si>
  <si>
    <t>HD-B25</t>
  </si>
  <si>
    <t>↓柱</t>
    <rPh sb="1" eb="2">
      <t>ハシラ</t>
    </rPh>
    <phoneticPr fontId="1"/>
  </si>
  <si>
    <t>筋かいなし</t>
    <rPh sb="0" eb="1">
      <t>スジ</t>
    </rPh>
    <phoneticPr fontId="1"/>
  </si>
  <si>
    <t>HD-B15X2</t>
  </si>
  <si>
    <t>15x90 or 9φ</t>
    <phoneticPr fontId="1"/>
  </si>
  <si>
    <t>&gt;</t>
    <phoneticPr fontId="1"/>
  </si>
  <si>
    <t>N&gt;5.6</t>
  </si>
  <si>
    <t>N値5.6超えは非対応です。</t>
    <rPh sb="1" eb="2">
      <t>チ</t>
    </rPh>
    <rPh sb="5" eb="6">
      <t>コ</t>
    </rPh>
    <rPh sb="8" eb="9">
      <t>ヒ</t>
    </rPh>
    <rPh sb="9" eb="11">
      <t>タイオウ</t>
    </rPh>
    <phoneticPr fontId="1"/>
  </si>
  <si>
    <t>↑筋交</t>
    <rPh sb="1" eb="3">
      <t>スジカ</t>
    </rPh>
    <phoneticPr fontId="1"/>
  </si>
  <si>
    <t>↑ﾀﾞﾌﾞﾙ</t>
    <phoneticPr fontId="1"/>
  </si>
  <si>
    <t>↑面材</t>
    <rPh sb="1" eb="3">
      <t>メンザイ</t>
    </rPh>
    <phoneticPr fontId="1"/>
  </si>
  <si>
    <t>■柱頭柱脚金物算定表</t>
    <rPh sb="1" eb="3">
      <t>チュウトウ</t>
    </rPh>
    <rPh sb="3" eb="5">
      <t>チュウキャク</t>
    </rPh>
    <rPh sb="5" eb="7">
      <t>カナモノ</t>
    </rPh>
    <rPh sb="7" eb="10">
      <t>サンテイヒョウ</t>
    </rPh>
    <phoneticPr fontId="1"/>
  </si>
  <si>
    <t>90x90</t>
    <phoneticPr fontId="1"/>
  </si>
  <si>
    <t>１ 階</t>
    <rPh sb="2" eb="3">
      <t>カイ</t>
    </rPh>
    <phoneticPr fontId="1"/>
  </si>
  <si>
    <t>２ 階</t>
    <rPh sb="2" eb="3">
      <t>カイ</t>
    </rPh>
    <phoneticPr fontId="1"/>
  </si>
  <si>
    <t>柱符号</t>
    <rPh sb="0" eb="1">
      <t>ハシラ</t>
    </rPh>
    <rPh sb="1" eb="3">
      <t>フゴウ</t>
    </rPh>
    <phoneticPr fontId="1"/>
  </si>
  <si>
    <t>方
向</t>
    <rPh sb="0" eb="1">
      <t>ホウ</t>
    </rPh>
    <rPh sb="2" eb="3">
      <t>ムケ</t>
    </rPh>
    <phoneticPr fontId="1"/>
  </si>
  <si>
    <t>出隅</t>
    <phoneticPr fontId="1"/>
  </si>
  <si>
    <t>下屋</t>
    <rPh sb="0" eb="2">
      <t>ゲヤ</t>
    </rPh>
    <phoneticPr fontId="1"/>
  </si>
  <si>
    <t>壁倍率（左）</t>
    <rPh sb="0" eb="1">
      <t>カベ</t>
    </rPh>
    <rPh sb="1" eb="3">
      <t>バイリツ</t>
    </rPh>
    <rPh sb="4" eb="5">
      <t>ヒダリ</t>
    </rPh>
    <phoneticPr fontId="1"/>
  </si>
  <si>
    <t>筋交
形状</t>
    <rPh sb="0" eb="2">
      <t>スジカイ</t>
    </rPh>
    <rPh sb="3" eb="5">
      <t>ケイジョウ</t>
    </rPh>
    <phoneticPr fontId="1"/>
  </si>
  <si>
    <t>壁倍率（右）</t>
    <rPh sb="0" eb="1">
      <t>カベ</t>
    </rPh>
    <rPh sb="1" eb="3">
      <t>バイリツ</t>
    </rPh>
    <rPh sb="4" eb="5">
      <t>ミギ</t>
    </rPh>
    <phoneticPr fontId="1"/>
  </si>
  <si>
    <t>補正値
α1</t>
    <rPh sb="0" eb="3">
      <t>ホセイチ</t>
    </rPh>
    <phoneticPr fontId="1"/>
  </si>
  <si>
    <t>壁倍率の差A1</t>
    <rPh sb="0" eb="1">
      <t>カベ</t>
    </rPh>
    <rPh sb="1" eb="3">
      <t>バイリツ</t>
    </rPh>
    <rPh sb="4" eb="5">
      <t>サ</t>
    </rPh>
    <phoneticPr fontId="1"/>
  </si>
  <si>
    <t>柱状況
係数B1</t>
    <rPh sb="0" eb="1">
      <t>ハシラ</t>
    </rPh>
    <rPh sb="1" eb="3">
      <t>ジョウキョウ</t>
    </rPh>
    <rPh sb="4" eb="6">
      <t>ケイスウ</t>
    </rPh>
    <phoneticPr fontId="1"/>
  </si>
  <si>
    <t>L</t>
    <phoneticPr fontId="1"/>
  </si>
  <si>
    <t>N値</t>
    <rPh sb="1" eb="2">
      <t>チ</t>
    </rPh>
    <phoneticPr fontId="1"/>
  </si>
  <si>
    <t>最大
N値</t>
    <rPh sb="0" eb="2">
      <t>サイダイ</t>
    </rPh>
    <rPh sb="4" eb="5">
      <t>チ</t>
    </rPh>
    <phoneticPr fontId="1"/>
  </si>
  <si>
    <t>接合金物</t>
    <rPh sb="0" eb="2">
      <t>セツゴウ</t>
    </rPh>
    <rPh sb="2" eb="4">
      <t>カナモノ</t>
    </rPh>
    <phoneticPr fontId="1"/>
  </si>
  <si>
    <t>補正値
α2</t>
    <rPh sb="0" eb="3">
      <t>ホセイチ</t>
    </rPh>
    <phoneticPr fontId="1"/>
  </si>
  <si>
    <t>壁倍率の差A2</t>
    <rPh sb="0" eb="1">
      <t>カベ</t>
    </rPh>
    <rPh sb="1" eb="3">
      <t>バイリツ</t>
    </rPh>
    <rPh sb="4" eb="5">
      <t>サ</t>
    </rPh>
    <phoneticPr fontId="1"/>
  </si>
  <si>
    <t>柱状況
係数B2</t>
    <rPh sb="0" eb="1">
      <t>ハシラ</t>
    </rPh>
    <rPh sb="1" eb="3">
      <t>ジョウキョウ</t>
    </rPh>
    <rPh sb="4" eb="6">
      <t>ケイスウ</t>
    </rPh>
    <phoneticPr fontId="1"/>
  </si>
  <si>
    <t>面材</t>
    <rPh sb="0" eb="1">
      <t>メン</t>
    </rPh>
    <rPh sb="1" eb="2">
      <t>ザイ</t>
    </rPh>
    <phoneticPr fontId="1"/>
  </si>
  <si>
    <t>筋交</t>
    <rPh sb="0" eb="2">
      <t>スジカイ</t>
    </rPh>
    <phoneticPr fontId="1"/>
  </si>
  <si>
    <t>柱頭</t>
    <rPh sb="0" eb="2">
      <t>チュウトウ</t>
    </rPh>
    <phoneticPr fontId="1"/>
  </si>
  <si>
    <t>柱脚</t>
    <rPh sb="0" eb="2">
      <t>チュウキャク</t>
    </rPh>
    <phoneticPr fontId="1"/>
  </si>
  <si>
    <t>左倍率→</t>
    <rPh sb="0" eb="1">
      <t>ヒダリ</t>
    </rPh>
    <rPh sb="1" eb="3">
      <t>バイリツ</t>
    </rPh>
    <phoneticPr fontId="1"/>
  </si>
  <si>
    <t>右倍率→</t>
    <rPh sb="0" eb="1">
      <t>ミギ</t>
    </rPh>
    <rPh sb="1" eb="3">
      <t>バイリツ</t>
    </rPh>
    <phoneticPr fontId="1"/>
  </si>
  <si>
    <t>面材</t>
    <rPh sb="0" eb="2">
      <t>メンザイ</t>
    </rPh>
    <phoneticPr fontId="1"/>
  </si>
  <si>
    <t>縦番号</t>
    <rPh sb="0" eb="1">
      <t>タテ</t>
    </rPh>
    <rPh sb="1" eb="3">
      <t>バンゴウ</t>
    </rPh>
    <phoneticPr fontId="1"/>
  </si>
  <si>
    <t>左筋交</t>
    <rPh sb="0" eb="1">
      <t>ヒダリ</t>
    </rPh>
    <rPh sb="1" eb="3">
      <t>スジカイ</t>
    </rPh>
    <phoneticPr fontId="1"/>
  </si>
  <si>
    <t>右筋交</t>
    <rPh sb="0" eb="1">
      <t>ミギ</t>
    </rPh>
    <rPh sb="1" eb="3">
      <t>スジカイ</t>
    </rPh>
    <phoneticPr fontId="1"/>
  </si>
  <si>
    <t>横番号</t>
    <rPh sb="0" eb="1">
      <t>ヨコ</t>
    </rPh>
    <rPh sb="1" eb="3">
      <t>バンゴウ</t>
    </rPh>
    <phoneticPr fontId="1"/>
  </si>
  <si>
    <t>補正値</t>
    <rPh sb="0" eb="3">
      <t>ホセイチ</t>
    </rPh>
    <phoneticPr fontId="1"/>
  </si>
  <si>
    <t>仕様表 　チェックリスト</t>
    <phoneticPr fontId="5"/>
  </si>
  <si>
    <t>根拠条文</t>
  </si>
  <si>
    <t>明示すべき事項</t>
    <phoneticPr fontId="5"/>
  </si>
  <si>
    <t>第９条</t>
    <phoneticPr fontId="1"/>
  </si>
  <si>
    <t>（令第37条）
[使用構造材料一覧表から転記]</t>
    <phoneticPr fontId="1"/>
  </si>
  <si>
    <t>構造耐力上主要な部分で特に腐食、腐朽又は摩損のおそれのあるものに用いる材料の腐食、腐朽若しくは摩損のおそれの程度又はさび止め、防腐若しくは摩損防止のための措置</t>
  </si>
  <si>
    <t>（令第38条）
[基礎・地盤説明書から転記]</t>
    <phoneticPr fontId="1"/>
  </si>
  <si>
    <t>地盤調査結果の検証による支持地盤の種別及び位置</t>
  </si>
  <si>
    <t>基礎の種類</t>
  </si>
  <si>
    <t>基礎の底部又は基礎ぐいの先端の位置</t>
  </si>
  <si>
    <t>基礎の底部に作用する荷重の数値及びその算出方法</t>
  </si>
  <si>
    <t>木ぐい及び常水面の位置</t>
  </si>
  <si>
    <t xml:space="preserve">（令第39条）
[構造詳細図から転記] </t>
    <phoneticPr fontId="1"/>
  </si>
  <si>
    <t>屋根ふき材、内装材、外装材、帳壁、その他これらに類する建築物の部分及び広告塔、装飾塔その他建築物の屋外に取り付けるものの取付け部分の構造方法</t>
  </si>
  <si>
    <t>木造建築物
（法第20条、令第3章第3節）</t>
    <phoneticPr fontId="1"/>
  </si>
  <si>
    <t>木材の品質
（令第41条）[使用構造材料一覧表から転記]</t>
    <phoneticPr fontId="1"/>
  </si>
  <si>
    <t>構造耐力上主要な部分に使用する木材の品質</t>
  </si>
  <si>
    <t xml:space="preserve">土台及び基礎
（令第 42 条）
[構造詳細図から転記] </t>
    <phoneticPr fontId="1"/>
  </si>
  <si>
    <t>土台の設置、固定方法</t>
  </si>
  <si>
    <t xml:space="preserve">柱の小径、防腐措置等
（令第43条、第49条）
[構造詳細図から転記] </t>
    <phoneticPr fontId="1"/>
  </si>
  <si>
    <t>柱の有効細長比､柱断面の欠き取り、2階建ての隅柱、柱の小径</t>
    <phoneticPr fontId="1"/>
  </si>
  <si>
    <t>外壁のうち、軸組が腐りやすい構造である部分の下地</t>
  </si>
  <si>
    <t>構造耐力上主要な部分である部材の地面から 1m 以内の部分の防腐又は防蟻措置</t>
  </si>
  <si>
    <t>木造建築物の部材
（令第44条から第47条）
[基礎伏図、各階床伏図、小屋伏図、2面以上の軸組図から転記]</t>
    <phoneticPr fontId="1"/>
  </si>
  <si>
    <t>構造耐力上主要な部分である部材（接合部を含む。）の寸法、構造方法及び材料の種別並びに開口部の形状及び寸法</t>
    <phoneticPr fontId="1"/>
  </si>
  <si>
    <t>建築材料の品質
（法第37条）
[使用建築材料表から転記]</t>
    <phoneticPr fontId="1"/>
  </si>
  <si>
    <t>建築物の基礎、主要構造部及び安全上、防火上又は衛生上重要である建築物の部分（令第 144 条の 3 に規定する部分）に使用する指定建築材料の種別</t>
  </si>
  <si>
    <t>指定建築材料を使用する部分</t>
  </si>
  <si>
    <t>使用する指定建築材料の品質が適合する日本産業規格又は日本農林規格及び当該規格に適合することを証する事項</t>
  </si>
  <si>
    <t>日本産業規格又は日本農林規格に適合することを証明する事項</t>
  </si>
  <si>
    <t>使用する指定建築材料が国土交通大臣の認定を受けたものである場合は認定番号</t>
  </si>
  <si>
    <t>補強コンクリートブロック造の塀
（法第20条、令第3章第4節の2）
 [構造詳細図から転記]</t>
    <phoneticPr fontId="1"/>
  </si>
  <si>
    <t>塀の寸法、構造方法、基礎の根入れ深さ並びに材料の種別及び寸法</t>
  </si>
  <si>
    <t>帳壁の材料の種別及び構造方法</t>
  </si>
  <si>
    <t>鉄筋の配置、径、継手及び定着の方法</t>
  </si>
  <si>
    <t>法第22条区域内の建築物の屋根
（法第22条）
[耐火構造等の構造詳細図から転記]</t>
    <phoneticPr fontId="1"/>
  </si>
  <si>
    <t>屋根の断面の構造、材料の種別及び寸法</t>
  </si>
  <si>
    <t>法第22条区域内の建築物の外壁
（法第23条）
[使用建築材料表から転記]</t>
    <phoneticPr fontId="1"/>
  </si>
  <si>
    <t>主要構造部（外壁及び軒裏）の材料の種別</t>
  </si>
  <si>
    <t>シックハウス等対策
（法第28条の2）
[使用建築材料表から転記]</t>
    <phoneticPr fontId="1"/>
  </si>
  <si>
    <t>内装の仕上げに使用する建築材料の種別</t>
  </si>
  <si>
    <t>換気設備の構造</t>
  </si>
  <si>
    <t>天井裏等の種別</t>
  </si>
  <si>
    <t>昇降機以外の建築設備
（法第36条、令第129条の2の3第2号）
[構造詳細図から転記]</t>
    <phoneticPr fontId="1"/>
  </si>
  <si>
    <t>昇降機以外の建築設備の構造方法（給湯器等）</t>
  </si>
  <si>
    <t>給排水設備配管（法第36条、令第129条の2の 4）
[配管設備の使用材料表から転記]</t>
    <phoneticPr fontId="1"/>
  </si>
  <si>
    <t>配管設備に用いる材料の種別</t>
  </si>
  <si>
    <t>（1）配置図 　チェックリスト</t>
    <rPh sb="3" eb="6">
      <t>ハイチズ</t>
    </rPh>
    <phoneticPr fontId="5"/>
  </si>
  <si>
    <t>縮尺・方位</t>
  </si>
  <si>
    <t>敷地境界線、敷地内における建築物の位置及び申請に係る建築物と他の建築物との別</t>
    <phoneticPr fontId="1"/>
  </si>
  <si>
    <t>擁壁の設置その他安全上適当な措置（法第19条第4項）</t>
    <phoneticPr fontId="1"/>
  </si>
  <si>
    <t>土地の高低（法第19条第1項）、敷地と敷地の接する道の境界部分との高低差及び申請に係る建築物の各部分の高さ</t>
    <phoneticPr fontId="1"/>
  </si>
  <si>
    <t>敷地の接する道路の位置、道路幅員及び道路の種類（法第42条）</t>
    <phoneticPr fontId="1"/>
  </si>
  <si>
    <t>下水管などの、下水溝又はためますその他これらに類する施設の位置及び排出経路又は処理経路（法第19条第3項）</t>
    <phoneticPr fontId="1"/>
  </si>
  <si>
    <t>塀
(法第20条、令第3章第4節ほか）</t>
    <phoneticPr fontId="1"/>
  </si>
  <si>
    <t>組積造の塀の位置（令第3章第4節）</t>
    <phoneticPr fontId="1"/>
  </si>
  <si>
    <t>補強コンクリートブロック造の塀の位置（令第3章第4節の2）</t>
    <phoneticPr fontId="1"/>
  </si>
  <si>
    <t>無筋コンクリート造の塀の位置、構造方法及び寸法（令第3章第7節）</t>
    <phoneticPr fontId="1"/>
  </si>
  <si>
    <t>水洗便所（法第31条1項）</t>
    <phoneticPr fontId="1"/>
  </si>
  <si>
    <t>排水ますの位置及び公共下水道の位置</t>
  </si>
  <si>
    <t>浄化槽（法第31条2項）</t>
    <phoneticPr fontId="1"/>
  </si>
  <si>
    <t>浄化槽の位置及び当該浄化槽からの放流水の放流先又は放流方法</t>
  </si>
  <si>
    <t>給排水配管設備
（法第 36 条、令第129条の2の4）</t>
    <phoneticPr fontId="1"/>
  </si>
  <si>
    <t>建築物の外部の給水タンク等の位置</t>
  </si>
  <si>
    <t>配管設備の種別及び配置</t>
  </si>
  <si>
    <t>給水タンク等からくみ取便所の便槽、浄化槽、排水管（給水タンク等の水抜管又はオーバーフロー管に接続する管を除く。）、ガソリンタンクその他衛生上有害な物の貯留槽又は処理に供する施設までの水平距離（給水タンク等の底が地盤面下にある場合に限る。）</t>
    <phoneticPr fontId="1"/>
  </si>
  <si>
    <t>くみ取便所、井戸（法第36条）</t>
    <phoneticPr fontId="1"/>
  </si>
  <si>
    <t>くみ取便所の便槽及び井戸の位置</t>
  </si>
  <si>
    <t>都市計画区域等に関する規定
（法第３章）</t>
  </si>
  <si>
    <t>敷地の道路に接する部分及びその長さ</t>
  </si>
  <si>
    <t>用途地域の境界線</t>
  </si>
  <si>
    <t>指定された容積率の数値の異なる地域の境界線</t>
  </si>
  <si>
    <t>防火地域の境界線</t>
  </si>
  <si>
    <t>第一種低層住居専用地域等内における外壁の後退距離
（法第54条）</t>
    <phoneticPr fontId="1"/>
  </si>
  <si>
    <t>都市計画において定められた外壁の後退距離の限度の線</t>
    <phoneticPr fontId="1"/>
  </si>
  <si>
    <t>申請に係る建築物の外壁又はこれに代わる柱の面の位置</t>
  </si>
  <si>
    <t>外壁の後退距離に対する制限の緩和（令第135条の22）に掲げる建築物又はその部分の用途、高さ及び床面積</t>
    <phoneticPr fontId="1"/>
  </si>
  <si>
    <t>申請に係る建築物又はその部分の外壁又はこれに代わる柱の中心線及びその長さ</t>
    <phoneticPr fontId="1"/>
  </si>
  <si>
    <t xml:space="preserve">建築物の各部分の高さ
(法第56条) </t>
    <phoneticPr fontId="1"/>
  </si>
  <si>
    <t>地盤面及び前面道路の路面の中心からの申請に係る建築物の各部分の高さ</t>
  </si>
  <si>
    <t>地盤面の異なる区域の境界線</t>
  </si>
  <si>
    <t>後退緩和（令第 130 条の 12）に掲げる建築物の部分の用途、位置、高さ、構造及び床面積</t>
    <phoneticPr fontId="1"/>
  </si>
  <si>
    <t>道路斜線制限の緩和（法第 56 条第 2 項）に規定する後退距離</t>
  </si>
  <si>
    <t>二以上の前面道路がある場合（令第 132 第 1 項若しくは第２項）又は前面道路の反対側に公園等がある場合（令第 134 条第 2 項）に規定する区域の境界線</t>
    <phoneticPr fontId="1"/>
  </si>
  <si>
    <t>前面道路の反対側又は隣地にある公園、広場、水面その他これらに類するものの位置</t>
    <phoneticPr fontId="1"/>
  </si>
  <si>
    <t>北側の前面道路の反対側又は北側の隣地にある水面、線路敷その他これらに類するものの位置</t>
    <phoneticPr fontId="1"/>
  </si>
  <si>
    <t>（2）平面図　チェックリスト</t>
    <phoneticPr fontId="5"/>
  </si>
  <si>
    <t>平面図全般に関する基本事項
（規則第1条の3第1項の表1）</t>
    <phoneticPr fontId="1"/>
  </si>
  <si>
    <t>間取、各室の用途及び床面積</t>
  </si>
  <si>
    <t>居室の採光
（法第28条第1項及び第4項）</t>
    <phoneticPr fontId="1"/>
  </si>
  <si>
    <t>居室の採光（法第 28 条第 1 項）に規定する開口部の位置及び面積</t>
  </si>
  <si>
    <t>[ 配置図から転記]</t>
  </si>
  <si>
    <t>敷地の接する道路の位置及び幅員並びに住居系地域の採光補正係数（令第20条第2項第1号）に規定する公園、広場、川その他これらに類する空地又は水面の位置及び幅</t>
    <phoneticPr fontId="1"/>
  </si>
  <si>
    <t>住居系地域の採光補正係数（令第 20 条第 2 項第 1 号）に規定する水平距離</t>
  </si>
  <si>
    <t>シックハウス、換気設備
（法第28条の２）</t>
    <phoneticPr fontId="1"/>
  </si>
  <si>
    <t>給気機又は給気口等の位置、排気機又は排気口等の位置</t>
  </si>
  <si>
    <t>外壁の開口部に設ける建具（通気ができる空隙のあるものに限る。）の構造</t>
  </si>
  <si>
    <t>階段（法第36条、令第23条から第26条）</t>
    <phoneticPr fontId="1"/>
  </si>
  <si>
    <t>階段、踊り場、手すり等又は階段に代わる傾斜路の位置及び構造</t>
  </si>
  <si>
    <t>住宅用防災機器の設置・維持
（消防法第9条、第9条の２）</t>
    <phoneticPr fontId="1"/>
  </si>
  <si>
    <t>住宅用防災機器の位置及び種類</t>
  </si>
  <si>
    <t>市町村条例で定められた火災の予防のために必要な事項</t>
  </si>
  <si>
    <t>居室の換気設備
（法第28条第2項から第4項）</t>
    <rPh sb="21" eb="22">
      <t>コウ</t>
    </rPh>
    <phoneticPr fontId="1"/>
  </si>
  <si>
    <t>居室に設ける換気のための窓その他の開口部の位置及び面積</t>
  </si>
  <si>
    <t>給気機又は給気口の位置</t>
  </si>
  <si>
    <t>排気機若しくは排気口、排気筒又は煙突の位置</t>
  </si>
  <si>
    <t>かまど、こんろその他設備器具の位置、種別及び発熱量</t>
  </si>
  <si>
    <t>火を使用する室に関する換気経路</t>
  </si>
  <si>
    <t>[換気設備の仕様書から転記]</t>
    <phoneticPr fontId="1"/>
  </si>
  <si>
    <t>換気設備の有効換気量</t>
  </si>
  <si>
    <t>便所の窓又は換気設備
（法第36条、令第28条から第31条まで、第33条及び第34条（便所））</t>
    <phoneticPr fontId="1"/>
  </si>
  <si>
    <t>便所に設ける採光及び換気のため直接外気に接する窓の位置又は当該窓に代わる設備の位置及び構造</t>
  </si>
  <si>
    <t>火気使用室以外に設ける換気設備
（法第36条令第129条の2の5）</t>
    <phoneticPr fontId="1"/>
  </si>
  <si>
    <t>給気口又は給気機の位置</t>
  </si>
  <si>
    <t>排気口若しくは排気機又は排気筒の位置</t>
  </si>
  <si>
    <t xml:space="preserve">（3）立面図　チェックリスト </t>
    <rPh sb="3" eb="6">
      <t>リツメンズ</t>
    </rPh>
    <phoneticPr fontId="5"/>
  </si>
  <si>
    <t>立面図全般に関する基本事項
（規則第1条の3第1項の表1）</t>
    <phoneticPr fontId="1"/>
  </si>
  <si>
    <t>縮尺</t>
  </si>
  <si>
    <t>開口部の位置</t>
  </si>
  <si>
    <t>延焼のおそれのある部分の外壁及び軒裏の構造</t>
  </si>
  <si>
    <t>基礎、屋根ふき材等
（法第20条、令第3章第2節）</t>
    <phoneticPr fontId="1"/>
  </si>
  <si>
    <t>基礎の配置、構造方法及び寸法並びに材料の種別及び寸法</t>
  </si>
  <si>
    <t>屋根ふき材、内装材、外装材、帳壁その他これらに類する建築物の部分及び広告塔、装飾塔その他建築物の屋外に取り付けるものの種別、位置及び寸法</t>
  </si>
  <si>
    <t>構造耐力上主要な部分である部材の位置及び寸法並びに開口部の位置、形状及び寸法</t>
  </si>
  <si>
    <t>採光補正係数
（法第28条第1項第４項））</t>
    <phoneticPr fontId="1"/>
  </si>
  <si>
    <t>住居系地域の採光補正係数（令第 20 条第 2 項第 1 号）に規定する垂直距離</t>
  </si>
  <si>
    <t>敷地境界線</t>
  </si>
  <si>
    <t>敷地の接する道路の位置、幅員及び種類</t>
  </si>
  <si>
    <t>壁面線</t>
  </si>
  <si>
    <t>門又は塀の位置及び高さ</t>
  </si>
  <si>
    <t>土地の高低</t>
  </si>
  <si>
    <t>建築物の各部分の高さ
（法第56条）
[断面図から転記]</t>
    <phoneticPr fontId="1"/>
  </si>
  <si>
    <t>前面道路の路面の中心の高さ</t>
  </si>
  <si>
    <t>地盤面及び前面道路の路面の中心からの建築物の各部分の高さ</t>
  </si>
  <si>
    <t>道路面と敷地の地盤面に高低差がある場合（令第135条の2第2項）、隣地との関係についての建築物の各部分の高さの制限の緩和第135条の3第2項）又は北側の前面道路又は隣地との関係についての建築物の各部分の高さの制限の緩和（令第135条の4第2項）の規定により特定行政庁が規則において定める前面道路の位置</t>
    <phoneticPr fontId="1"/>
  </si>
  <si>
    <t>法第 56 条第 1 項から第 6 項までの規定による建築物の各部分の高さの限度</t>
  </si>
  <si>
    <t>前面道路の中心線</t>
  </si>
  <si>
    <t>擁壁の位置</t>
  </si>
  <si>
    <t>後退緩和（令第 130 条の 12）に掲げる建築物の部分の用途、位置、高さ、構造及び床面積</t>
  </si>
  <si>
    <t>二以上の前面道路がある場合（令第132条第1項若しくは第2項）又は前面道路の反対側に公園、広場、水面その他これらに類するものがある場合（令第134条第2項）に規定する区域の境界線</t>
    <phoneticPr fontId="1"/>
  </si>
  <si>
    <t>前面道路の反対側又は隣地にある公園、広場、水面その他これらに類するものの位置</t>
  </si>
  <si>
    <t>北側の前面道路の反対側又は北側の隣地にある水面、線路敷その他これらに類するものの位置</t>
  </si>
  <si>
    <t>居室の換気設備（法第28条第２項から第４項）[断面図から転記]</t>
    <phoneticPr fontId="1"/>
  </si>
  <si>
    <t xml:space="preserve">（4）断面図　チェックリスト </t>
    <rPh sb="3" eb="6">
      <t>ダンメンズ</t>
    </rPh>
    <phoneticPr fontId="5"/>
  </si>
  <si>
    <t>断面図全般に関する基本事項
（規則第1条の3第1項の表1）</t>
    <phoneticPr fontId="1"/>
  </si>
  <si>
    <t>地盤面</t>
  </si>
  <si>
    <t>各階の床及び天井（天井のない場合は、屋根）の高さ、軒及びひさしの出並びに建築物の各部分の高さ</t>
  </si>
  <si>
    <t>広告塔、装飾塔その他建築物の屋外に取り付けるものの種別、位置及び寸法</t>
  </si>
  <si>
    <t>床の防湿方法、階段の構造など
（法第36条、令第2章第２節、第3節）</t>
    <phoneticPr fontId="1"/>
  </si>
  <si>
    <t>最下階の居室の床が木造である場合における床の高さ及び防湿方法</t>
  </si>
  <si>
    <t>換気孔の位置</t>
  </si>
  <si>
    <t>ねずみの侵入を防ぐための設備の設置状況</t>
  </si>
  <si>
    <t>階段、踊り場、手すり等又は階段に代わる傾斜路の構造</t>
  </si>
  <si>
    <t xml:space="preserve">（5）地盤面算定表　チェックリスト </t>
    <rPh sb="3" eb="6">
      <t>ジバンメン</t>
    </rPh>
    <rPh sb="6" eb="8">
      <t>サンテイ</t>
    </rPh>
    <rPh sb="8" eb="9">
      <t>ヒョウ</t>
    </rPh>
    <phoneticPr fontId="5"/>
  </si>
  <si>
    <t>平均地盤面の算定
(規則第1条の3第1項の表1、令第2条第2項)</t>
    <phoneticPr fontId="1"/>
  </si>
  <si>
    <t>建築物が周囲の地面と接する各位置の高さ</t>
  </si>
  <si>
    <t>平均地盤面を算定するための算式</t>
  </si>
  <si>
    <t xml:space="preserve">（6）換気·採光計算書　チェックリスト </t>
    <rPh sb="10" eb="11">
      <t>ショ</t>
    </rPh>
    <phoneticPr fontId="5"/>
  </si>
  <si>
    <t>居室の採光（法第２８条第1項）に規定する開口部の位置及び面積</t>
    <phoneticPr fontId="1"/>
  </si>
  <si>
    <t>[平面図から転記]</t>
    <rPh sb="1" eb="4">
      <t>ヘイメンズ</t>
    </rPh>
    <phoneticPr fontId="1"/>
  </si>
  <si>
    <t>居室の床面積</t>
  </si>
  <si>
    <t>開口部の採光に有効な部分の面積及びその算出方法</t>
  </si>
  <si>
    <t>必要有効換気量の算出
（法第28条第2項から第4項)</t>
    <phoneticPr fontId="1"/>
  </si>
  <si>
    <t>必要有効換気量及びその算出方法</t>
  </si>
  <si>
    <t>換気回数の検討（シックハウス等対策）
（法第28条の2、令第20条の7、8）</t>
    <phoneticPr fontId="1"/>
  </si>
  <si>
    <t>有効換気量又は有効換気換算量及びその算出方法</t>
  </si>
  <si>
    <t>換気回数及び必要有効換気量</t>
  </si>
  <si>
    <t xml:space="preserve">給排水衛生·電気設備図　チェックリスト </t>
    <phoneticPr fontId="5"/>
  </si>
  <si>
    <t>水洗便所(法第31条第1項)[配置図から転記]</t>
    <phoneticPr fontId="1"/>
  </si>
  <si>
    <t>排水ますの位置</t>
  </si>
  <si>
    <t>電気設備（法第32条）</t>
    <phoneticPr fontId="1"/>
  </si>
  <si>
    <t>常用の電源の種類及び位置</t>
  </si>
  <si>
    <t>給排水その他配管設備の設置等
（法第36条、令第129条の2の4）</t>
    <phoneticPr fontId="1"/>
  </si>
  <si>
    <t>配管設備の種類、配置及び構造</t>
  </si>
  <si>
    <t>配管設備の末端の連結先</t>
  </si>
  <si>
    <t>給水管、配電管その他の管が防火区画等を貫通する部分の位置</t>
  </si>
  <si>
    <t>給水管の止水弁の位置</t>
  </si>
  <si>
    <t>排水トラップ、阻集器及び通気管の位置</t>
  </si>
  <si>
    <t>構造の安全性を確認するチェックリスト</t>
    <phoneticPr fontId="5"/>
  </si>
  <si>
    <t>令第46条第1項
第4項</t>
    <phoneticPr fontId="1"/>
  </si>
  <si>
    <t>階ごと、方向ごとに、存在壁量が地震力及び風圧力に対する必要壁量以上であることを確認</t>
  </si>
  <si>
    <t>壁配置のバランス
（四分割法）</t>
    <phoneticPr fontId="1"/>
  </si>
  <si>
    <t>令第46条第4項</t>
    <phoneticPr fontId="1"/>
  </si>
  <si>
    <t>四分割法により耐力壁・準耐力壁等の配置のバランスを確認
□ただし書きによる構造計算</t>
  </si>
  <si>
    <t>柱頭・柱脚の接合方法</t>
    <phoneticPr fontId="1"/>
  </si>
  <si>
    <t>令第47条第1項</t>
    <phoneticPr fontId="1"/>
  </si>
  <si>
    <t>耐力壁・準耐力壁等が取り付いている柱の柱頭・柱脚は、発生する応力に耐えられる接合方法（平12建告第1460号）
□ N 値計算法   □告示の仕様   □ただし書きによる構造計算</t>
    <phoneticPr fontId="1"/>
  </si>
  <si>
    <t>柱の小径等</t>
    <phoneticPr fontId="1"/>
  </si>
  <si>
    <t>令第43条第1項</t>
    <phoneticPr fontId="1"/>
  </si>
  <si>
    <t>柱の小径は横架材相互間の垂直距離×算定式による割合以上
□ただし書きによる構造計算</t>
  </si>
  <si>
    <t>令第43条第6項</t>
    <phoneticPr fontId="1"/>
  </si>
  <si>
    <t>柱の有効細長比が 150 以下</t>
  </si>
  <si>
    <t>令第43条第4項</t>
    <phoneticPr fontId="1"/>
  </si>
  <si>
    <t>柱の断面積の 1/3 以上を欠き取る場合には金物等により補強</t>
  </si>
  <si>
    <t>令第43条第5項</t>
    <phoneticPr fontId="1"/>
  </si>
  <si>
    <t>2階建てのすみ柱またはすみ柱に準ずる柱は通し柱、または同等以上の補強</t>
    <phoneticPr fontId="1"/>
  </si>
  <si>
    <t>基礎の仕様</t>
    <phoneticPr fontId="1"/>
  </si>
  <si>
    <t>規則第1条の3表2</t>
    <phoneticPr fontId="1"/>
  </si>
  <si>
    <t>基礎の構造方法・地盤の種別等を設計図書に明示</t>
  </si>
  <si>
    <t>令第38条</t>
    <phoneticPr fontId="1"/>
  </si>
  <si>
    <t>地耐力（地盤の長期許容応力度）に応じた基礎構造を選択
□布基礎   □べた基礎   □基礎ぐい   □ただし書き</t>
  </si>
  <si>
    <t>令第38条
令第38条第4項</t>
    <phoneticPr fontId="1"/>
  </si>
  <si>
    <t>基礎構造ごとに定められた仕様
□構造計算</t>
  </si>
  <si>
    <t>屋根ふき材等の緊結</t>
    <phoneticPr fontId="1"/>
  </si>
  <si>
    <t>令第39条</t>
    <phoneticPr fontId="1"/>
  </si>
  <si>
    <t>屋根ふき材や外装材等は、風や地震などの震動や衝撃によって脱落しないように固定</t>
  </si>
  <si>
    <t>土台と基礎の緊結</t>
    <phoneticPr fontId="1"/>
  </si>
  <si>
    <t>令第42条第 1項</t>
    <phoneticPr fontId="1"/>
  </si>
  <si>
    <t>１階柱の下部には土台を設置
□ただし書き</t>
  </si>
  <si>
    <t>令第42条第2項</t>
    <phoneticPr fontId="1"/>
  </si>
  <si>
    <t>土台を基礎に緊結
□ただし書き</t>
  </si>
  <si>
    <t>横架材の欠込み</t>
    <phoneticPr fontId="1"/>
  </si>
  <si>
    <t>令第44条</t>
    <phoneticPr fontId="1"/>
  </si>
  <si>
    <t>はりやけたの中央部付近の下側に耐力上支障のある欠込みをしない</t>
  </si>
  <si>
    <t>筋かいの仕様</t>
    <phoneticPr fontId="1"/>
  </si>
  <si>
    <t>令第45条第1項第2項</t>
    <phoneticPr fontId="1"/>
  </si>
  <si>
    <t>引張り筋かいは厚さ 1.5㎝以上幅 9㎝以上の木材、径 9㎜以上の鉄筋等を使用。圧縮筋かいは厚さ 3㎝以上幅 9㎝以上の木材等を使用</t>
  </si>
  <si>
    <t>令第45条第3項令第47条第1項</t>
    <phoneticPr fontId="1"/>
  </si>
  <si>
    <t>筋かい端部の仕様の選択（平 12 建告第 1460 号第 1 号）</t>
  </si>
  <si>
    <t>令第45条第4項</t>
    <phoneticPr fontId="1"/>
  </si>
  <si>
    <t>筋かいに欠込みをしない（ただし、筋かいをたすき掛けで必要な補強を行ったときはこの限りでない）</t>
  </si>
  <si>
    <t>火打材等の設置</t>
    <phoneticPr fontId="1"/>
  </si>
  <si>
    <t>令第46条第3項</t>
    <phoneticPr fontId="1"/>
  </si>
  <si>
    <t>床組及び小屋ばり組の隅角部には、火打材等を設置（または構造用合板直張り等による剛床仕様）□ただし書きによる構造計算</t>
    <phoneticPr fontId="1"/>
  </si>
  <si>
    <t>小屋組には小屋筋かい、雲筋かいなどの振れ止めを設置
□ただし書きによる構造計算</t>
  </si>
  <si>
    <t>部材の品質と耐久性の確認</t>
    <phoneticPr fontId="1"/>
  </si>
  <si>
    <t>令第37条</t>
    <phoneticPr fontId="1"/>
  </si>
  <si>
    <t>構造耐力上主要な部分には腐食・腐朽・摩損しにくい材料、有効なさび止め・防腐・摩損防止措置をした材料を使用</t>
  </si>
  <si>
    <t>令第41条</t>
    <phoneticPr fontId="1"/>
  </si>
  <si>
    <t>構造耐力上主要な部分には、節・腐れ・繊維の傾斜・丸身等による耐力上の欠点がない木材を使用</t>
  </si>
  <si>
    <t>令第49条第1項</t>
    <phoneticPr fontId="1"/>
  </si>
  <si>
    <t>外壁のうち、軸組が腐りやすい構造（鉄網モルタル塗り等）の下地には、防水紙等を使用</t>
  </si>
  <si>
    <t>令第49条第2項</t>
    <phoneticPr fontId="1"/>
  </si>
  <si>
    <t>柱、筋かい及び土台のうち、地面から１ｍ以内の部分に防腐措置を行い、必要に応じて防蟻措置</t>
  </si>
  <si>
    <t>指定建築材料の JIS・ JAS 等への適合</t>
    <phoneticPr fontId="1"/>
  </si>
  <si>
    <t>法第37条</t>
    <phoneticPr fontId="1"/>
  </si>
  <si>
    <t>指定建築材料が JIS・JAS 等に適合</t>
  </si>
  <si>
    <t xml:space="preserve">(1)構造詳細図　チェックリスト </t>
    <phoneticPr fontId="5"/>
  </si>
  <si>
    <t>縮尺並びに構造耐力上主要な部分の材料の種別及び寸法</t>
  </si>
  <si>
    <t xml:space="preserve">基礎の構造
（法第20条、令第3章第2節）
[令第38条第3項若しくは第4項または令第39条第2項若しくは第3項の規定に適合することの確認に必要な図書から転記] </t>
    <phoneticPr fontId="1"/>
  </si>
  <si>
    <t>令第38条第3項に規定する構造方法への適合性審査に必要な事項建築物の基礎の構造は、建築物の構造、形態及び地盤の状況を考慮して国土交通大臣が定めた構造方法（平12建告第1347号建築物の基礎の構造方法及び構造計算の基準を定める件）を用いるものとしなければならない。</t>
    <rPh sb="5" eb="6">
      <t>ダイ</t>
    </rPh>
    <phoneticPr fontId="1"/>
  </si>
  <si>
    <t>屋根ふき材の種別</t>
  </si>
  <si>
    <t>構造耐力上主要な部分である軸組等の構造方法</t>
  </si>
  <si>
    <t>補強コンクリートブロック造の塀
（令第3章第4節の2）</t>
    <phoneticPr fontId="1"/>
  </si>
  <si>
    <t>塀の寸法、構造方法、基礎の丈及び根入れ深さ並びに材料の種別及び寸法</t>
  </si>
  <si>
    <t>法第2 条区域内の建築物の屋根（法第22条）
[耐火火構造等の構造詳細図から転記]</t>
    <rPh sb="24" eb="26">
      <t>タイカ</t>
    </rPh>
    <phoneticPr fontId="1"/>
  </si>
  <si>
    <t>法第22条区域内の建築物の外壁（法第23条）
[耐火構造等の構造詳細図から転記]</t>
    <phoneticPr fontId="1"/>
  </si>
  <si>
    <t>延焼のおそれのある部分の外壁の断面の構造、材料の種別及び寸法</t>
  </si>
  <si>
    <t xml:space="preserve">（2）壁量判定　チェックリスト </t>
    <rPh sb="3" eb="5">
      <t>ヘキリョウ</t>
    </rPh>
    <rPh sb="5" eb="7">
      <t>ハンテイ</t>
    </rPh>
    <phoneticPr fontId="5"/>
  </si>
  <si>
    <t>壁量基準</t>
  </si>
  <si>
    <t>各階床面積</t>
  </si>
  <si>
    <t>（法第20条、令第3章第3節、令第46 条第4 項）</t>
    <phoneticPr fontId="1"/>
  </si>
  <si>
    <t>床面積に乗ずる値</t>
  </si>
  <si>
    <t>地震力に対する必要壁量 ( 各階 )</t>
  </si>
  <si>
    <t>明示すべき事項 ：令第46条第4項に規定する基準への適合性審査に必要な事項</t>
    <phoneticPr fontId="1"/>
  </si>
  <si>
    <t>見付面積（各階・各方向）</t>
  </si>
  <si>
    <t>見付面積に乗ずる値</t>
  </si>
  <si>
    <t>風圧力に対する必要壁量（各階・各方向）</t>
  </si>
  <si>
    <t>存在壁量（各階・各方向）</t>
  </si>
  <si>
    <t>耐力壁・準耐力壁等の種類、仕様一覧</t>
  </si>
  <si>
    <t>耐力壁・準耐力壁等の配置、長さ、柱位置､開口部の位置</t>
  </si>
  <si>
    <t>耐力壁図と集計表の整合</t>
  </si>
  <si>
    <t>壁量判定</t>
  </si>
  <si>
    <t>準耐力壁等の必要壁量に対する割合</t>
  </si>
  <si>
    <t>平面図全般に関する基本事項（規則第1条の3第1項の表1）[平面図から転記]</t>
    <phoneticPr fontId="1"/>
  </si>
  <si>
    <t>壁及び筋かいの位置及び種類</t>
  </si>
  <si>
    <t>通し柱及び開口部の位置</t>
  </si>
  <si>
    <t>木造建築物における部材の位置等（令第3章第 3節）[平面図から転記]</t>
    <phoneticPr fontId="1"/>
  </si>
  <si>
    <t>法第22条区域内の建築物の外壁（法第２３条）[平面図から転記]</t>
    <phoneticPr fontId="1"/>
  </si>
  <si>
    <t>耐力壁及び非耐力壁の位置</t>
  </si>
  <si>
    <t xml:space="preserve">（3）四分割法判定　チェックリスト </t>
    <phoneticPr fontId="5"/>
  </si>
  <si>
    <t>壁配置のバランス（四分割法）</t>
  </si>
  <si>
    <t>側端部分の床面積</t>
  </si>
  <si>
    <t>（法第20条、令第3章第3節、令第46条第1項、第4項）</t>
    <phoneticPr fontId="1"/>
  </si>
  <si>
    <t>側端部分の床面積の根拠となる図と計算表</t>
  </si>
  <si>
    <t>地震力算定用係数</t>
  </si>
  <si>
    <t>明示すべき事項：令第46条第4項に規定する基準への適合性審査に必要な事項</t>
    <phoneticPr fontId="1"/>
  </si>
  <si>
    <t>側端部分の地震力に対する必要壁量 ( 各階・各方向 )</t>
  </si>
  <si>
    <t>耐力壁の壁倍率</t>
  </si>
  <si>
    <t>耐力壁の長さ</t>
  </si>
  <si>
    <t>側端部分の存在壁量 ( 各階 )</t>
  </si>
  <si>
    <t>耐力壁の種類</t>
  </si>
  <si>
    <t>耐力壁の配置</t>
  </si>
  <si>
    <t>壁量充足率</t>
  </si>
  <si>
    <t>充足率判定</t>
  </si>
  <si>
    <t>壁率比</t>
  </si>
  <si>
    <t>壁率比判定</t>
  </si>
  <si>
    <t>四分割法判定</t>
  </si>
  <si>
    <t xml:space="preserve">（4）柱頭柱脚金物算定　チェックリスト </t>
    <phoneticPr fontId="5"/>
  </si>
  <si>
    <t>柱頭柱脚の接合方法（N値計算法）</t>
    <phoneticPr fontId="1"/>
  </si>
  <si>
    <t>N値計算表（各階）</t>
    <phoneticPr fontId="1"/>
  </si>
  <si>
    <t>（法第20条、令第3章第3節、令第47条第1項）</t>
    <phoneticPr fontId="1"/>
  </si>
  <si>
    <t>対象となる柱の位置と計算表の対応</t>
  </si>
  <si>
    <t>耐力壁の種類と配置</t>
  </si>
  <si>
    <t>壁倍率の差（A1、A2）</t>
  </si>
  <si>
    <t>補正値（筋かいの場合）</t>
  </si>
  <si>
    <t>出隅柱の判別</t>
  </si>
  <si>
    <t>周辺部材の押さえ効果を表す係数（B1、B2）</t>
  </si>
  <si>
    <t>鉛直荷重による押さえ効果を表す係数（L）</t>
  </si>
  <si>
    <t xml:space="preserve">決定N値 </t>
  </si>
  <si>
    <t>N値に応じた接合金物の仕様</t>
    <phoneticPr fontId="1"/>
  </si>
  <si>
    <t xml:space="preserve">消防法（建築基準関係規定）チェックリスト </t>
    <phoneticPr fontId="5"/>
  </si>
  <si>
    <t>火の使用に関する市町村条例への規定委任について</t>
  </si>
  <si>
    <t xml:space="preserve">第９条の２ </t>
    <phoneticPr fontId="1"/>
  </si>
  <si>
    <t>住宅用防災機器の設置及び維持等について</t>
    <phoneticPr fontId="1"/>
  </si>
  <si>
    <t>第１５条</t>
    <phoneticPr fontId="1"/>
  </si>
  <si>
    <t>映写室の構造等について</t>
    <phoneticPr fontId="1"/>
  </si>
  <si>
    <t>第１７条</t>
    <phoneticPr fontId="1"/>
  </si>
  <si>
    <t>消防用設備等の設置及び維持等について</t>
    <phoneticPr fontId="1"/>
  </si>
  <si>
    <t>■敷地面積求積表</t>
    <rPh sb="1" eb="3">
      <t>シキチ</t>
    </rPh>
    <rPh sb="3" eb="5">
      <t>メンセキ</t>
    </rPh>
    <rPh sb="5" eb="7">
      <t>キュウセキ</t>
    </rPh>
    <rPh sb="7" eb="8">
      <t>ヒョウ</t>
    </rPh>
    <phoneticPr fontId="1"/>
  </si>
  <si>
    <t>単位(m、㎡)</t>
    <rPh sb="0" eb="2">
      <t>タンイ</t>
    </rPh>
    <phoneticPr fontId="1"/>
  </si>
  <si>
    <t>①</t>
    <phoneticPr fontId="1"/>
  </si>
  <si>
    <t>②</t>
    <phoneticPr fontId="1"/>
  </si>
  <si>
    <t>③</t>
    <phoneticPr fontId="1"/>
  </si>
  <si>
    <t>■平均地盤面算定表</t>
    <rPh sb="1" eb="3">
      <t>ヘイキン</t>
    </rPh>
    <phoneticPr fontId="1"/>
  </si>
  <si>
    <t>辺長</t>
    <rPh sb="0" eb="1">
      <t>ヘン</t>
    </rPh>
    <rPh sb="1" eb="2">
      <t>ナガ</t>
    </rPh>
    <phoneticPr fontId="1"/>
  </si>
  <si>
    <t>高さ1</t>
    <rPh sb="0" eb="1">
      <t>タカ</t>
    </rPh>
    <phoneticPr fontId="1"/>
  </si>
  <si>
    <t>高さ2</t>
    <rPh sb="0" eb="1">
      <t>タカ</t>
    </rPh>
    <phoneticPr fontId="1"/>
  </si>
  <si>
    <t>面積(㎡)</t>
    <phoneticPr fontId="1"/>
  </si>
  <si>
    <t>平均地盤：GL+</t>
  </si>
  <si>
    <t>①
底辺</t>
    <rPh sb="2" eb="4">
      <t>テイヘン</t>
    </rPh>
    <phoneticPr fontId="1"/>
  </si>
  <si>
    <t xml:space="preserve">△GL(BM) </t>
    <phoneticPr fontId="1"/>
  </si>
  <si>
    <t>÷2</t>
  </si>
  <si>
    <t>居室の有効開口面積の検討</t>
    <rPh sb="0" eb="2">
      <t>キョシツ</t>
    </rPh>
    <rPh sb="3" eb="5">
      <t>ユウコウ</t>
    </rPh>
    <rPh sb="5" eb="7">
      <t>カイコウ</t>
    </rPh>
    <rPh sb="7" eb="9">
      <t>メンセキ</t>
    </rPh>
    <rPh sb="10" eb="12">
      <t>ケントウ</t>
    </rPh>
    <phoneticPr fontId="1"/>
  </si>
  <si>
    <t>■採光補正係数の計算式</t>
    <rPh sb="1" eb="3">
      <t>サイコウ</t>
    </rPh>
    <rPh sb="3" eb="5">
      <t>ホセイ</t>
    </rPh>
    <rPh sb="5" eb="7">
      <t>ケイスウ</t>
    </rPh>
    <rPh sb="8" eb="10">
      <t>ケイサン</t>
    </rPh>
    <rPh sb="10" eb="11">
      <t>シキ</t>
    </rPh>
    <phoneticPr fontId="1"/>
  </si>
  <si>
    <t>1とみなせる距離</t>
    <rPh sb="6" eb="8">
      <t>キョリ</t>
    </rPh>
    <phoneticPr fontId="1"/>
  </si>
  <si>
    <t>■採光有効面積検討表</t>
    <rPh sb="1" eb="3">
      <t>サイコウ</t>
    </rPh>
    <rPh sb="3" eb="5">
      <t>ユウコウ</t>
    </rPh>
    <rPh sb="5" eb="7">
      <t>メンセキ</t>
    </rPh>
    <rPh sb="7" eb="9">
      <t>ケントウ</t>
    </rPh>
    <rPh sb="9" eb="10">
      <t>ヒョウ</t>
    </rPh>
    <phoneticPr fontId="1"/>
  </si>
  <si>
    <t>単位（ｍ、㎡）</t>
    <rPh sb="0" eb="2">
      <t>タンイ</t>
    </rPh>
    <phoneticPr fontId="1"/>
  </si>
  <si>
    <t>住居系</t>
    <rPh sb="0" eb="2">
      <t>ジュウキョ</t>
    </rPh>
    <rPh sb="2" eb="3">
      <t>ケイ</t>
    </rPh>
    <phoneticPr fontId="1"/>
  </si>
  <si>
    <t>=(I/H)x6-1.4</t>
    <phoneticPr fontId="1"/>
  </si>
  <si>
    <t>7ｍ</t>
    <phoneticPr fontId="1"/>
  </si>
  <si>
    <t>室名</t>
    <rPh sb="0" eb="2">
      <t>シツメイ</t>
    </rPh>
    <phoneticPr fontId="1"/>
  </si>
  <si>
    <t>必要面積</t>
    <rPh sb="0" eb="2">
      <t>ヒツヨウ</t>
    </rPh>
    <rPh sb="2" eb="4">
      <t>メンセキ</t>
    </rPh>
    <phoneticPr fontId="1"/>
  </si>
  <si>
    <t>有効面積</t>
    <rPh sb="0" eb="2">
      <t>ユウコウ</t>
    </rPh>
    <rPh sb="2" eb="4">
      <t>メンセキ</t>
    </rPh>
    <phoneticPr fontId="1"/>
  </si>
  <si>
    <t>工業系</t>
    <rPh sb="0" eb="2">
      <t>コウギョウ</t>
    </rPh>
    <rPh sb="2" eb="3">
      <t>ケイ</t>
    </rPh>
    <phoneticPr fontId="1"/>
  </si>
  <si>
    <t>=(I/H)x8-1</t>
    <phoneticPr fontId="1"/>
  </si>
  <si>
    <t>5ｍ</t>
    <phoneticPr fontId="1"/>
  </si>
  <si>
    <t>室面積</t>
    <rPh sb="0" eb="1">
      <t>シツ</t>
    </rPh>
    <rPh sb="1" eb="3">
      <t>メンセキ</t>
    </rPh>
    <phoneticPr fontId="1"/>
  </si>
  <si>
    <t>序
数</t>
    <rPh sb="0" eb="1">
      <t>ジョ</t>
    </rPh>
    <rPh sb="2" eb="3">
      <t>スウ</t>
    </rPh>
    <phoneticPr fontId="1"/>
  </si>
  <si>
    <t>必要
面積</t>
    <rPh sb="0" eb="2">
      <t>ヒツヨウ</t>
    </rPh>
    <rPh sb="3" eb="5">
      <t>メンセキ</t>
    </rPh>
    <phoneticPr fontId="1"/>
  </si>
  <si>
    <t>開口サイズ</t>
    <rPh sb="0" eb="2">
      <t>カイコウ</t>
    </rPh>
    <phoneticPr fontId="1"/>
  </si>
  <si>
    <t>開口
面積</t>
    <rPh sb="0" eb="2">
      <t>カイコウ</t>
    </rPh>
    <rPh sb="3" eb="5">
      <t>メンセキ</t>
    </rPh>
    <phoneticPr fontId="1"/>
  </si>
  <si>
    <t>算式 J</t>
    <rPh sb="0" eb="2">
      <t>サンシキ</t>
    </rPh>
    <phoneticPr fontId="1"/>
  </si>
  <si>
    <t>有効
面積</t>
    <rPh sb="0" eb="2">
      <t>ユウコウ</t>
    </rPh>
    <rPh sb="3" eb="5">
      <t>メンセキ</t>
    </rPh>
    <phoneticPr fontId="1"/>
  </si>
  <si>
    <t>合計
面積</t>
    <rPh sb="0" eb="2">
      <t>ゴウケイ</t>
    </rPh>
    <rPh sb="3" eb="5">
      <t>メンセキ</t>
    </rPh>
    <phoneticPr fontId="1"/>
  </si>
  <si>
    <t>商業系</t>
    <rPh sb="0" eb="3">
      <t>ショウギョウケイ</t>
    </rPh>
    <phoneticPr fontId="1"/>
  </si>
  <si>
    <t>=(I/H)x10-1</t>
    <phoneticPr fontId="1"/>
  </si>
  <si>
    <t>4ｍ</t>
    <phoneticPr fontId="1"/>
  </si>
  <si>
    <t>幅</t>
    <rPh sb="0" eb="1">
      <t>ハバ</t>
    </rPh>
    <phoneticPr fontId="1"/>
  </si>
  <si>
    <t>離れ</t>
    <rPh sb="0" eb="1">
      <t>ハナ</t>
    </rPh>
    <phoneticPr fontId="1"/>
  </si>
  <si>
    <t>道路に
面する</t>
    <rPh sb="0" eb="2">
      <t>ドウロ</t>
    </rPh>
    <rPh sb="4" eb="5">
      <t>メン</t>
    </rPh>
    <phoneticPr fontId="1"/>
  </si>
  <si>
    <t>補正係数</t>
    <rPh sb="0" eb="2">
      <t>ホセイ</t>
    </rPh>
    <rPh sb="2" eb="4">
      <t>ケイスウ</t>
    </rPh>
    <phoneticPr fontId="1"/>
  </si>
  <si>
    <t>■補正係数</t>
    <rPh sb="1" eb="3">
      <t>ホセイ</t>
    </rPh>
    <rPh sb="3" eb="5">
      <t>ケイスウ</t>
    </rPh>
    <phoneticPr fontId="1"/>
  </si>
  <si>
    <t>■採光合計面積</t>
    <rPh sb="1" eb="3">
      <t>サイコウ</t>
    </rPh>
    <rPh sb="3" eb="5">
      <t>ゴウケイ</t>
    </rPh>
    <rPh sb="5" eb="7">
      <t>メンセキ</t>
    </rPh>
    <phoneticPr fontId="1"/>
  </si>
  <si>
    <t>C=A/B</t>
    <phoneticPr fontId="1"/>
  </si>
  <si>
    <t>F</t>
    <phoneticPr fontId="1"/>
  </si>
  <si>
    <t>G=DxE/F</t>
    <phoneticPr fontId="1"/>
  </si>
  <si>
    <r>
      <t>※</t>
    </r>
    <r>
      <rPr>
        <sz val="9"/>
        <color theme="1"/>
        <rFont val="ＭＳ ゴシック"/>
        <family val="3"/>
        <charset val="128"/>
      </rPr>
      <t>J</t>
    </r>
    <phoneticPr fontId="1"/>
  </si>
  <si>
    <t>K=GxJ</t>
    <phoneticPr fontId="1"/>
  </si>
  <si>
    <t>K≧C</t>
    <phoneticPr fontId="1"/>
  </si>
  <si>
    <t>マイナス補正</t>
    <rPh sb="4" eb="6">
      <t>ホセイ</t>
    </rPh>
    <phoneticPr fontId="1"/>
  </si>
  <si>
    <t>道路</t>
    <rPh sb="0" eb="2">
      <t>ドウロ</t>
    </rPh>
    <phoneticPr fontId="1"/>
  </si>
  <si>
    <t>距離</t>
    <rPh sb="0" eb="2">
      <t>キョリ</t>
    </rPh>
    <phoneticPr fontId="1"/>
  </si>
  <si>
    <t>室判定</t>
    <rPh sb="0" eb="1">
      <t>シツ</t>
    </rPh>
    <rPh sb="1" eb="3">
      <t>ハンテイ</t>
    </rPh>
    <phoneticPr fontId="1"/>
  </si>
  <si>
    <t>リビング</t>
    <phoneticPr fontId="1"/>
  </si>
  <si>
    <t>道路</t>
  </si>
  <si>
    <t>洋室1</t>
    <rPh sb="0" eb="2">
      <t>ヨウシツ</t>
    </rPh>
    <phoneticPr fontId="1"/>
  </si>
  <si>
    <t>和室</t>
    <rPh sb="0" eb="2">
      <t>ワシツ</t>
    </rPh>
    <phoneticPr fontId="1"/>
  </si>
  <si>
    <t>キッチン</t>
    <phoneticPr fontId="1"/>
  </si>
  <si>
    <t>書斎</t>
    <rPh sb="0" eb="2">
      <t>ショサイ</t>
    </rPh>
    <phoneticPr fontId="1"/>
  </si>
  <si>
    <t>■換気有効面積検討表</t>
    <rPh sb="1" eb="3">
      <t>カンキ</t>
    </rPh>
    <rPh sb="3" eb="5">
      <t>ユウコウ</t>
    </rPh>
    <rPh sb="5" eb="7">
      <t>メンセキ</t>
    </rPh>
    <rPh sb="7" eb="9">
      <t>ケントウ</t>
    </rPh>
    <rPh sb="9" eb="10">
      <t>ヒョウ</t>
    </rPh>
    <phoneticPr fontId="1"/>
  </si>
  <si>
    <t>■換気合計面積</t>
    <rPh sb="1" eb="3">
      <t>カンキ</t>
    </rPh>
    <rPh sb="3" eb="5">
      <t>ゴウケイ</t>
    </rPh>
    <rPh sb="5" eb="7">
      <t>メンセキ</t>
    </rPh>
    <phoneticPr fontId="1"/>
  </si>
  <si>
    <t>G≧C</t>
    <phoneticPr fontId="1"/>
  </si>
  <si>
    <t>■排煙有効面積検討表</t>
    <rPh sb="1" eb="3">
      <t>ハイエン</t>
    </rPh>
    <rPh sb="3" eb="5">
      <t>ユウコウ</t>
    </rPh>
    <rPh sb="5" eb="7">
      <t>メンセキ</t>
    </rPh>
    <rPh sb="7" eb="9">
      <t>ケントウ</t>
    </rPh>
    <rPh sb="9" eb="10">
      <t>ヒョウ</t>
    </rPh>
    <phoneticPr fontId="1"/>
  </si>
  <si>
    <t>■採光補正係数の計算</t>
    <rPh sb="1" eb="3">
      <t>サイコウ</t>
    </rPh>
    <rPh sb="3" eb="5">
      <t>ホセイ</t>
    </rPh>
    <rPh sb="5" eb="7">
      <t>ケイスウ</t>
    </rPh>
    <rPh sb="8" eb="10">
      <t>ケイサン</t>
    </rPh>
    <phoneticPr fontId="1"/>
  </si>
  <si>
    <r>
      <rPr>
        <sz val="9"/>
        <color rgb="FFFF0000"/>
        <rFont val="ＭＳ ゴシック"/>
        <family val="3"/>
        <charset val="128"/>
      </rPr>
      <t>※</t>
    </r>
    <r>
      <rPr>
        <sz val="9"/>
        <color theme="1"/>
        <rFont val="ＭＳ ゴシック"/>
        <family val="3"/>
        <charset val="128"/>
      </rPr>
      <t>Jの計算式</t>
    </r>
    <phoneticPr fontId="1"/>
  </si>
  <si>
    <t>※J値が[3]を超える場合は[3]</t>
    <rPh sb="2" eb="3">
      <t>チ</t>
    </rPh>
    <phoneticPr fontId="1"/>
  </si>
  <si>
    <t>※J値が[1]未満の場合</t>
    <rPh sb="2" eb="3">
      <t>チ</t>
    </rPh>
    <rPh sb="7" eb="9">
      <t>ミマン</t>
    </rPh>
    <rPh sb="10" eb="12">
      <t>バアイ</t>
    </rPh>
    <phoneticPr fontId="1"/>
  </si>
  <si>
    <t>・道路に面する場合は[1]</t>
    <rPh sb="1" eb="3">
      <t>ドウロ</t>
    </rPh>
    <rPh sb="4" eb="5">
      <t>メン</t>
    </rPh>
    <rPh sb="7" eb="9">
      <t>バアイ</t>
    </rPh>
    <phoneticPr fontId="1"/>
  </si>
  <si>
    <t>・用途地域ごと、離れ寸法[I]</t>
    <rPh sb="1" eb="3">
      <t>ヨウト</t>
    </rPh>
    <rPh sb="3" eb="5">
      <t>チイキ</t>
    </rPh>
    <rPh sb="8" eb="9">
      <t>ハナ</t>
    </rPh>
    <rPh sb="10" eb="12">
      <t>スンポウ</t>
    </rPh>
    <phoneticPr fontId="1"/>
  </si>
  <si>
    <t xml:space="preserve">  が下記以上の場合は[1]</t>
    <rPh sb="8" eb="10">
      <t>バアイ</t>
    </rPh>
    <phoneticPr fontId="1"/>
  </si>
  <si>
    <t>　住居系:7m</t>
    <rPh sb="1" eb="3">
      <t>ジュウキョ</t>
    </rPh>
    <rPh sb="3" eb="4">
      <t>ケイ</t>
    </rPh>
    <phoneticPr fontId="1"/>
  </si>
  <si>
    <t>　工業系:5m</t>
    <rPh sb="1" eb="3">
      <t>コウギョウ</t>
    </rPh>
    <rPh sb="3" eb="4">
      <t>ケイ</t>
    </rPh>
    <phoneticPr fontId="1"/>
  </si>
  <si>
    <t>　商業系:4m</t>
    <rPh sb="1" eb="4">
      <t>ショウギョウケイ</t>
    </rPh>
    <phoneticPr fontId="1"/>
  </si>
  <si>
    <t>※：ひとつの居室で合計を自動で算定出来る開口部の数は6までです。</t>
    <rPh sb="6" eb="8">
      <t>キョシツ</t>
    </rPh>
    <rPh sb="9" eb="11">
      <t>ゴウケイ</t>
    </rPh>
    <rPh sb="12" eb="14">
      <t>ジドウ</t>
    </rPh>
    <rPh sb="15" eb="17">
      <t>サンテイ</t>
    </rPh>
    <rPh sb="17" eb="19">
      <t>デキ</t>
    </rPh>
    <rPh sb="20" eb="22">
      <t>カイコウ</t>
    </rPh>
    <rPh sb="22" eb="23">
      <t>ブ</t>
    </rPh>
    <rPh sb="24" eb="25">
      <t>スウ</t>
    </rPh>
    <phoneticPr fontId="1"/>
  </si>
  <si>
    <t>■24時間換気設備 検討表</t>
    <phoneticPr fontId="1"/>
  </si>
  <si>
    <t>単位（ｍ、㎡）</t>
  </si>
  <si>
    <t>平均
天井高</t>
    <rPh sb="0" eb="2">
      <t>ヘイキン</t>
    </rPh>
    <rPh sb="3" eb="5">
      <t>テンジョウ</t>
    </rPh>
    <rPh sb="5" eb="6">
      <t>タカ</t>
    </rPh>
    <phoneticPr fontId="1"/>
  </si>
  <si>
    <t>気積</t>
    <rPh sb="0" eb="2">
      <t>キセキ</t>
    </rPh>
    <phoneticPr fontId="1"/>
  </si>
  <si>
    <t>乗数</t>
    <rPh sb="0" eb="2">
      <t>ジョウスウ</t>
    </rPh>
    <phoneticPr fontId="1"/>
  </si>
  <si>
    <t>必要
換気量</t>
    <rPh sb="0" eb="2">
      <t>ヒツヨウ</t>
    </rPh>
    <rPh sb="3" eb="6">
      <t>カンキリョウ</t>
    </rPh>
    <phoneticPr fontId="1"/>
  </si>
  <si>
    <t>換気扇
換気量</t>
    <rPh sb="0" eb="3">
      <t>カンキセン</t>
    </rPh>
    <rPh sb="4" eb="7">
      <t>カンキリョウ</t>
    </rPh>
    <phoneticPr fontId="1"/>
  </si>
  <si>
    <t>換気
回数</t>
    <rPh sb="0" eb="2">
      <t>カンキ</t>
    </rPh>
    <rPh sb="3" eb="5">
      <t>カイスウ</t>
    </rPh>
    <phoneticPr fontId="1"/>
  </si>
  <si>
    <t>リビング・ダイニング</t>
    <phoneticPr fontId="1"/>
  </si>
  <si>
    <t>■柱頭柱脚金物算定表</t>
    <phoneticPr fontId="1"/>
  </si>
  <si>
    <t>パターン</t>
    <phoneticPr fontId="1"/>
  </si>
  <si>
    <t>筋交</t>
    <rPh sb="0" eb="2">
      <t>スジカ</t>
    </rPh>
    <phoneticPr fontId="1"/>
  </si>
  <si>
    <t>構造用合板T12</t>
    <rPh sb="0" eb="2">
      <t>コウゾウ</t>
    </rPh>
    <rPh sb="2" eb="3">
      <t>ヨウ</t>
    </rPh>
    <rPh sb="3" eb="5">
      <t>ゴウハン</t>
    </rPh>
    <phoneticPr fontId="1"/>
  </si>
  <si>
    <t>↓出</t>
    <rPh sb="1" eb="2">
      <t>デ</t>
    </rPh>
    <phoneticPr fontId="1"/>
  </si>
  <si>
    <t>↑出・下</t>
    <rPh sb="1" eb="2">
      <t>デ</t>
    </rPh>
    <rPh sb="3" eb="4">
      <t>シタ</t>
    </rPh>
    <phoneticPr fontId="1"/>
  </si>
  <si>
    <t>↑下</t>
    <rPh sb="1" eb="2">
      <t>シタ</t>
    </rPh>
    <phoneticPr fontId="1"/>
  </si>
  <si>
    <t>■柱の位置</t>
    <rPh sb="1" eb="2">
      <t>ハシラ</t>
    </rPh>
    <rPh sb="3" eb="5">
      <t>イチ</t>
    </rPh>
    <phoneticPr fontId="1"/>
  </si>
  <si>
    <t>■筋交形状、パターン符号</t>
  </si>
  <si>
    <t>■N値計算式</t>
    <rPh sb="2" eb="3">
      <t>チ</t>
    </rPh>
    <rPh sb="3" eb="5">
      <t>ケイサン</t>
    </rPh>
    <rPh sb="5" eb="6">
      <t>シキ</t>
    </rPh>
    <phoneticPr fontId="1"/>
  </si>
  <si>
    <t>壁倍率の差</t>
    <rPh sb="0" eb="1">
      <t>カベ</t>
    </rPh>
    <rPh sb="1" eb="3">
      <t>バイリツ</t>
    </rPh>
    <rPh sb="4" eb="5">
      <t>サ</t>
    </rPh>
    <phoneticPr fontId="1"/>
  </si>
  <si>
    <t>補正後の差</t>
    <rPh sb="0" eb="2">
      <t>ホセイ</t>
    </rPh>
    <rPh sb="2" eb="3">
      <t>ゴ</t>
    </rPh>
    <rPh sb="4" eb="5">
      <t>サ</t>
    </rPh>
    <phoneticPr fontId="1"/>
  </si>
  <si>
    <t>２階</t>
    <rPh sb="1" eb="2">
      <t>カイ</t>
    </rPh>
    <phoneticPr fontId="1"/>
  </si>
  <si>
    <t>Ｂ</t>
    <phoneticPr fontId="1"/>
  </si>
  <si>
    <t>Ｎ値</t>
    <rPh sb="1" eb="2">
      <t>チ</t>
    </rPh>
    <phoneticPr fontId="1"/>
  </si>
  <si>
    <t>■補正値</t>
  </si>
  <si>
    <r>
      <t xml:space="preserve">【平屋または2階の柱】 </t>
    </r>
    <r>
      <rPr>
        <b/>
        <sz val="9"/>
        <color theme="1"/>
        <rFont val="ＭＳ ゴシック"/>
        <family val="3"/>
        <charset val="128"/>
      </rPr>
      <t>N値=A×B-Ｌ</t>
    </r>
    <r>
      <rPr>
        <sz val="9"/>
        <color theme="1"/>
        <rFont val="ＭＳ ゴシック"/>
        <family val="3"/>
        <charset val="128"/>
      </rPr>
      <t xml:space="preserve">
A:柱の両側の壁倍率の差+補正値
B:係数0.5（出隅は0.8）
L:係数0.6（出隅は0.4）
【2階建部分の1階の柱】</t>
    </r>
    <r>
      <rPr>
        <b/>
        <sz val="9"/>
        <color theme="1"/>
        <rFont val="ＭＳ ゴシック"/>
        <family val="3"/>
        <charset val="128"/>
      </rPr>
      <t>N値=A1×B+A2×B-Ｌ</t>
    </r>
    <r>
      <rPr>
        <sz val="9"/>
        <color theme="1"/>
        <rFont val="ＭＳ ゴシック"/>
        <family val="3"/>
        <charset val="128"/>
      </rPr>
      <t xml:space="preserve">
A1:1階の柱の両側の壁倍率の差+補正値
A2:2階の柱の両側の壁倍率の差+補正値
B :係数0.5（出隅は0.8）階ごとの係数
L :係数1.6（出隅は1.0）
</t>
    </r>
    <rPh sb="13" eb="14">
      <t>チ</t>
    </rPh>
    <rPh sb="28" eb="29">
      <t>カベ</t>
    </rPh>
    <rPh sb="83" eb="84">
      <t>チ</t>
    </rPh>
    <rPh sb="101" eb="102">
      <t>カイ</t>
    </rPh>
    <rPh sb="105" eb="107">
      <t>リョウガワ</t>
    </rPh>
    <rPh sb="112" eb="113">
      <t>サ</t>
    </rPh>
    <rPh sb="114" eb="116">
      <t>ホセイ</t>
    </rPh>
    <rPh sb="116" eb="117">
      <t>チ</t>
    </rPh>
    <rPh sb="155" eb="156">
      <t>カイ</t>
    </rPh>
    <rPh sb="159" eb="161">
      <t>ケイスウ</t>
    </rPh>
    <phoneticPr fontId="1"/>
  </si>
  <si>
    <t>階高3.2ｍ超えは対応していません。
壁倍率1.5倍を超える準耐力壁はN値計算に算入してください。
接合金物欄で「→（リ）」等で表示されたものは上下階でN値の大きい側に合わせたことを表しています。
1階柱の上部に2階の柱が無い場合は1階の柱より1ｍ以内にある2階の柱のうち壁倍率の差が最大となる柱を2階の柱欄に入力してください。</t>
    <rPh sb="9" eb="11">
      <t>タイオウ</t>
    </rPh>
    <rPh sb="84" eb="85">
      <t>ア</t>
    </rPh>
    <rPh sb="136" eb="137">
      <t>カベ</t>
    </rPh>
    <rPh sb="137" eb="139">
      <t>バイリツ</t>
    </rPh>
    <phoneticPr fontId="1"/>
  </si>
  <si>
    <t>〈下屋〉</t>
    <phoneticPr fontId="1"/>
  </si>
  <si>
    <t>1階金物</t>
    <rPh sb="1" eb="2">
      <t>カイ</t>
    </rPh>
    <rPh sb="2" eb="4">
      <t>カナモノ</t>
    </rPh>
    <phoneticPr fontId="1"/>
  </si>
  <si>
    <t>非対応</t>
    <rPh sb="0" eb="3">
      <t>ヒタイオウ</t>
    </rPh>
    <phoneticPr fontId="1"/>
  </si>
  <si>
    <t>補正後</t>
    <rPh sb="0" eb="2">
      <t>ホセイ</t>
    </rPh>
    <rPh sb="2" eb="3">
      <t>ゴ</t>
    </rPh>
    <phoneticPr fontId="1"/>
  </si>
  <si>
    <t>２階金物</t>
    <rPh sb="1" eb="2">
      <t>カイ</t>
    </rPh>
    <rPh sb="2" eb="4">
      <t>カナモノ</t>
    </rPh>
    <phoneticPr fontId="1"/>
  </si>
  <si>
    <t>Ａ</t>
    <phoneticPr fontId="1"/>
  </si>
  <si>
    <t>「2階建ての木造一戸建て住宅（軸組構法）等の確認申請・審査マニュアル」等ご参考ください。</t>
    <rPh sb="37" eb="39">
      <t>サンコウ</t>
    </rPh>
    <phoneticPr fontId="1"/>
  </si>
  <si>
    <t>Ｎ値の計算</t>
    <rPh sb="1" eb="2">
      <t>チ</t>
    </rPh>
    <rPh sb="3" eb="5">
      <t>ケイサン</t>
    </rPh>
    <phoneticPr fontId="1"/>
  </si>
  <si>
    <t>番</t>
    <rPh sb="0" eb="1">
      <t>バン</t>
    </rPh>
    <phoneticPr fontId="1"/>
  </si>
  <si>
    <t>必要壁量の1/2を超えて準耐力壁を算入する場合は柱の安全性等の検証をおこなう必要があります。</t>
    <phoneticPr fontId="1"/>
  </si>
  <si>
    <r>
      <rPr>
        <sz val="9"/>
        <color rgb="FFFF0000"/>
        <rFont val="ＭＳ ゴシック"/>
        <family val="3"/>
        <charset val="128"/>
      </rPr>
      <t>※1</t>
    </r>
    <r>
      <rPr>
        <sz val="9"/>
        <color theme="1"/>
        <rFont val="ＭＳ ゴシック"/>
        <family val="3"/>
        <charset val="128"/>
      </rPr>
      <t>：１階1/4区域上部での2階の有無を選択してください。</t>
    </r>
    <rPh sb="4" eb="5">
      <t>カイ</t>
    </rPh>
    <rPh sb="8" eb="10">
      <t>クイキ</t>
    </rPh>
    <rPh sb="10" eb="12">
      <t>ジョウブ</t>
    </rPh>
    <rPh sb="15" eb="16">
      <t>カイ</t>
    </rPh>
    <rPh sb="17" eb="19">
      <t>ウム</t>
    </rPh>
    <rPh sb="20" eb="22">
      <t>センタク</t>
    </rPh>
    <phoneticPr fontId="1"/>
  </si>
  <si>
    <t>※1</t>
    <phoneticPr fontId="1"/>
  </si>
  <si>
    <r>
      <t>C</t>
    </r>
    <r>
      <rPr>
        <sz val="9"/>
        <color rgb="FFFF0000"/>
        <rFont val="ＭＳ ゴシック"/>
        <family val="3"/>
        <charset val="128"/>
      </rPr>
      <t>(※2)</t>
    </r>
    <phoneticPr fontId="1"/>
  </si>
  <si>
    <r>
      <rPr>
        <sz val="9"/>
        <color rgb="FFFF0000"/>
        <rFont val="ＭＳ ゴシック"/>
        <family val="3"/>
        <charset val="128"/>
      </rPr>
      <t>※2</t>
    </r>
    <r>
      <rPr>
        <sz val="9"/>
        <color theme="1"/>
        <rFont val="ＭＳ ゴシック"/>
        <family val="3"/>
        <charset val="128"/>
      </rPr>
      <t>：地盤が軟弱な区域として特定行政庁が指定した区域は1.5、通常は1.0。不明な場合は特定行政庁に確認してください。</t>
    </r>
    <rPh sb="3" eb="5">
      <t>ジバン</t>
    </rPh>
    <rPh sb="6" eb="8">
      <t>ナンジャク</t>
    </rPh>
    <rPh sb="9" eb="11">
      <t>クイキ</t>
    </rPh>
    <rPh sb="14" eb="16">
      <t>トクテイ</t>
    </rPh>
    <rPh sb="16" eb="19">
      <t>ギョウセイチョウ</t>
    </rPh>
    <rPh sb="20" eb="22">
      <t>シテイ</t>
    </rPh>
    <rPh sb="24" eb="26">
      <t>クイキ</t>
    </rPh>
    <rPh sb="31" eb="33">
      <t>ツウジョウ</t>
    </rPh>
    <phoneticPr fontId="1"/>
  </si>
  <si>
    <r>
      <t>G</t>
    </r>
    <r>
      <rPr>
        <sz val="9"/>
        <color rgb="FFFF0000"/>
        <rFont val="ＭＳ ゴシック"/>
        <family val="3"/>
        <charset val="128"/>
      </rPr>
      <t>(※3)</t>
    </r>
    <phoneticPr fontId="1"/>
  </si>
  <si>
    <r>
      <rPr>
        <sz val="9"/>
        <color rgb="FFFF0000"/>
        <rFont val="ＭＳ ゴシック"/>
        <family val="3"/>
        <charset val="128"/>
      </rPr>
      <t>※3</t>
    </r>
    <r>
      <rPr>
        <sz val="9"/>
        <color theme="1"/>
        <rFont val="ＭＳ ゴシック"/>
        <family val="3"/>
        <charset val="128"/>
      </rPr>
      <t>：壁比率=充足率の小さい側の値÷充足率の大きい側の値</t>
    </r>
    <rPh sb="3" eb="4">
      <t>カベ</t>
    </rPh>
    <rPh sb="4" eb="6">
      <t>ヒリツ</t>
    </rPh>
    <rPh sb="7" eb="10">
      <t>ジュウソクリツ</t>
    </rPh>
    <rPh sb="11" eb="12">
      <t>チイ</t>
    </rPh>
    <rPh sb="14" eb="15">
      <t>カワ</t>
    </rPh>
    <rPh sb="16" eb="17">
      <t>アタイ</t>
    </rPh>
    <rPh sb="18" eb="21">
      <t>ジュウソクリツ</t>
    </rPh>
    <rPh sb="22" eb="23">
      <t>オオ</t>
    </rPh>
    <rPh sb="25" eb="26">
      <t>カワ</t>
    </rPh>
    <rPh sb="27" eb="28">
      <t>アタイ</t>
    </rPh>
    <phoneticPr fontId="1"/>
  </si>
  <si>
    <t>下の階のみの出隅(上階がオーバーハングしている形状）は対応していません。</t>
    <rPh sb="0" eb="1">
      <t>シタ</t>
    </rPh>
    <rPh sb="2" eb="3">
      <t>カイ</t>
    </rPh>
    <rPh sb="6" eb="8">
      <t>デスミ</t>
    </rPh>
    <rPh sb="27" eb="29">
      <t>タイオウ</t>
    </rPh>
    <phoneticPr fontId="1"/>
  </si>
  <si>
    <t>上下の柱で金物を製合させる等の補正は別途行ってください。</t>
    <rPh sb="0" eb="2">
      <t>ジョウゲ</t>
    </rPh>
    <rPh sb="3" eb="4">
      <t>ハシラ</t>
    </rPh>
    <rPh sb="5" eb="7">
      <t>カナモノ</t>
    </rPh>
    <rPh sb="8" eb="10">
      <t>セイゴウ</t>
    </rPh>
    <rPh sb="13" eb="14">
      <t>トウ</t>
    </rPh>
    <rPh sb="15" eb="17">
      <t>ホセイ</t>
    </rPh>
    <rPh sb="18" eb="20">
      <t>ベット</t>
    </rPh>
    <rPh sb="20" eb="21">
      <t>オコナ</t>
    </rPh>
    <phoneticPr fontId="1"/>
  </si>
  <si>
    <t>↑出</t>
    <rPh sb="1" eb="2">
      <t>デ</t>
    </rPh>
    <phoneticPr fontId="1"/>
  </si>
  <si>
    <t>かた掛け筋かい</t>
    <rPh sb="4" eb="5">
      <t>スジ</t>
    </rPh>
    <phoneticPr fontId="1"/>
  </si>
  <si>
    <t>「下」</t>
    <phoneticPr fontId="1"/>
  </si>
  <si>
    <t>「平」</t>
    <rPh sb="1" eb="2">
      <t>ヘイ</t>
    </rPh>
    <phoneticPr fontId="1"/>
  </si>
  <si>
    <t>「下」</t>
    <rPh sb="1" eb="2">
      <t>シタ</t>
    </rPh>
    <phoneticPr fontId="1"/>
  </si>
  <si>
    <t>=(I/H)x10-1</t>
  </si>
  <si>
    <t>洋室2</t>
    <rPh sb="0" eb="2">
      <t>ヨウシツ</t>
    </rPh>
    <phoneticPr fontId="1"/>
  </si>
  <si>
    <t>便所</t>
    <rPh sb="0" eb="2">
      <t>ベンジョ</t>
    </rPh>
    <phoneticPr fontId="1"/>
  </si>
  <si>
    <t xml:space="preserve">令和7年4月施行 改正建築基準法対応 </t>
    <phoneticPr fontId="1"/>
  </si>
  <si>
    <t>【サンプル版】木造2階建住宅（軸組構法） 構造図書等作成補助ツール</t>
    <rPh sb="5" eb="6">
      <t>バン</t>
    </rPh>
    <phoneticPr fontId="1"/>
  </si>
  <si>
    <t>・壁量判用床面積算定表</t>
    <rPh sb="1" eb="3">
      <t>ヘキリョウ</t>
    </rPh>
    <rPh sb="3" eb="4">
      <t>ハン</t>
    </rPh>
    <rPh sb="4" eb="5">
      <t>ヨウ</t>
    </rPh>
    <rPh sb="5" eb="8">
      <t>ユカメンセキ</t>
    </rPh>
    <rPh sb="8" eb="10">
      <t>サンテイ</t>
    </rPh>
    <rPh sb="10" eb="11">
      <t>ヒョウ</t>
    </rPh>
    <phoneticPr fontId="1"/>
  </si>
  <si>
    <t>・４分割用床面積算定表</t>
    <rPh sb="2" eb="4">
      <t>ブンカツ</t>
    </rPh>
    <rPh sb="4" eb="5">
      <t>ヨウ</t>
    </rPh>
    <rPh sb="5" eb="6">
      <t>ユカ</t>
    </rPh>
    <rPh sb="6" eb="8">
      <t>メンセキ</t>
    </rPh>
    <rPh sb="8" eb="11">
      <t>サンテイヒョウ</t>
    </rPh>
    <phoneticPr fontId="1"/>
  </si>
  <si>
    <t>・見付面積算定表</t>
    <rPh sb="1" eb="3">
      <t>ミツ</t>
    </rPh>
    <rPh sb="3" eb="5">
      <t>メンセキ</t>
    </rPh>
    <rPh sb="5" eb="8">
      <t>サンテイヒョウ</t>
    </rPh>
    <phoneticPr fontId="1"/>
  </si>
  <si>
    <t>・4分割壁量判定表</t>
    <rPh sb="2" eb="4">
      <t>ブンカツ</t>
    </rPh>
    <rPh sb="4" eb="6">
      <t>ヘキリョウ</t>
    </rPh>
    <rPh sb="6" eb="8">
      <t>ハンテイ</t>
    </rPh>
    <rPh sb="8" eb="9">
      <t>ヒョウ</t>
    </rPh>
    <phoneticPr fontId="1"/>
  </si>
  <si>
    <t>・N値計算表柱頭柱脚金物判定表</t>
    <rPh sb="2" eb="3">
      <t>チ</t>
    </rPh>
    <rPh sb="3" eb="5">
      <t>ケイサン</t>
    </rPh>
    <rPh sb="5" eb="6">
      <t>ヒョウ</t>
    </rPh>
    <phoneticPr fontId="1"/>
  </si>
  <si>
    <t>連絡用メールアドレス</t>
    <rPh sb="0" eb="2">
      <t>レンラク</t>
    </rPh>
    <rPh sb="2" eb="3">
      <t>ヨウ</t>
    </rPh>
    <phoneticPr fontId="1"/>
  </si>
  <si>
    <t>r7houkaisei@gmail.com</t>
    <phoneticPr fontId="1"/>
  </si>
  <si>
    <t>ダウンロードありがとうございます。
令和7年4月に施行される改正建築基準法に対応した木造2階建住宅（軸組構法）用の 構造図書等作成補助ツールです。改正法施行後に確認申請で必要となる、仕様書・壁量の判定・柱頭柱脚接合方法の判定、図書作成時のチェックリスト、及び、求積表等の便利なテンプレートをまとめてみました。</t>
    <rPh sb="18" eb="20">
      <t>レイワ</t>
    </rPh>
    <rPh sb="21" eb="22">
      <t>ネン</t>
    </rPh>
    <rPh sb="23" eb="24">
      <t>ツキ</t>
    </rPh>
    <rPh sb="25" eb="27">
      <t>セコウ</t>
    </rPh>
    <rPh sb="30" eb="32">
      <t>カイセイ</t>
    </rPh>
    <rPh sb="32" eb="34">
      <t>ケンチク</t>
    </rPh>
    <rPh sb="34" eb="37">
      <t>キジュンホウ</t>
    </rPh>
    <rPh sb="38" eb="40">
      <t>タイオウ</t>
    </rPh>
    <rPh sb="55" eb="56">
      <t>ヨウ</t>
    </rPh>
    <rPh sb="76" eb="78">
      <t>セコウ</t>
    </rPh>
    <rPh sb="80" eb="82">
      <t>カクニン</t>
    </rPh>
    <rPh sb="82" eb="84">
      <t>シンセイ</t>
    </rPh>
    <rPh sb="113" eb="115">
      <t>トショ</t>
    </rPh>
    <rPh sb="115" eb="117">
      <t>サクセイ</t>
    </rPh>
    <rPh sb="117" eb="118">
      <t>ジ</t>
    </rPh>
    <rPh sb="127" eb="128">
      <t>オヨ</t>
    </rPh>
    <phoneticPr fontId="1"/>
  </si>
  <si>
    <t>このテンプレートは「２階建ての木造一戸建て住宅（ 軸組構法）等の確認申請・審査マニュアル」をもとに作成しています。先ずは申請・審査マニュアルをご一読ください。</t>
    <rPh sb="49" eb="51">
      <t>サクセイ</t>
    </rPh>
    <rPh sb="57" eb="58">
      <t>マ</t>
    </rPh>
    <rPh sb="60" eb="62">
      <t>シンセイ</t>
    </rPh>
    <rPh sb="63" eb="65">
      <t>シンサ</t>
    </rPh>
    <rPh sb="72" eb="74">
      <t>イチドク</t>
    </rPh>
    <phoneticPr fontId="1"/>
  </si>
  <si>
    <t>サンプル版は「SAMPLE]と印字されている以外内容は製品版と全く同じです。</t>
    <rPh sb="4" eb="5">
      <t>バン</t>
    </rPh>
    <rPh sb="24" eb="26">
      <t>ナイヨウ</t>
    </rPh>
    <rPh sb="27" eb="29">
      <t>セイヒン</t>
    </rPh>
    <rPh sb="29" eb="30">
      <t>バン</t>
    </rPh>
    <rPh sb="31" eb="32">
      <t>マッタ</t>
    </rPh>
    <rPh sb="33" eb="34">
      <t>オナ</t>
    </rPh>
    <phoneticPr fontId="1"/>
  </si>
  <si>
    <t>テンプレートの修正のご依頼は下記メールアドレスにご連絡ください。可能な範囲で順次修正し、アップロードしていきます。
※個別のメールへの返信は行いません。</t>
    <rPh sb="7" eb="9">
      <t>シュウセイ</t>
    </rPh>
    <rPh sb="11" eb="13">
      <t>イライ</t>
    </rPh>
    <rPh sb="14" eb="16">
      <t>カキ</t>
    </rPh>
    <rPh sb="25" eb="27">
      <t>レンラク</t>
    </rPh>
    <rPh sb="32" eb="34">
      <t>カノウ</t>
    </rPh>
    <rPh sb="35" eb="37">
      <t>ハンイ</t>
    </rPh>
    <rPh sb="38" eb="40">
      <t>ジュンジ</t>
    </rPh>
    <rPh sb="40" eb="42">
      <t>シュウセイ</t>
    </rPh>
    <rPh sb="59" eb="61">
      <t>コベツ</t>
    </rPh>
    <rPh sb="67" eb="69">
      <t>ヘンシン</t>
    </rPh>
    <rPh sb="70" eb="71">
      <t>オコナ</t>
    </rPh>
    <phoneticPr fontId="1"/>
  </si>
  <si>
    <t>※1室につき3開口までは自動で集計されます。</t>
  </si>
  <si>
    <t>サンプル版で十分に機能をご確認いただき、ご納得のいただければパスワードをご購入ください。パスワードで製品版のZIPファイルを解凍できます。製品版の各シートの保護はパスワードをかけていません。各自自由に編集してご利用ください。
製品版は編集可能なテンプレートとして販売しています。算出結果他不具合等は各自対応してください。発生したいかなる損失にもこちらは保障しません。</t>
    <rPh sb="21" eb="23">
      <t>ナットク</t>
    </rPh>
    <rPh sb="50" eb="52">
      <t>セイヒン</t>
    </rPh>
    <rPh sb="52" eb="53">
      <t>バン</t>
    </rPh>
    <rPh sb="62" eb="64">
      <t>カイトウ</t>
    </rPh>
    <rPh sb="95" eb="97">
      <t>カクジ</t>
    </rPh>
    <rPh sb="149" eb="151">
      <t>カクジ</t>
    </rPh>
    <rPh sb="151" eb="153">
      <t>タイオウ</t>
    </rPh>
    <rPh sb="160" eb="162">
      <t>ハッセイ</t>
    </rPh>
    <phoneticPr fontId="1"/>
  </si>
  <si>
    <t>採光・換気・排煙 検討表</t>
    <rPh sb="0" eb="2">
      <t>サイコウ</t>
    </rPh>
    <rPh sb="3" eb="5">
      <t>カンキ</t>
    </rPh>
    <rPh sb="6" eb="8">
      <t>ハイエン</t>
    </rPh>
    <rPh sb="9" eb="11">
      <t>ケントウ</t>
    </rPh>
    <rPh sb="11" eb="12">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</si>
</sst>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6" formatCode="&quot;¥&quot;#,##0;[Red]&quot;¥&quot;\-#,##0"/>
    <numFmt numFmtId="176" formatCode="0.0_ "/>
    <numFmt numFmtId="177" formatCode="0_ "/>
    <numFmt numFmtId="178" formatCode="#,##0_ "/>
    <numFmt numFmtId="179" formatCode="#,##0.0_);[Red]\(#,##0.0\)"/>
    <numFmt numFmtId="180" formatCode="#,##0.000000_ "/>
    <numFmt numFmtId="181" formatCode="#,##0.000_ "/>
    <numFmt numFmtId="182" formatCode="0_);[Red]\(0\)"/>
    <numFmt numFmtId="183" formatCode="0.0_);[Red]\(0.0\)"/>
    <numFmt numFmtId="184" formatCode="0.00_ "/>
    <numFmt numFmtId="185" formatCode="#,##0.0_ "/>
    <numFmt numFmtId="186" formatCode="#,##0.00_ "/>
    <numFmt numFmtId="187" formatCode="0.00_);[Red]\(0.00\)"/>
    <numFmt numFmtId="188" formatCode="0.000_ "/>
  </numFmts>
  <fonts count="38">
    <font>
      <sz val="11"/>
      <color theme="1"/>
      <name val="Yu Gothic"/>
      <family val="2"/>
      <scheme val="minor"/>
    </font>
    <font>
      <sz val="6"/>
      <name val="Yu Gothic"/>
      <family val="3"/>
      <charset val="128"/>
      <scheme val="minor"/>
    </font>
    <font>
      <sz val="9"/>
      <color theme="1"/>
      <name val="ＭＳ ゴシック"/>
      <family val="3"/>
      <charset val="128"/>
    </font>
    <font>
      <b/>
      <sz val="9"/>
      <color theme="1"/>
      <name val="ＭＳ ゴシック"/>
      <family val="3"/>
      <charset val="128"/>
    </font>
    <font>
      <sz val="10"/>
      <color rgb="FF000000"/>
      <name val="Times New Roman"/>
      <family val="1"/>
    </font>
    <font>
      <sz val="6"/>
      <name val="ＭＳ Ｐゴシック"/>
      <family val="3"/>
      <charset val="128"/>
    </font>
    <font>
      <sz val="8"/>
      <color theme="1"/>
      <name val="ＭＳ ゴシック"/>
      <family val="3"/>
      <charset val="128"/>
    </font>
    <font>
      <sz val="6"/>
      <color theme="1"/>
      <name val="ＭＳ ゴシック"/>
      <family val="3"/>
      <charset val="128"/>
    </font>
    <font>
      <sz val="9"/>
      <name val="ＭＳ ゴシック"/>
      <family val="3"/>
      <charset val="128"/>
    </font>
    <font>
      <sz val="11"/>
      <color theme="1"/>
      <name val="ＭＳ ゴシック"/>
      <family val="3"/>
      <charset val="128"/>
    </font>
    <font>
      <sz val="9"/>
      <color theme="1"/>
      <name val="Microsoft JhengHei"/>
      <family val="2"/>
      <charset val="136"/>
    </font>
    <font>
      <sz val="9"/>
      <color theme="1"/>
      <name val="Yu Gothic"/>
      <family val="3"/>
      <charset val="128"/>
      <scheme val="minor"/>
    </font>
    <font>
      <b/>
      <sz val="14"/>
      <color theme="1"/>
      <name val="ＭＳ ゴシック"/>
      <family val="3"/>
      <charset val="128"/>
    </font>
    <font>
      <b/>
      <sz val="11"/>
      <color theme="1"/>
      <name val="ＭＳ ゴシック"/>
      <family val="3"/>
      <charset val="128"/>
    </font>
    <font>
      <u/>
      <sz val="11"/>
      <color theme="10"/>
      <name val="Yu Gothic"/>
      <family val="2"/>
      <scheme val="minor"/>
    </font>
    <font>
      <sz val="11"/>
      <color theme="1"/>
      <name val="Yu Gothic"/>
      <family val="2"/>
      <scheme val="minor"/>
    </font>
    <font>
      <sz val="9"/>
      <color rgb="FF000000"/>
      <name val="ＭＳ ゴシック"/>
      <family val="3"/>
      <charset val="128"/>
    </font>
    <font>
      <b/>
      <sz val="12"/>
      <color theme="1"/>
      <name val="ＭＳ ゴシック"/>
      <family val="3"/>
      <charset val="128"/>
    </font>
    <font>
      <sz val="9"/>
      <color rgb="FFFF0000"/>
      <name val="ＭＳ ゴシック"/>
      <family val="3"/>
      <charset val="128"/>
    </font>
    <font>
      <sz val="18"/>
      <color theme="1"/>
      <name val="Yu Gothic"/>
      <family val="2"/>
      <scheme val="minor"/>
    </font>
    <font>
      <sz val="10"/>
      <color theme="1"/>
      <name val="ＭＳ ゴシック"/>
      <family val="3"/>
      <charset val="128"/>
    </font>
    <font>
      <b/>
      <sz val="10"/>
      <color theme="1"/>
      <name val="ＭＳ ゴシック"/>
      <family val="3"/>
      <charset val="128"/>
    </font>
    <font>
      <b/>
      <u/>
      <sz val="10"/>
      <color theme="10"/>
      <name val="ＭＳ ゴシック"/>
      <family val="3"/>
      <charset val="128"/>
    </font>
    <font>
      <sz val="10"/>
      <color rgb="FFFF0000"/>
      <name val="ＭＳ ゴシック"/>
      <family val="3"/>
      <charset val="128"/>
    </font>
    <font>
      <b/>
      <sz val="20"/>
      <name val="ＭＳ Ｐゴシック"/>
      <family val="3"/>
      <charset val="128"/>
    </font>
    <font>
      <sz val="20"/>
      <color theme="1"/>
      <name val="ＭＳ ゴシック"/>
      <family val="3"/>
      <charset val="128"/>
    </font>
    <font>
      <sz val="10"/>
      <color rgb="FF0070C0"/>
      <name val="ＭＳ ゴシック"/>
      <family val="3"/>
      <charset val="128"/>
    </font>
    <font>
      <sz val="9"/>
      <color indexed="81"/>
      <name val="MS P ゴシック"/>
      <family val="3"/>
      <charset val="128"/>
    </font>
    <font>
      <b/>
      <u/>
      <sz val="11"/>
      <color rgb="FFFFFF00"/>
      <name val="Yu Gothic"/>
      <family val="3"/>
      <charset val="128"/>
      <scheme val="minor"/>
    </font>
    <font>
      <sz val="10"/>
      <color theme="10"/>
      <name val="ＭＳ ゴシック"/>
      <family val="3"/>
      <charset val="128"/>
    </font>
    <font>
      <b/>
      <sz val="10"/>
      <color theme="0"/>
      <name val="ＭＳ ゴシック"/>
      <family val="3"/>
      <charset val="128"/>
    </font>
    <font>
      <sz val="10"/>
      <color theme="0"/>
      <name val="ＭＳ ゴシック"/>
      <family val="3"/>
      <charset val="128"/>
    </font>
    <font>
      <sz val="12"/>
      <color theme="1"/>
      <name val="ＭＳ ゴシック"/>
      <family val="3"/>
      <charset val="128"/>
    </font>
    <font>
      <u/>
      <sz val="9"/>
      <color theme="10"/>
      <name val="Yu Gothic"/>
      <family val="2"/>
      <scheme val="minor"/>
    </font>
    <font>
      <sz val="11"/>
      <color theme="1"/>
      <name val="Yu Gothic"/>
      <family val="3"/>
      <charset val="128"/>
      <scheme val="minor"/>
    </font>
    <font>
      <u/>
      <sz val="12"/>
      <color theme="1"/>
      <name val="ＭＳ ゴシック"/>
      <family val="3"/>
      <charset val="128"/>
    </font>
    <font>
      <sz val="9"/>
      <color theme="0" tint="-0.499984740745262"/>
      <name val="ＭＳ ゴシック"/>
      <family val="3"/>
      <charset val="128"/>
    </font>
    <font>
      <sz val="9"/>
      <color theme="0" tint="-0.34998626667073579"/>
      <name val="ＭＳ ゴシック"/>
      <family val="3"/>
      <charset val="128"/>
    </font>
  </fonts>
  <fills count="14">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lightUp">
        <fgColor rgb="FF0070C0"/>
        <bgColor auto="1"/>
      </patternFill>
    </fill>
    <fill>
      <patternFill patternType="solid">
        <fgColor indexed="65"/>
        <bgColor indexed="64"/>
      </patternFill>
    </fill>
    <fill>
      <patternFill patternType="solid">
        <fgColor theme="5" tint="0.59999389629810485"/>
        <bgColor indexed="64"/>
      </patternFill>
    </fill>
    <fill>
      <patternFill patternType="solid">
        <fgColor theme="0" tint="-0.499984740745262"/>
        <bgColor indexed="64"/>
      </patternFill>
    </fill>
    <fill>
      <patternFill patternType="solid">
        <fgColor theme="5" tint="0.59996337778862885"/>
        <bgColor indexed="64"/>
      </patternFill>
    </fill>
  </fills>
  <borders count="16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rgb="FF231F20"/>
      </left>
      <right style="thin">
        <color rgb="FF231F20"/>
      </right>
      <top/>
      <bottom/>
      <diagonal/>
    </border>
    <border>
      <left style="thin">
        <color rgb="FF231F20"/>
      </left>
      <right style="thin">
        <color rgb="FF231F20"/>
      </right>
      <top/>
      <bottom style="thin">
        <color rgb="FF231F20"/>
      </bottom>
      <diagonal/>
    </border>
    <border>
      <left style="thin">
        <color rgb="FF231F20"/>
      </left>
      <right style="thin">
        <color rgb="FF231F20"/>
      </right>
      <top style="thin">
        <color rgb="FF231F20"/>
      </top>
      <bottom/>
      <diagonal/>
    </border>
    <border>
      <left style="thin">
        <color rgb="FF231F20"/>
      </left>
      <right style="thin">
        <color rgb="FF231F20"/>
      </right>
      <top style="thin">
        <color rgb="FF231F20"/>
      </top>
      <bottom style="thin">
        <color rgb="FF231F20"/>
      </bottom>
      <diagonal/>
    </border>
    <border>
      <left/>
      <right style="thin">
        <color rgb="FF231F20"/>
      </right>
      <top style="thin">
        <color rgb="FF231F20"/>
      </top>
      <bottom/>
      <diagonal/>
    </border>
    <border>
      <left/>
      <right style="thin">
        <color rgb="FF231F20"/>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rgb="FF231F20"/>
      </right>
      <top style="thin">
        <color rgb="FF231F20"/>
      </top>
      <bottom style="thin">
        <color rgb="FF231F20"/>
      </bottom>
      <diagonal/>
    </border>
    <border>
      <left style="thin">
        <color indexed="64"/>
      </left>
      <right style="thin">
        <color rgb="FF231F20"/>
      </right>
      <top/>
      <bottom/>
      <diagonal/>
    </border>
    <border>
      <left style="thin">
        <color rgb="FF231F20"/>
      </left>
      <right style="thin">
        <color indexed="64"/>
      </right>
      <top/>
      <bottom style="thin">
        <color rgb="FF231F20"/>
      </bottom>
      <diagonal/>
    </border>
    <border>
      <left style="thin">
        <color rgb="FF231F20"/>
      </left>
      <right style="thin">
        <color indexed="64"/>
      </right>
      <top style="thin">
        <color rgb="FF231F20"/>
      </top>
      <bottom style="thin">
        <color rgb="FF231F20"/>
      </bottom>
      <diagonal/>
    </border>
    <border>
      <left style="thin">
        <color indexed="64"/>
      </left>
      <right style="thin">
        <color rgb="FF231F20"/>
      </right>
      <top/>
      <bottom style="thin">
        <color rgb="FF231F20"/>
      </bottom>
      <diagonal/>
    </border>
    <border>
      <left style="thin">
        <color indexed="64"/>
      </left>
      <right style="thin">
        <color rgb="FF231F20"/>
      </right>
      <top style="thin">
        <color rgb="FF231F20"/>
      </top>
      <bottom/>
      <diagonal/>
    </border>
    <border>
      <left style="thin">
        <color indexed="64"/>
      </left>
      <right/>
      <top style="thin">
        <color rgb="FF231F20"/>
      </top>
      <bottom/>
      <diagonal/>
    </border>
    <border>
      <left/>
      <right style="thin">
        <color rgb="FF231F20"/>
      </right>
      <top style="thin">
        <color rgb="FF231F20"/>
      </top>
      <bottom style="thin">
        <color indexed="64"/>
      </bottom>
      <diagonal/>
    </border>
    <border>
      <left style="thin">
        <color rgb="FF231F20"/>
      </left>
      <right style="thin">
        <color indexed="64"/>
      </right>
      <top style="thin">
        <color rgb="FF231F20"/>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rgb="FF231F20"/>
      </right>
      <top/>
      <bottom style="thin">
        <color rgb="FF231F20"/>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rgb="FFFF0000"/>
      </left>
      <right/>
      <top style="thin">
        <color indexed="64"/>
      </top>
      <bottom style="thin">
        <color indexed="64"/>
      </bottom>
      <diagonal/>
    </border>
    <border diagonalUp="1">
      <left style="thin">
        <color auto="1"/>
      </left>
      <right style="medium">
        <color rgb="FFFF0000"/>
      </right>
      <top style="thin">
        <color auto="1"/>
      </top>
      <bottom/>
      <diagonal style="medium">
        <color rgb="FF0070C0"/>
      </diagonal>
    </border>
    <border>
      <left style="medium">
        <color rgb="FFFF0000"/>
      </left>
      <right style="thin">
        <color indexed="64"/>
      </right>
      <top style="thin">
        <color indexed="64"/>
      </top>
      <bottom style="thin">
        <color indexed="64"/>
      </bottom>
      <diagonal/>
    </border>
    <border diagonalDown="1">
      <left style="thin">
        <color auto="1"/>
      </left>
      <right style="medium">
        <color rgb="FFFF0000"/>
      </right>
      <top style="thin">
        <color auto="1"/>
      </top>
      <bottom/>
      <diagonal style="medium">
        <color rgb="FF0070C0"/>
      </diagonal>
    </border>
    <border diagonalUp="1" diagonalDown="1">
      <left style="thin">
        <color auto="1"/>
      </left>
      <right style="medium">
        <color rgb="FFFF0000"/>
      </right>
      <top style="thin">
        <color auto="1"/>
      </top>
      <bottom/>
      <diagonal style="medium">
        <color rgb="FF0070C0"/>
      </diagonal>
    </border>
    <border>
      <left style="thin">
        <color auto="1"/>
      </left>
      <right style="medium">
        <color rgb="FFFF0000"/>
      </right>
      <top style="thin">
        <color auto="1"/>
      </top>
      <bottom/>
      <diagonal/>
    </border>
    <border diagonalUp="1">
      <left style="thin">
        <color auto="1"/>
      </left>
      <right style="medium">
        <color rgb="FFFF0000"/>
      </right>
      <top/>
      <bottom style="thin">
        <color auto="1"/>
      </bottom>
      <diagonal style="medium">
        <color rgb="FF0070C0"/>
      </diagonal>
    </border>
    <border diagonalDown="1">
      <left style="thin">
        <color auto="1"/>
      </left>
      <right style="medium">
        <color rgb="FFFF0000"/>
      </right>
      <top/>
      <bottom style="thin">
        <color auto="1"/>
      </bottom>
      <diagonal style="medium">
        <color rgb="FF0070C0"/>
      </diagonal>
    </border>
    <border diagonalUp="1" diagonalDown="1">
      <left style="thin">
        <color auto="1"/>
      </left>
      <right style="medium">
        <color rgb="FFFF0000"/>
      </right>
      <top/>
      <bottom style="thin">
        <color auto="1"/>
      </bottom>
      <diagonal style="medium">
        <color rgb="FF0070C0"/>
      </diagonal>
    </border>
    <border>
      <left style="thin">
        <color auto="1"/>
      </left>
      <right style="medium">
        <color rgb="FFFF0000"/>
      </right>
      <top/>
      <bottom style="thin">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dotted">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style="dotted">
        <color indexed="64"/>
      </left>
      <right style="thin">
        <color indexed="64"/>
      </right>
      <top style="thin">
        <color indexed="64"/>
      </top>
      <bottom style="thin">
        <color indexed="64"/>
      </bottom>
      <diagonal style="thin">
        <color indexed="64"/>
      </diagonal>
    </border>
    <border diagonalUp="1">
      <left/>
      <right style="dotted">
        <color auto="1"/>
      </right>
      <top/>
      <bottom/>
      <diagonal style="thin">
        <color auto="1"/>
      </diagonal>
    </border>
    <border diagonalDown="1">
      <left style="dotted">
        <color auto="1"/>
      </left>
      <right/>
      <top/>
      <bottom/>
      <diagonal style="thin">
        <color auto="1"/>
      </diagonal>
    </border>
    <border diagonalUp="1">
      <left/>
      <right/>
      <top/>
      <bottom/>
      <diagonal style="thin">
        <color auto="1"/>
      </diagonal>
    </border>
    <border>
      <left style="dotted">
        <color auto="1"/>
      </left>
      <right/>
      <top/>
      <bottom/>
      <diagonal/>
    </border>
    <border>
      <left/>
      <right style="dotted">
        <color auto="1"/>
      </right>
      <top/>
      <bottom/>
      <diagonal/>
    </border>
    <border>
      <left style="dotted">
        <color auto="1"/>
      </left>
      <right/>
      <top/>
      <bottom style="thin">
        <color auto="1"/>
      </bottom>
      <diagonal/>
    </border>
    <border diagonalUp="1">
      <left/>
      <right style="dotted">
        <color auto="1"/>
      </right>
      <top/>
      <bottom style="dashDot">
        <color auto="1"/>
      </bottom>
      <diagonal style="thin">
        <color auto="1"/>
      </diagonal>
    </border>
    <border diagonalDown="1">
      <left style="dotted">
        <color auto="1"/>
      </left>
      <right/>
      <top/>
      <bottom style="dashDot">
        <color auto="1"/>
      </bottom>
      <diagonal style="thin">
        <color auto="1"/>
      </diagonal>
    </border>
    <border>
      <left/>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dotted">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diagonalUp="1">
      <left/>
      <right/>
      <top style="thin">
        <color indexed="64"/>
      </top>
      <bottom style="thin">
        <color indexed="64"/>
      </bottom>
      <diagonal style="thin">
        <color indexed="64"/>
      </diagonal>
    </border>
    <border>
      <left/>
      <right style="thin">
        <color indexed="64"/>
      </right>
      <top style="medium">
        <color indexed="64"/>
      </top>
      <bottom style="thin">
        <color indexed="64"/>
      </bottom>
      <diagonal/>
    </border>
    <border>
      <left/>
      <right style="dotted">
        <color indexed="64"/>
      </right>
      <top style="thin">
        <color indexed="64"/>
      </top>
      <bottom style="thin">
        <color indexed="64"/>
      </bottom>
      <diagonal/>
    </border>
    <border>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style="dotted">
        <color indexed="64"/>
      </left>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diagonalUp="1">
      <left/>
      <right style="dotted">
        <color indexed="64"/>
      </right>
      <top style="thin">
        <color indexed="64"/>
      </top>
      <bottom style="thin">
        <color indexed="64"/>
      </bottom>
      <diagonal style="thin">
        <color indexed="64"/>
      </diagonal>
    </border>
    <border diagonalUp="1">
      <left style="dotted">
        <color indexed="64"/>
      </left>
      <right/>
      <top style="thin">
        <color indexed="64"/>
      </top>
      <bottom style="thin">
        <color indexed="64"/>
      </bottom>
      <diagonal style="thin">
        <color indexed="64"/>
      </diagonal>
    </border>
    <border>
      <left style="thick">
        <color rgb="FFFF0000"/>
      </left>
      <right/>
      <top/>
      <bottom/>
      <diagonal/>
    </border>
    <border>
      <left style="thin">
        <color indexed="64"/>
      </left>
      <right/>
      <top style="thick">
        <color rgb="FFFF0000"/>
      </top>
      <bottom/>
      <diagonal/>
    </border>
    <border>
      <left/>
      <right/>
      <top style="thick">
        <color rgb="FFFF0000"/>
      </top>
      <bottom/>
      <diagonal/>
    </border>
    <border>
      <left/>
      <right style="thin">
        <color theme="1"/>
      </right>
      <top style="thick">
        <color rgb="FFFF0000"/>
      </top>
      <bottom/>
      <diagonal/>
    </border>
    <border>
      <left/>
      <right style="thin">
        <color theme="1"/>
      </right>
      <top/>
      <bottom/>
      <diagonal/>
    </border>
    <border>
      <left/>
      <right style="thin">
        <color theme="1"/>
      </right>
      <top/>
      <bottom style="thin">
        <color indexed="64"/>
      </bottom>
      <diagonal/>
    </border>
    <border>
      <left/>
      <right/>
      <top/>
      <bottom style="thick">
        <color rgb="FFFF0000"/>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diagonalUp="1" diagonalDown="1">
      <left style="thin">
        <color indexed="64"/>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diagonalUp="1" diagonalDown="1">
      <left style="thin">
        <color indexed="64"/>
      </left>
      <right style="thin">
        <color indexed="64"/>
      </right>
      <top style="thin">
        <color indexed="64"/>
      </top>
      <bottom/>
      <diagonal style="thin">
        <color indexed="64"/>
      </diagonal>
    </border>
    <border diagonalUp="1" diagonalDown="1">
      <left style="thin">
        <color indexed="64"/>
      </left>
      <right style="thin">
        <color indexed="64"/>
      </right>
      <top/>
      <bottom style="thin">
        <color indexed="64"/>
      </bottom>
      <diagonal style="thin">
        <color indexed="64"/>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diagonalUp="1" diagonalDown="1">
      <left style="thin">
        <color indexed="64"/>
      </left>
      <right/>
      <top style="thin">
        <color indexed="64"/>
      </top>
      <bottom style="dashed">
        <color indexed="64"/>
      </bottom>
      <diagonal style="thin">
        <color indexed="64"/>
      </diagonal>
    </border>
    <border diagonalUp="1" diagonalDown="1">
      <left/>
      <right/>
      <top style="thin">
        <color indexed="64"/>
      </top>
      <bottom style="dashed">
        <color indexed="64"/>
      </bottom>
      <diagonal style="thin">
        <color indexed="64"/>
      </diagonal>
    </border>
    <border diagonalUp="1" diagonalDown="1">
      <left/>
      <right style="thin">
        <color indexed="64"/>
      </right>
      <top style="thin">
        <color indexed="64"/>
      </top>
      <bottom style="dashed">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right/>
      <top style="double">
        <color auto="1"/>
      </top>
      <bottom/>
      <diagonal/>
    </border>
    <border>
      <left/>
      <right/>
      <top/>
      <bottom style="double">
        <color auto="1"/>
      </bottom>
      <diagonal/>
    </border>
    <border>
      <left style="double">
        <color auto="1"/>
      </left>
      <right/>
      <top style="thin">
        <color indexed="64"/>
      </top>
      <bottom style="thin">
        <color indexed="64"/>
      </bottom>
      <diagonal/>
    </border>
    <border>
      <left/>
      <right style="double">
        <color auto="1"/>
      </right>
      <top style="thin">
        <color indexed="64"/>
      </top>
      <bottom style="thin">
        <color indexed="64"/>
      </bottom>
      <diagonal/>
    </border>
    <border diagonalUp="1" diagonalDown="1">
      <left style="double">
        <color auto="1"/>
      </left>
      <right/>
      <top style="thin">
        <color indexed="64"/>
      </top>
      <bottom/>
      <diagonal style="thin">
        <color auto="1"/>
      </diagonal>
    </border>
    <border diagonalUp="1" diagonalDown="1">
      <left/>
      <right style="double">
        <color auto="1"/>
      </right>
      <top style="thin">
        <color indexed="64"/>
      </top>
      <bottom/>
      <diagonal style="thin">
        <color auto="1"/>
      </diagonal>
    </border>
    <border diagonalUp="1" diagonalDown="1">
      <left style="double">
        <color auto="1"/>
      </left>
      <right/>
      <top/>
      <bottom style="double">
        <color auto="1"/>
      </bottom>
      <diagonal style="thin">
        <color auto="1"/>
      </diagonal>
    </border>
    <border diagonalUp="1" diagonalDown="1">
      <left/>
      <right style="double">
        <color auto="1"/>
      </right>
      <top/>
      <bottom style="double">
        <color auto="1"/>
      </bottom>
      <diagonal style="thin">
        <color auto="1"/>
      </diagonal>
    </border>
    <border diagonalUp="1" diagonalDown="1">
      <left style="double">
        <color auto="1"/>
      </left>
      <right/>
      <top style="double">
        <color auto="1"/>
      </top>
      <bottom style="thin">
        <color indexed="64"/>
      </bottom>
      <diagonal style="thin">
        <color auto="1"/>
      </diagonal>
    </border>
    <border diagonalUp="1" diagonalDown="1">
      <left/>
      <right style="double">
        <color auto="1"/>
      </right>
      <top style="double">
        <color auto="1"/>
      </top>
      <bottom style="thin">
        <color indexed="64"/>
      </bottom>
      <diagonal style="thin">
        <color auto="1"/>
      </diagonal>
    </border>
    <border>
      <left/>
      <right/>
      <top style="medium">
        <color indexed="64"/>
      </top>
      <bottom style="double">
        <color auto="1"/>
      </bottom>
      <diagonal/>
    </border>
    <border>
      <left style="thin">
        <color indexed="64"/>
      </left>
      <right style="medium">
        <color indexed="64"/>
      </right>
      <top style="medium">
        <color indexed="64"/>
      </top>
      <bottom/>
      <diagonal/>
    </border>
    <border diagonalUp="1">
      <left/>
      <right/>
      <top/>
      <bottom style="thin">
        <color indexed="64"/>
      </bottom>
      <diagonal style="thin">
        <color indexed="64"/>
      </diagonal>
    </border>
    <border diagonalDown="1">
      <left/>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rgb="FFFF0000"/>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4">
    <xf numFmtId="0" fontId="0" fillId="0" borderId="0"/>
    <xf numFmtId="0" fontId="4" fillId="0" borderId="0"/>
    <xf numFmtId="0" fontId="14" fillId="0" borderId="0" applyNumberFormat="0" applyFill="0" applyBorder="0" applyAlignment="0" applyProtection="0"/>
    <xf numFmtId="6" fontId="15" fillId="0" borderId="0" applyFont="0" applyFill="0" applyBorder="0" applyAlignment="0" applyProtection="0">
      <alignment vertical="center"/>
    </xf>
  </cellStyleXfs>
  <cellXfs count="1227">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left" vertical="center" wrapText="1"/>
    </xf>
    <xf numFmtId="0" fontId="2" fillId="0" borderId="0" xfId="0" applyFont="1" applyAlignment="1">
      <alignment vertical="center" wrapText="1"/>
    </xf>
    <xf numFmtId="0" fontId="2" fillId="0" borderId="21" xfId="0" applyFont="1" applyBorder="1" applyAlignment="1">
      <alignment horizontal="left" vertical="center"/>
    </xf>
    <xf numFmtId="0" fontId="8" fillId="0" borderId="0" xfId="1" applyFont="1" applyAlignment="1">
      <alignment vertical="center"/>
    </xf>
    <xf numFmtId="0" fontId="8" fillId="0" borderId="0" xfId="1" applyFont="1" applyAlignment="1">
      <alignment vertical="center" wrapText="1"/>
    </xf>
    <xf numFmtId="0" fontId="8" fillId="0" borderId="0" xfId="1" applyFont="1" applyAlignment="1">
      <alignment horizontal="left" vertical="top"/>
    </xf>
    <xf numFmtId="0" fontId="8" fillId="0" borderId="0" xfId="1" applyFont="1" applyAlignment="1">
      <alignment horizontal="center" vertical="center"/>
    </xf>
    <xf numFmtId="0" fontId="8" fillId="0" borderId="0" xfId="0" applyFont="1" applyAlignment="1">
      <alignment horizontal="left" vertical="top"/>
    </xf>
    <xf numFmtId="0" fontId="8" fillId="0" borderId="0" xfId="1" applyFont="1" applyAlignment="1">
      <alignment horizontal="left" vertical="top" wrapText="1"/>
    </xf>
    <xf numFmtId="0" fontId="8" fillId="0" borderId="0" xfId="1" applyFont="1" applyAlignment="1">
      <alignment horizontal="left" vertical="center"/>
    </xf>
    <xf numFmtId="0" fontId="8" fillId="0" borderId="24" xfId="1" applyFont="1" applyBorder="1" applyAlignment="1">
      <alignment horizontal="left" vertical="center" wrapText="1"/>
    </xf>
    <xf numFmtId="0" fontId="8" fillId="0" borderId="25" xfId="1" applyFont="1" applyBorder="1" applyAlignment="1">
      <alignment horizontal="left" vertical="center" wrapText="1"/>
    </xf>
    <xf numFmtId="0" fontId="3" fillId="0" borderId="0" xfId="0" applyFont="1" applyAlignment="1">
      <alignment horizontal="left" vertical="center"/>
    </xf>
    <xf numFmtId="0" fontId="11" fillId="0" borderId="0" xfId="0" applyFont="1"/>
    <xf numFmtId="0" fontId="2" fillId="0" borderId="0" xfId="0" applyFont="1" applyAlignment="1">
      <alignment vertical="top"/>
    </xf>
    <xf numFmtId="0" fontId="2" fillId="0" borderId="0" xfId="0" applyFont="1"/>
    <xf numFmtId="0" fontId="6" fillId="0" borderId="1" xfId="0" applyFont="1" applyBorder="1" applyAlignment="1" applyProtection="1">
      <alignment horizontal="center" vertical="center" shrinkToFit="1"/>
      <protection locked="0"/>
    </xf>
    <xf numFmtId="0" fontId="6" fillId="0" borderId="0" xfId="0" applyFont="1"/>
    <xf numFmtId="0" fontId="2" fillId="5" borderId="10" xfId="0" applyFont="1" applyFill="1" applyBorder="1" applyAlignment="1" applyProtection="1">
      <alignment horizontal="left" vertical="center"/>
      <protection locked="0"/>
    </xf>
    <xf numFmtId="0" fontId="8" fillId="5" borderId="1" xfId="1" applyFont="1" applyFill="1" applyBorder="1" applyAlignment="1">
      <alignment vertical="top" wrapText="1"/>
    </xf>
    <xf numFmtId="0" fontId="8" fillId="5" borderId="5" xfId="1" applyFont="1" applyFill="1" applyBorder="1" applyAlignment="1">
      <alignment vertical="top" wrapText="1"/>
    </xf>
    <xf numFmtId="0" fontId="8" fillId="2" borderId="40" xfId="1" applyFont="1" applyFill="1" applyBorder="1" applyAlignment="1">
      <alignment horizontal="left" vertical="top" wrapText="1"/>
    </xf>
    <xf numFmtId="0" fontId="8" fillId="2" borderId="22" xfId="1" applyFont="1" applyFill="1" applyBorder="1" applyAlignment="1">
      <alignment horizontal="left" vertical="center" wrapText="1"/>
    </xf>
    <xf numFmtId="0" fontId="8" fillId="2" borderId="22" xfId="0" applyFont="1" applyFill="1" applyBorder="1" applyAlignment="1">
      <alignment horizontal="left" vertical="center" wrapText="1"/>
    </xf>
    <xf numFmtId="0" fontId="8" fillId="2" borderId="22" xfId="0" applyFont="1" applyFill="1" applyBorder="1" applyAlignment="1">
      <alignment horizontal="left" vertical="top" wrapText="1"/>
    </xf>
    <xf numFmtId="0" fontId="8" fillId="2" borderId="29" xfId="0" applyFont="1" applyFill="1" applyBorder="1" applyAlignment="1">
      <alignment horizontal="left" vertical="top" wrapText="1"/>
    </xf>
    <xf numFmtId="0" fontId="8" fillId="0" borderId="25" xfId="0" applyFont="1" applyBorder="1" applyAlignment="1">
      <alignment horizontal="left" vertical="center" wrapText="1"/>
    </xf>
    <xf numFmtId="0" fontId="8" fillId="0" borderId="30" xfId="0" applyFont="1" applyBorder="1" applyAlignment="1">
      <alignment horizontal="left" vertical="center" wrapText="1"/>
    </xf>
    <xf numFmtId="0" fontId="8" fillId="2" borderId="22" xfId="1" applyFont="1" applyFill="1" applyBorder="1" applyAlignment="1">
      <alignment horizontal="left" vertical="top" wrapText="1"/>
    </xf>
    <xf numFmtId="0" fontId="8" fillId="2" borderId="1" xfId="1" applyFont="1" applyFill="1" applyBorder="1" applyAlignment="1">
      <alignment horizontal="left" vertical="top" wrapText="1"/>
    </xf>
    <xf numFmtId="0" fontId="8" fillId="2" borderId="1" xfId="1" applyFont="1" applyFill="1" applyBorder="1" applyAlignment="1">
      <alignment horizontal="left" vertical="top"/>
    </xf>
    <xf numFmtId="0" fontId="8" fillId="0" borderId="1" xfId="1" applyFont="1" applyBorder="1" applyAlignment="1">
      <alignment horizontal="left" vertical="center" wrapText="1"/>
    </xf>
    <xf numFmtId="0" fontId="8" fillId="2" borderId="29" xfId="1" applyFont="1" applyFill="1" applyBorder="1" applyAlignment="1">
      <alignment horizontal="left" vertical="center" wrapText="1"/>
    </xf>
    <xf numFmtId="0" fontId="8" fillId="0" borderId="30" xfId="1" applyFont="1" applyBorder="1" applyAlignment="1">
      <alignment horizontal="left" vertical="center" wrapText="1"/>
    </xf>
    <xf numFmtId="0" fontId="8" fillId="0" borderId="12" xfId="1" applyFont="1" applyBorder="1" applyAlignment="1">
      <alignment vertical="center"/>
    </xf>
    <xf numFmtId="0" fontId="8" fillId="0" borderId="12" xfId="1" applyFont="1" applyBorder="1" applyAlignment="1">
      <alignment vertical="center" wrapText="1"/>
    </xf>
    <xf numFmtId="0" fontId="8" fillId="0" borderId="8" xfId="1" applyFont="1" applyBorder="1" applyAlignment="1">
      <alignment vertical="center"/>
    </xf>
    <xf numFmtId="0" fontId="8" fillId="0" borderId="9" xfId="1" applyFont="1" applyBorder="1" applyAlignment="1">
      <alignment vertical="center" wrapText="1"/>
    </xf>
    <xf numFmtId="0" fontId="8" fillId="0" borderId="9" xfId="1" applyFont="1" applyBorder="1" applyAlignment="1">
      <alignment vertical="center"/>
    </xf>
    <xf numFmtId="0" fontId="8" fillId="0" borderId="7" xfId="1" applyFont="1" applyBorder="1" applyAlignment="1">
      <alignment vertical="center" wrapText="1"/>
    </xf>
    <xf numFmtId="0" fontId="8" fillId="5" borderId="21" xfId="1" applyFont="1" applyFill="1" applyBorder="1" applyAlignment="1">
      <alignment vertical="top" wrapText="1"/>
    </xf>
    <xf numFmtId="0" fontId="8" fillId="5" borderId="11" xfId="1" applyFont="1" applyFill="1" applyBorder="1" applyAlignment="1">
      <alignment vertical="top" wrapText="1"/>
    </xf>
    <xf numFmtId="0" fontId="8" fillId="5" borderId="21" xfId="0" applyFont="1" applyFill="1" applyBorder="1" applyAlignment="1">
      <alignment vertical="top" wrapText="1"/>
    </xf>
    <xf numFmtId="0" fontId="8" fillId="5" borderId="11" xfId="0" applyFont="1" applyFill="1" applyBorder="1" applyAlignment="1">
      <alignment vertical="top" wrapText="1"/>
    </xf>
    <xf numFmtId="0" fontId="8" fillId="5" borderId="19" xfId="0" applyFont="1" applyFill="1" applyBorder="1" applyAlignment="1">
      <alignment vertical="top" wrapText="1"/>
    </xf>
    <xf numFmtId="0" fontId="8" fillId="5" borderId="20" xfId="0" applyFont="1" applyFill="1" applyBorder="1" applyAlignment="1">
      <alignment vertical="top" wrapText="1"/>
    </xf>
    <xf numFmtId="0" fontId="8" fillId="5" borderId="19" xfId="1" applyFont="1" applyFill="1" applyBorder="1" applyAlignment="1">
      <alignment vertical="top" wrapText="1"/>
    </xf>
    <xf numFmtId="0" fontId="8" fillId="5" borderId="20" xfId="1" applyFont="1" applyFill="1" applyBorder="1" applyAlignment="1">
      <alignment vertical="top" wrapText="1"/>
    </xf>
    <xf numFmtId="0" fontId="2" fillId="0" borderId="2" xfId="0" applyFont="1" applyBorder="1" applyAlignment="1">
      <alignment vertical="center"/>
    </xf>
    <xf numFmtId="180" fontId="2" fillId="0" borderId="0" xfId="0" applyNumberFormat="1" applyFont="1" applyAlignment="1">
      <alignment horizontal="left" vertical="center"/>
    </xf>
    <xf numFmtId="0" fontId="2" fillId="0" borderId="0" xfId="0" applyFont="1" applyAlignment="1">
      <alignment horizontal="right" vertical="center"/>
    </xf>
    <xf numFmtId="0" fontId="16" fillId="0" borderId="0" xfId="1" applyFont="1" applyAlignment="1">
      <alignment horizontal="left" vertical="top"/>
    </xf>
    <xf numFmtId="0" fontId="16" fillId="0" borderId="0" xfId="1" applyFont="1" applyAlignment="1">
      <alignment vertical="top"/>
    </xf>
    <xf numFmtId="0" fontId="16" fillId="0" borderId="0" xfId="1" applyFont="1" applyAlignment="1">
      <alignment vertical="top" wrapText="1"/>
    </xf>
    <xf numFmtId="0" fontId="16" fillId="0" borderId="0" xfId="1" applyFont="1" applyAlignment="1">
      <alignment horizontal="center" vertical="top"/>
    </xf>
    <xf numFmtId="0" fontId="17" fillId="0" borderId="60" xfId="0" applyFont="1" applyBorder="1" applyAlignment="1">
      <alignment vertical="center"/>
    </xf>
    <xf numFmtId="0" fontId="17" fillId="0" borderId="60" xfId="0" applyFont="1" applyBorder="1" applyAlignment="1">
      <alignment horizontal="left" vertical="center"/>
    </xf>
    <xf numFmtId="0" fontId="2" fillId="0" borderId="60" xfId="0" applyFont="1" applyBorder="1" applyAlignment="1">
      <alignment vertical="center"/>
    </xf>
    <xf numFmtId="0" fontId="17" fillId="0" borderId="0" xfId="0" applyFont="1" applyAlignment="1">
      <alignment vertical="center"/>
    </xf>
    <xf numFmtId="0" fontId="2" fillId="0" borderId="1" xfId="0" applyFont="1" applyBorder="1" applyAlignment="1">
      <alignment vertical="center"/>
    </xf>
    <xf numFmtId="0" fontId="2" fillId="0" borderId="10" xfId="0" applyFont="1" applyBorder="1" applyAlignment="1">
      <alignment vertical="center"/>
    </xf>
    <xf numFmtId="0" fontId="2" fillId="0" borderId="61" xfId="0" applyFont="1" applyBorder="1" applyAlignment="1">
      <alignment horizontal="center" vertical="center"/>
    </xf>
    <xf numFmtId="0" fontId="2" fillId="0" borderId="21" xfId="0" applyFont="1" applyBorder="1" applyAlignment="1">
      <alignment vertical="center"/>
    </xf>
    <xf numFmtId="0" fontId="2" fillId="0" borderId="19" xfId="0" applyFont="1" applyBorder="1" applyAlignment="1">
      <alignment vertical="center"/>
    </xf>
    <xf numFmtId="0" fontId="18" fillId="0" borderId="0" xfId="0" applyFont="1" applyAlignment="1">
      <alignment horizontal="right" vertical="center"/>
    </xf>
    <xf numFmtId="0" fontId="2" fillId="0" borderId="0" xfId="0" applyFont="1" applyAlignment="1">
      <alignment vertical="center" shrinkToFit="1"/>
    </xf>
    <xf numFmtId="0" fontId="2" fillId="0" borderId="0" xfId="0" applyFont="1" applyAlignment="1">
      <alignment horizontal="center" vertical="center" shrinkToFit="1"/>
    </xf>
    <xf numFmtId="185" fontId="2" fillId="0" borderId="0" xfId="0" applyNumberFormat="1" applyFont="1" applyAlignment="1">
      <alignment horizontal="right" vertical="center" shrinkToFit="1"/>
    </xf>
    <xf numFmtId="0" fontId="2" fillId="0" borderId="0" xfId="0" applyFont="1" applyAlignment="1">
      <alignment horizontal="left"/>
    </xf>
    <xf numFmtId="184" fontId="3" fillId="0" borderId="0" xfId="0" applyNumberFormat="1" applyFont="1" applyAlignment="1">
      <alignment vertical="center"/>
    </xf>
    <xf numFmtId="0" fontId="20" fillId="0" borderId="0" xfId="0" applyFont="1" applyAlignment="1">
      <alignment vertical="center"/>
    </xf>
    <xf numFmtId="0" fontId="20" fillId="0" borderId="0" xfId="0" applyFont="1" applyAlignment="1">
      <alignment horizontal="center" vertical="center"/>
    </xf>
    <xf numFmtId="187" fontId="2" fillId="0" borderId="1" xfId="0" applyNumberFormat="1" applyFont="1" applyBorder="1" applyAlignment="1">
      <alignment vertical="center"/>
    </xf>
    <xf numFmtId="187" fontId="2" fillId="0" borderId="101" xfId="0" applyNumberFormat="1" applyFont="1" applyBorder="1" applyAlignment="1">
      <alignment vertical="center"/>
    </xf>
    <xf numFmtId="0" fontId="2" fillId="7" borderId="45" xfId="0" applyFont="1" applyFill="1" applyBorder="1" applyAlignment="1">
      <alignment horizontal="left" vertical="center"/>
    </xf>
    <xf numFmtId="0" fontId="2" fillId="7" borderId="104" xfId="0" applyFont="1" applyFill="1" applyBorder="1" applyAlignment="1">
      <alignment horizontal="center" vertical="center"/>
    </xf>
    <xf numFmtId="181" fontId="2" fillId="0" borderId="41" xfId="0" applyNumberFormat="1" applyFont="1" applyBorder="1" applyAlignment="1">
      <alignment horizontal="right" vertical="center"/>
    </xf>
    <xf numFmtId="181" fontId="2" fillId="0" borderId="86" xfId="0" applyNumberFormat="1" applyFont="1" applyBorder="1" applyAlignment="1">
      <alignment horizontal="right" vertical="center"/>
    </xf>
    <xf numFmtId="0" fontId="2" fillId="0" borderId="3" xfId="0" applyFont="1" applyBorder="1" applyAlignment="1">
      <alignment horizontal="left" vertical="center"/>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8" xfId="0" applyFont="1" applyBorder="1" applyAlignment="1">
      <alignment horizontal="left" vertical="center"/>
    </xf>
    <xf numFmtId="0" fontId="2" fillId="0" borderId="7" xfId="0" applyFont="1" applyBorder="1" applyAlignment="1">
      <alignment horizontal="left" vertical="center"/>
    </xf>
    <xf numFmtId="0" fontId="2" fillId="0" borderId="9" xfId="0" applyFont="1" applyBorder="1" applyAlignment="1">
      <alignment horizontal="left" vertical="center"/>
    </xf>
    <xf numFmtId="0" fontId="2" fillId="0" borderId="12" xfId="0" applyFont="1" applyBorder="1" applyAlignment="1">
      <alignment horizontal="left" vertical="center"/>
    </xf>
    <xf numFmtId="0" fontId="2" fillId="10" borderId="2" xfId="0" applyFont="1" applyFill="1" applyBorder="1" applyAlignment="1">
      <alignment horizontal="left" vertical="center"/>
    </xf>
    <xf numFmtId="0" fontId="2" fillId="10" borderId="3" xfId="0" applyFont="1" applyFill="1" applyBorder="1" applyAlignment="1">
      <alignment horizontal="left" vertical="center"/>
    </xf>
    <xf numFmtId="0" fontId="2" fillId="10" borderId="8" xfId="0" applyFont="1" applyFill="1" applyBorder="1" applyAlignment="1">
      <alignment horizontal="left" vertical="center"/>
    </xf>
    <xf numFmtId="0" fontId="2" fillId="10" borderId="7" xfId="0" applyFont="1" applyFill="1" applyBorder="1" applyAlignment="1">
      <alignment horizontal="left" vertical="center"/>
    </xf>
    <xf numFmtId="0" fontId="2" fillId="10" borderId="19" xfId="0" applyFont="1" applyFill="1" applyBorder="1" applyAlignment="1">
      <alignment horizontal="left" vertical="center"/>
    </xf>
    <xf numFmtId="0" fontId="2" fillId="10" borderId="20" xfId="0" applyFont="1" applyFill="1" applyBorder="1" applyAlignment="1">
      <alignment horizontal="left" vertical="center"/>
    </xf>
    <xf numFmtId="0" fontId="2" fillId="0" borderId="116" xfId="0" applyFont="1" applyBorder="1" applyAlignment="1">
      <alignment horizontal="left" vertical="center"/>
    </xf>
    <xf numFmtId="0" fontId="2" fillId="0" borderId="117" xfId="0" applyFont="1" applyBorder="1" applyAlignment="1">
      <alignment horizontal="left" vertical="center"/>
    </xf>
    <xf numFmtId="0" fontId="2" fillId="0" borderId="118" xfId="0" applyFont="1" applyBorder="1" applyAlignment="1">
      <alignment horizontal="left" vertical="center"/>
    </xf>
    <xf numFmtId="0" fontId="2" fillId="0" borderId="119" xfId="0" applyFont="1" applyBorder="1" applyAlignment="1">
      <alignment horizontal="left" vertical="center"/>
    </xf>
    <xf numFmtId="0" fontId="2" fillId="0" borderId="120" xfId="0" applyFont="1" applyBorder="1" applyAlignment="1">
      <alignment horizontal="left" vertical="center"/>
    </xf>
    <xf numFmtId="0" fontId="3" fillId="0" borderId="60" xfId="0" applyFont="1" applyBorder="1" applyAlignment="1">
      <alignment vertical="center"/>
    </xf>
    <xf numFmtId="0" fontId="2" fillId="0" borderId="0" xfId="0" applyFont="1" applyAlignment="1" applyProtection="1">
      <alignment horizontal="left" vertical="center"/>
      <protection locked="0"/>
    </xf>
    <xf numFmtId="0" fontId="2" fillId="2" borderId="45" xfId="0" applyFont="1" applyFill="1" applyBorder="1" applyAlignment="1" applyProtection="1">
      <alignment horizontal="center" vertical="center"/>
      <protection locked="0"/>
    </xf>
    <xf numFmtId="181" fontId="2" fillId="2" borderId="1" xfId="0" applyNumberFormat="1" applyFont="1" applyFill="1" applyBorder="1" applyAlignment="1" applyProtection="1">
      <alignment horizontal="right" vertical="center"/>
      <protection locked="0"/>
    </xf>
    <xf numFmtId="0" fontId="3" fillId="0" borderId="58" xfId="0" applyFont="1" applyBorder="1" applyAlignment="1">
      <alignment vertical="center" shrinkToFit="1"/>
    </xf>
    <xf numFmtId="0" fontId="2" fillId="0" borderId="58" xfId="0" applyFont="1" applyBorder="1" applyAlignment="1">
      <alignment vertical="center" shrinkToFit="1"/>
    </xf>
    <xf numFmtId="0" fontId="18" fillId="0" borderId="0" xfId="0" applyFont="1" applyAlignment="1">
      <alignment vertical="center"/>
    </xf>
    <xf numFmtId="185" fontId="18" fillId="0" borderId="0" xfId="0" applyNumberFormat="1" applyFont="1" applyAlignment="1">
      <alignment horizontal="right" vertical="center"/>
    </xf>
    <xf numFmtId="0" fontId="2" fillId="11" borderId="0" xfId="0" applyFont="1" applyFill="1" applyAlignment="1">
      <alignment horizontal="left" vertical="center"/>
    </xf>
    <xf numFmtId="0" fontId="2" fillId="11" borderId="44" xfId="0" applyFont="1" applyFill="1" applyBorder="1" applyAlignment="1">
      <alignment horizontal="center" vertical="center"/>
    </xf>
    <xf numFmtId="181" fontId="2" fillId="0" borderId="114" xfId="0" applyNumberFormat="1" applyFont="1" applyBorder="1" applyAlignment="1">
      <alignment horizontal="right" vertical="center"/>
    </xf>
    <xf numFmtId="180" fontId="2" fillId="11" borderId="55" xfId="0" applyNumberFormat="1" applyFont="1" applyFill="1" applyBorder="1" applyAlignment="1">
      <alignment horizontal="right" vertical="center"/>
    </xf>
    <xf numFmtId="186" fontId="3" fillId="11" borderId="49" xfId="0" applyNumberFormat="1" applyFont="1" applyFill="1" applyBorder="1" applyAlignment="1">
      <alignment horizontal="right" vertical="center" shrinkToFit="1"/>
    </xf>
    <xf numFmtId="180" fontId="3" fillId="11" borderId="49" xfId="0" applyNumberFormat="1" applyFont="1" applyFill="1" applyBorder="1" applyAlignment="1">
      <alignment horizontal="right" vertical="center" shrinkToFit="1"/>
    </xf>
    <xf numFmtId="0" fontId="2" fillId="0" borderId="11" xfId="0" applyFont="1" applyBorder="1" applyAlignment="1">
      <alignment horizontal="left" vertical="center"/>
    </xf>
    <xf numFmtId="0" fontId="2" fillId="0" borderId="0" xfId="0" applyFont="1" applyAlignment="1">
      <alignment horizontal="right" vertical="center" shrinkToFit="1"/>
    </xf>
    <xf numFmtId="186" fontId="2" fillId="0" borderId="0" xfId="0" applyNumberFormat="1" applyFont="1" applyAlignment="1">
      <alignment horizontal="right" vertical="center" shrinkToFit="1"/>
    </xf>
    <xf numFmtId="184" fontId="2" fillId="0" borderId="0" xfId="0" applyNumberFormat="1" applyFont="1" applyAlignment="1">
      <alignment horizontal="right" vertical="center"/>
    </xf>
    <xf numFmtId="0" fontId="2" fillId="3" borderId="84" xfId="0" applyFont="1" applyFill="1" applyBorder="1" applyAlignment="1" applyProtection="1">
      <alignment horizontal="center" vertical="center"/>
      <protection locked="0"/>
    </xf>
    <xf numFmtId="0" fontId="2" fillId="3" borderId="84" xfId="0" applyFont="1" applyFill="1" applyBorder="1" applyAlignment="1" applyProtection="1">
      <alignment horizontal="right" vertical="center"/>
      <protection locked="0"/>
    </xf>
    <xf numFmtId="0" fontId="2" fillId="10" borderId="125" xfId="0" applyFont="1" applyFill="1" applyBorder="1" applyAlignment="1">
      <alignment horizontal="left" vertical="center"/>
    </xf>
    <xf numFmtId="0" fontId="2" fillId="10" borderId="126" xfId="0" applyFont="1" applyFill="1" applyBorder="1" applyAlignment="1">
      <alignment horizontal="left" vertical="center"/>
    </xf>
    <xf numFmtId="0" fontId="2" fillId="10" borderId="127" xfId="0" applyFont="1" applyFill="1" applyBorder="1" applyAlignment="1">
      <alignment horizontal="left" vertical="center"/>
    </xf>
    <xf numFmtId="0" fontId="2" fillId="10" borderId="128" xfId="0" applyFont="1" applyFill="1" applyBorder="1" applyAlignment="1">
      <alignment horizontal="left" vertical="center"/>
    </xf>
    <xf numFmtId="0" fontId="2" fillId="10" borderId="101" xfId="0" applyFont="1" applyFill="1" applyBorder="1" applyAlignment="1">
      <alignment horizontal="left" vertical="center"/>
    </xf>
    <xf numFmtId="0" fontId="2" fillId="0" borderId="101" xfId="0" applyFont="1" applyBorder="1" applyAlignment="1">
      <alignment vertical="center"/>
    </xf>
    <xf numFmtId="185" fontId="2" fillId="0" borderId="2" xfId="0" applyNumberFormat="1" applyFont="1" applyBorder="1" applyAlignment="1">
      <alignment horizontal="right" vertical="center" shrinkToFit="1"/>
    </xf>
    <xf numFmtId="0" fontId="2" fillId="0" borderId="71" xfId="0" applyFont="1" applyBorder="1" applyAlignment="1">
      <alignment horizontal="center" vertical="center"/>
    </xf>
    <xf numFmtId="0" fontId="2" fillId="2" borderId="105" xfId="0" applyFont="1" applyFill="1" applyBorder="1" applyAlignment="1" applyProtection="1">
      <alignment horizontal="left" vertical="center" indent="1"/>
      <protection locked="0"/>
    </xf>
    <xf numFmtId="183" fontId="2" fillId="2" borderId="46" xfId="0" applyNumberFormat="1" applyFont="1" applyFill="1" applyBorder="1" applyAlignment="1" applyProtection="1">
      <alignment horizontal="center" vertical="center"/>
      <protection locked="0"/>
    </xf>
    <xf numFmtId="0" fontId="2" fillId="2" borderId="103" xfId="0" applyFont="1" applyFill="1" applyBorder="1" applyAlignment="1" applyProtection="1">
      <alignment horizontal="left" vertical="center" indent="1"/>
      <protection locked="0"/>
    </xf>
    <xf numFmtId="183" fontId="2" fillId="2" borderId="49" xfId="0" applyNumberFormat="1" applyFont="1" applyFill="1" applyBorder="1" applyAlignment="1" applyProtection="1">
      <alignment horizontal="center" vertical="center"/>
      <protection locked="0"/>
    </xf>
    <xf numFmtId="0" fontId="2" fillId="0" borderId="44" xfId="0" applyFont="1" applyBorder="1" applyAlignment="1">
      <alignment horizontal="center" vertical="center"/>
    </xf>
    <xf numFmtId="0" fontId="2" fillId="2" borderId="45" xfId="0" applyFont="1" applyFill="1" applyBorder="1" applyAlignment="1" applyProtection="1">
      <alignment horizontal="center" vertical="center" shrinkToFit="1"/>
      <protection locked="0"/>
    </xf>
    <xf numFmtId="185" fontId="2" fillId="0" borderId="142" xfId="0" applyNumberFormat="1" applyFont="1" applyBorder="1" applyAlignment="1">
      <alignment horizontal="right" vertical="center" shrinkToFit="1"/>
    </xf>
    <xf numFmtId="0" fontId="2" fillId="0" borderId="143" xfId="0" applyFont="1" applyBorder="1" applyAlignment="1">
      <alignment vertical="center"/>
    </xf>
    <xf numFmtId="0" fontId="2" fillId="0" borderId="144" xfId="0" applyFont="1" applyBorder="1" applyAlignment="1">
      <alignment vertical="center"/>
    </xf>
    <xf numFmtId="0" fontId="2" fillId="0" borderId="145" xfId="0" applyFont="1" applyBorder="1" applyAlignment="1">
      <alignment vertical="center"/>
    </xf>
    <xf numFmtId="0" fontId="8" fillId="0" borderId="0" xfId="0" applyFont="1" applyAlignment="1">
      <alignment horizontal="left" vertical="center"/>
    </xf>
    <xf numFmtId="0" fontId="0" fillId="0" borderId="0" xfId="0" applyProtection="1">
      <protection locked="0"/>
    </xf>
    <xf numFmtId="0" fontId="19" fillId="0" borderId="95" xfId="0" applyFont="1" applyBorder="1" applyAlignment="1" applyProtection="1">
      <alignment horizontal="center" vertical="center"/>
      <protection locked="0"/>
    </xf>
    <xf numFmtId="0" fontId="0" fillId="0" borderId="12" xfId="0" applyBorder="1" applyProtection="1">
      <protection locked="0"/>
    </xf>
    <xf numFmtId="0" fontId="12" fillId="5" borderId="71" xfId="0" applyFont="1" applyFill="1" applyBorder="1" applyAlignment="1" applyProtection="1">
      <alignment horizontal="center" vertical="center"/>
      <protection locked="0"/>
    </xf>
    <xf numFmtId="0" fontId="2" fillId="5" borderId="72" xfId="0" applyFont="1" applyFill="1" applyBorder="1" applyAlignment="1" applyProtection="1">
      <alignment horizontal="left"/>
      <protection locked="0"/>
    </xf>
    <xf numFmtId="0" fontId="2" fillId="5" borderId="72" xfId="0" applyFont="1" applyFill="1" applyBorder="1" applyAlignment="1" applyProtection="1">
      <alignment horizontal="left" vertical="center" wrapText="1"/>
      <protection locked="0"/>
    </xf>
    <xf numFmtId="0" fontId="2" fillId="5" borderId="72" xfId="0" applyFont="1" applyFill="1" applyBorder="1" applyAlignment="1" applyProtection="1">
      <alignment vertical="center" wrapText="1"/>
      <protection locked="0"/>
    </xf>
    <xf numFmtId="0" fontId="2" fillId="5" borderId="73" xfId="0" applyFont="1" applyFill="1" applyBorder="1" applyAlignment="1" applyProtection="1">
      <alignment horizontal="right"/>
      <protection locked="0"/>
    </xf>
    <xf numFmtId="0" fontId="3" fillId="0" borderId="122"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0" xfId="0" applyFont="1" applyAlignment="1" applyProtection="1">
      <alignment horizontal="left" vertical="center"/>
      <protection locked="0"/>
    </xf>
    <xf numFmtId="0" fontId="3" fillId="0" borderId="123" xfId="0" applyFont="1" applyBorder="1" applyAlignment="1" applyProtection="1">
      <alignment horizontal="center" vertical="center"/>
      <protection locked="0"/>
    </xf>
    <xf numFmtId="0" fontId="2" fillId="5" borderId="45" xfId="0" applyFont="1" applyFill="1" applyBorder="1" applyAlignment="1" applyProtection="1">
      <alignment horizontal="center" vertical="center"/>
      <protection locked="0"/>
    </xf>
    <xf numFmtId="0" fontId="2" fillId="5" borderId="1" xfId="0" applyFont="1" applyFill="1" applyBorder="1" applyAlignment="1" applyProtection="1">
      <alignment horizontal="center" vertical="center"/>
      <protection locked="0"/>
    </xf>
    <xf numFmtId="0" fontId="2" fillId="3" borderId="9" xfId="0" applyFont="1" applyFill="1" applyBorder="1" applyAlignment="1" applyProtection="1">
      <alignment vertical="center" wrapText="1"/>
      <protection locked="0"/>
    </xf>
    <xf numFmtId="0" fontId="2" fillId="5" borderId="7" xfId="0" applyFont="1" applyFill="1" applyBorder="1" applyAlignment="1" applyProtection="1">
      <alignment vertical="center" wrapText="1"/>
      <protection locked="0"/>
    </xf>
    <xf numFmtId="0" fontId="2" fillId="3" borderId="12" xfId="0" applyFont="1" applyFill="1" applyBorder="1" applyAlignment="1" applyProtection="1">
      <alignment vertical="center" wrapText="1"/>
      <protection locked="0"/>
    </xf>
    <xf numFmtId="0" fontId="2" fillId="5" borderId="20" xfId="0" applyFont="1" applyFill="1" applyBorder="1" applyAlignment="1" applyProtection="1">
      <alignment vertical="center" wrapText="1"/>
      <protection locked="0"/>
    </xf>
    <xf numFmtId="0" fontId="2" fillId="3" borderId="10" xfId="0" applyFont="1" applyFill="1" applyBorder="1" applyAlignment="1" applyProtection="1">
      <alignment vertical="center" wrapText="1"/>
      <protection locked="0"/>
    </xf>
    <xf numFmtId="0" fontId="2" fillId="0" borderId="10" xfId="0" applyFont="1" applyBorder="1" applyAlignment="1" applyProtection="1">
      <alignment vertical="center" wrapText="1"/>
      <protection locked="0"/>
    </xf>
    <xf numFmtId="0" fontId="2" fillId="2" borderId="10" xfId="0" applyFont="1" applyFill="1" applyBorder="1" applyAlignment="1" applyProtection="1">
      <alignment horizontal="right" vertical="center" wrapText="1"/>
      <protection locked="0"/>
    </xf>
    <xf numFmtId="0" fontId="2" fillId="5" borderId="10" xfId="0" applyFont="1" applyFill="1" applyBorder="1" applyAlignment="1" applyProtection="1">
      <alignment vertical="center" wrapText="1"/>
      <protection locked="0"/>
    </xf>
    <xf numFmtId="0" fontId="2" fillId="5" borderId="8" xfId="0" applyFont="1" applyFill="1" applyBorder="1" applyAlignment="1" applyProtection="1">
      <alignment vertical="center" wrapText="1"/>
      <protection locked="0"/>
    </xf>
    <xf numFmtId="0" fontId="2" fillId="3" borderId="9" xfId="0" applyFont="1" applyFill="1" applyBorder="1" applyAlignment="1" applyProtection="1">
      <alignment horizontal="right" vertical="center" wrapText="1"/>
      <protection locked="0"/>
    </xf>
    <xf numFmtId="0" fontId="2" fillId="5" borderId="9" xfId="0" applyFont="1" applyFill="1" applyBorder="1" applyAlignment="1" applyProtection="1">
      <alignment vertical="center" wrapText="1"/>
      <protection locked="0"/>
    </xf>
    <xf numFmtId="177" fontId="2" fillId="2" borderId="12" xfId="0" applyNumberFormat="1" applyFont="1" applyFill="1" applyBorder="1" applyAlignment="1" applyProtection="1">
      <alignment horizontal="right" vertical="center"/>
      <protection locked="0"/>
    </xf>
    <xf numFmtId="0" fontId="2" fillId="5" borderId="2" xfId="0" applyFont="1" applyFill="1" applyBorder="1" applyAlignment="1" applyProtection="1">
      <alignment vertical="center"/>
      <protection locked="0"/>
    </xf>
    <xf numFmtId="0" fontId="2" fillId="2" borderId="10" xfId="0" applyFont="1" applyFill="1" applyBorder="1" applyAlignment="1" applyProtection="1">
      <alignment vertical="center" wrapText="1"/>
      <protection locked="0"/>
    </xf>
    <xf numFmtId="0" fontId="2" fillId="5" borderId="10" xfId="0" applyFont="1" applyFill="1" applyBorder="1" applyAlignment="1" applyProtection="1">
      <alignment horizontal="left" vertical="center" wrapText="1"/>
      <protection locked="0"/>
    </xf>
    <xf numFmtId="0" fontId="2" fillId="5" borderId="8" xfId="0" applyFont="1" applyFill="1" applyBorder="1" applyAlignment="1" applyProtection="1">
      <alignment vertical="center"/>
      <protection locked="0"/>
    </xf>
    <xf numFmtId="0" fontId="2" fillId="5" borderId="4" xfId="0" applyFont="1" applyFill="1" applyBorder="1" applyAlignment="1" applyProtection="1">
      <alignment horizontal="left" vertical="center" shrinkToFit="1"/>
      <protection locked="0"/>
    </xf>
    <xf numFmtId="0" fontId="2" fillId="5" borderId="21" xfId="0" applyFont="1" applyFill="1" applyBorder="1" applyAlignment="1" applyProtection="1">
      <alignment vertical="center"/>
      <protection locked="0"/>
    </xf>
    <xf numFmtId="0" fontId="2" fillId="5" borderId="19" xfId="0" applyFont="1" applyFill="1" applyBorder="1" applyAlignment="1" applyProtection="1">
      <alignment vertical="center"/>
      <protection locked="0"/>
    </xf>
    <xf numFmtId="178" fontId="2" fillId="2" borderId="6" xfId="0" applyNumberFormat="1" applyFont="1" applyFill="1" applyBorder="1" applyAlignment="1" applyProtection="1">
      <alignment horizontal="center" vertical="center"/>
      <protection locked="0"/>
    </xf>
    <xf numFmtId="178" fontId="2" fillId="2" borderId="1" xfId="0" applyNumberFormat="1" applyFont="1" applyFill="1" applyBorder="1" applyAlignment="1" applyProtection="1">
      <alignment horizontal="center" vertical="center"/>
      <protection locked="0"/>
    </xf>
    <xf numFmtId="0" fontId="2" fillId="5" borderId="4" xfId="0" applyFont="1" applyFill="1" applyBorder="1" applyAlignment="1" applyProtection="1">
      <alignment vertical="center" wrapText="1"/>
      <protection locked="0"/>
    </xf>
    <xf numFmtId="0" fontId="2" fillId="5" borderId="1" xfId="0" applyFont="1" applyFill="1" applyBorder="1" applyAlignment="1" applyProtection="1">
      <alignment vertical="center"/>
      <protection locked="0"/>
    </xf>
    <xf numFmtId="0" fontId="2" fillId="5" borderId="1" xfId="0" applyFont="1" applyFill="1" applyBorder="1" applyAlignment="1" applyProtection="1">
      <alignment vertical="center" wrapText="1"/>
      <protection locked="0"/>
    </xf>
    <xf numFmtId="0" fontId="2" fillId="3" borderId="2" xfId="0" applyFont="1" applyFill="1" applyBorder="1" applyAlignment="1" applyProtection="1">
      <alignment vertical="center"/>
      <protection locked="0"/>
    </xf>
    <xf numFmtId="0" fontId="2" fillId="3" borderId="10" xfId="0" applyFont="1" applyFill="1" applyBorder="1" applyAlignment="1" applyProtection="1">
      <alignment vertical="center"/>
      <protection locked="0"/>
    </xf>
    <xf numFmtId="0" fontId="2" fillId="3" borderId="3" xfId="0" applyFont="1" applyFill="1" applyBorder="1" applyAlignment="1" applyProtection="1">
      <alignment vertical="center"/>
      <protection locked="0"/>
    </xf>
    <xf numFmtId="0" fontId="2" fillId="5" borderId="21" xfId="0" applyFont="1" applyFill="1" applyBorder="1" applyAlignment="1" applyProtection="1">
      <alignment horizontal="left" vertical="center" shrinkToFit="1"/>
      <protection locked="0"/>
    </xf>
    <xf numFmtId="0" fontId="2" fillId="3" borderId="123" xfId="0" applyFont="1" applyFill="1" applyBorder="1" applyAlignment="1" applyProtection="1">
      <alignment vertical="center" shrinkToFit="1"/>
      <protection locked="0"/>
    </xf>
    <xf numFmtId="0" fontId="2" fillId="5" borderId="21" xfId="0" applyFont="1" applyFill="1" applyBorder="1" applyAlignment="1" applyProtection="1">
      <alignment horizontal="left" vertical="center" wrapText="1"/>
      <protection locked="0"/>
    </xf>
    <xf numFmtId="0" fontId="2" fillId="3" borderId="123" xfId="0" applyFont="1" applyFill="1" applyBorder="1" applyAlignment="1" applyProtection="1">
      <alignment vertical="top" wrapText="1"/>
      <protection locked="0"/>
    </xf>
    <xf numFmtId="178" fontId="2" fillId="2" borderId="56" xfId="0" applyNumberFormat="1" applyFont="1" applyFill="1" applyBorder="1" applyAlignment="1" applyProtection="1">
      <alignment horizontal="left" vertical="center" wrapText="1"/>
      <protection locked="0"/>
    </xf>
    <xf numFmtId="0" fontId="2" fillId="3" borderId="2" xfId="0" applyFont="1" applyFill="1" applyBorder="1" applyAlignment="1" applyProtection="1">
      <alignment horizontal="center" vertical="center"/>
      <protection locked="0"/>
    </xf>
    <xf numFmtId="0" fontId="2" fillId="5" borderId="8" xfId="0" applyFont="1" applyFill="1" applyBorder="1" applyAlignment="1" applyProtection="1">
      <alignment vertical="top" shrinkToFit="1"/>
      <protection locked="0"/>
    </xf>
    <xf numFmtId="0" fontId="2" fillId="3" borderId="9" xfId="0" applyFont="1" applyFill="1" applyBorder="1" applyAlignment="1" applyProtection="1">
      <alignment vertical="top" shrinkToFit="1"/>
      <protection locked="0"/>
    </xf>
    <xf numFmtId="0" fontId="2" fillId="0" borderId="0" xfId="0" applyFont="1" applyAlignment="1" applyProtection="1">
      <alignment vertical="center"/>
      <protection locked="0"/>
    </xf>
    <xf numFmtId="0" fontId="2" fillId="5" borderId="6" xfId="0" applyFont="1" applyFill="1" applyBorder="1" applyAlignment="1" applyProtection="1">
      <alignment vertical="center" wrapText="1"/>
      <protection locked="0"/>
    </xf>
    <xf numFmtId="0" fontId="2" fillId="5" borderId="19" xfId="0" applyFont="1" applyFill="1" applyBorder="1" applyAlignment="1" applyProtection="1">
      <alignment vertical="top" shrinkToFit="1"/>
      <protection locked="0"/>
    </xf>
    <xf numFmtId="0" fontId="2" fillId="3" borderId="0" xfId="0" applyFont="1" applyFill="1" applyAlignment="1" applyProtection="1">
      <alignment vertical="top" wrapText="1"/>
      <protection locked="0"/>
    </xf>
    <xf numFmtId="0" fontId="2" fillId="0" borderId="0" xfId="0" applyFont="1" applyAlignment="1" applyProtection="1">
      <alignment vertical="top"/>
      <protection locked="0"/>
    </xf>
    <xf numFmtId="0" fontId="2" fillId="0" borderId="11" xfId="0" applyFont="1" applyBorder="1" applyAlignment="1" applyProtection="1">
      <alignment vertical="top"/>
      <protection locked="0"/>
    </xf>
    <xf numFmtId="0" fontId="2" fillId="5" borderId="21" xfId="0" applyFont="1" applyFill="1" applyBorder="1" applyAlignment="1" applyProtection="1">
      <alignment vertical="center" wrapText="1"/>
      <protection locked="0"/>
    </xf>
    <xf numFmtId="0" fontId="2" fillId="5" borderId="19" xfId="0" applyFont="1" applyFill="1" applyBorder="1" applyAlignment="1" applyProtection="1">
      <alignment vertical="center" wrapText="1"/>
      <protection locked="0"/>
    </xf>
    <xf numFmtId="0" fontId="2" fillId="0" borderId="0" xfId="0" applyFont="1" applyAlignment="1" applyProtection="1">
      <alignment horizontal="center" vertical="center"/>
      <protection locked="0"/>
    </xf>
    <xf numFmtId="0" fontId="2" fillId="0" borderId="0" xfId="0" applyFont="1" applyAlignment="1" applyProtection="1">
      <alignment vertical="center" wrapText="1"/>
      <protection locked="0"/>
    </xf>
    <xf numFmtId="0" fontId="2" fillId="0" borderId="1" xfId="0" applyFont="1" applyBorder="1" applyProtection="1">
      <protection locked="0"/>
    </xf>
    <xf numFmtId="0" fontId="2" fillId="6" borderId="1" xfId="0" applyFont="1" applyFill="1" applyBorder="1" applyProtection="1">
      <protection locked="0"/>
    </xf>
    <xf numFmtId="0" fontId="2" fillId="0" borderId="0" xfId="0" applyFont="1" applyProtection="1">
      <protection locked="0"/>
    </xf>
    <xf numFmtId="0" fontId="6" fillId="0" borderId="0" xfId="0" applyFont="1" applyProtection="1">
      <protection locked="0"/>
    </xf>
    <xf numFmtId="0" fontId="12" fillId="5" borderId="71" xfId="0" applyFont="1" applyFill="1" applyBorder="1" applyAlignment="1">
      <alignment horizontal="center" vertical="center"/>
    </xf>
    <xf numFmtId="0" fontId="2" fillId="5" borderId="10" xfId="0" applyFont="1" applyFill="1" applyBorder="1" applyAlignment="1" applyProtection="1">
      <alignment horizontal="left"/>
      <protection locked="0"/>
    </xf>
    <xf numFmtId="0" fontId="2" fillId="5" borderId="10" xfId="0" applyFont="1" applyFill="1" applyBorder="1" applyAlignment="1" applyProtection="1">
      <alignment horizontal="right"/>
      <protection locked="0"/>
    </xf>
    <xf numFmtId="0" fontId="3" fillId="5" borderId="10" xfId="0" applyFont="1" applyFill="1" applyBorder="1" applyAlignment="1" applyProtection="1">
      <alignment horizontal="center" vertical="center"/>
      <protection locked="0"/>
    </xf>
    <xf numFmtId="0" fontId="2" fillId="5" borderId="3" xfId="0" applyFont="1" applyFill="1" applyBorder="1" applyAlignment="1" applyProtection="1">
      <alignment horizontal="right"/>
      <protection locked="0"/>
    </xf>
    <xf numFmtId="0" fontId="2" fillId="3" borderId="11" xfId="0" applyFont="1" applyFill="1" applyBorder="1" applyAlignment="1" applyProtection="1">
      <alignment vertical="center" shrinkToFit="1"/>
      <protection locked="0"/>
    </xf>
    <xf numFmtId="0" fontId="2" fillId="3" borderId="11" xfId="0" applyFont="1" applyFill="1" applyBorder="1" applyAlignment="1" applyProtection="1">
      <alignment vertical="top" wrapText="1"/>
      <protection locked="0"/>
    </xf>
    <xf numFmtId="0" fontId="2" fillId="2" borderId="9" xfId="0" applyFont="1" applyFill="1" applyBorder="1" applyAlignment="1" applyProtection="1">
      <alignment vertical="center" wrapText="1"/>
      <protection locked="0"/>
    </xf>
    <xf numFmtId="178" fontId="2" fillId="2" borderId="3" xfId="0" applyNumberFormat="1" applyFont="1" applyFill="1" applyBorder="1" applyAlignment="1" applyProtection="1">
      <alignment horizontal="left" vertical="center" wrapText="1"/>
      <protection locked="0"/>
    </xf>
    <xf numFmtId="0" fontId="2" fillId="0" borderId="9"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left" vertical="top"/>
      <protection locked="0"/>
    </xf>
    <xf numFmtId="0" fontId="7" fillId="5" borderId="5" xfId="0" applyFont="1" applyFill="1" applyBorder="1" applyAlignment="1" applyProtection="1">
      <alignment horizontal="center" vertical="center" wrapText="1"/>
      <protection locked="0"/>
    </xf>
    <xf numFmtId="0" fontId="12" fillId="5" borderId="2" xfId="0" applyFont="1" applyFill="1" applyBorder="1" applyAlignment="1">
      <alignment horizontal="center" vertical="center"/>
    </xf>
    <xf numFmtId="0" fontId="2" fillId="0" borderId="1" xfId="0" applyFont="1" applyBorder="1" applyAlignment="1" applyProtection="1">
      <alignment wrapText="1"/>
      <protection locked="0"/>
    </xf>
    <xf numFmtId="0" fontId="2" fillId="10" borderId="4" xfId="0" applyFont="1" applyFill="1" applyBorder="1" applyAlignment="1">
      <alignment horizontal="left" vertical="center"/>
    </xf>
    <xf numFmtId="0" fontId="2" fillId="10" borderId="1" xfId="0" applyFont="1" applyFill="1" applyBorder="1" applyAlignment="1">
      <alignment horizontal="left" vertical="center"/>
    </xf>
    <xf numFmtId="0" fontId="2" fillId="0" borderId="11" xfId="0" applyFont="1" applyBorder="1" applyAlignment="1">
      <alignment textRotation="180"/>
    </xf>
    <xf numFmtId="0" fontId="2" fillId="4" borderId="45" xfId="0" applyFont="1" applyFill="1" applyBorder="1" applyAlignment="1">
      <alignment horizontal="center" vertical="center"/>
    </xf>
    <xf numFmtId="0" fontId="16" fillId="7" borderId="45" xfId="1" applyFont="1" applyFill="1" applyBorder="1" applyAlignment="1">
      <alignment horizontal="center" vertical="center" wrapText="1"/>
    </xf>
    <xf numFmtId="0" fontId="2" fillId="3" borderId="1" xfId="0" applyFont="1" applyFill="1" applyBorder="1" applyAlignment="1" applyProtection="1">
      <alignment horizontal="center" vertical="center"/>
      <protection locked="0"/>
    </xf>
    <xf numFmtId="0" fontId="2" fillId="3" borderId="48" xfId="0" applyFont="1" applyFill="1" applyBorder="1" applyAlignment="1" applyProtection="1">
      <alignment horizontal="center" vertical="center"/>
      <protection locked="0"/>
    </xf>
    <xf numFmtId="0" fontId="2" fillId="0" borderId="103" xfId="0" applyFont="1" applyBorder="1" applyAlignment="1">
      <alignment horizontal="right" vertical="center"/>
    </xf>
    <xf numFmtId="0" fontId="16" fillId="3" borderId="45" xfId="1" applyFont="1" applyFill="1" applyBorder="1" applyAlignment="1" applyProtection="1">
      <alignment horizontal="center" vertical="center" shrinkToFit="1"/>
      <protection locked="0"/>
    </xf>
    <xf numFmtId="0" fontId="16" fillId="3" borderId="47" xfId="1" applyFont="1" applyFill="1" applyBorder="1" applyAlignment="1" applyProtection="1">
      <alignment horizontal="center" vertical="center" shrinkToFit="1"/>
      <protection locked="0"/>
    </xf>
    <xf numFmtId="0" fontId="16" fillId="3" borderId="1" xfId="1" applyFont="1" applyFill="1" applyBorder="1" applyAlignment="1" applyProtection="1">
      <alignment horizontal="center" vertical="center"/>
      <protection locked="0"/>
    </xf>
    <xf numFmtId="0" fontId="16" fillId="3" borderId="48" xfId="1" applyFont="1" applyFill="1" applyBorder="1" applyAlignment="1" applyProtection="1">
      <alignment horizontal="center" vertical="center"/>
      <protection locked="0"/>
    </xf>
    <xf numFmtId="0" fontId="2" fillId="0" borderId="56" xfId="0" applyFont="1" applyBorder="1" applyAlignment="1">
      <alignment vertical="center"/>
    </xf>
    <xf numFmtId="0" fontId="2" fillId="0" borderId="58" xfId="0" applyFont="1" applyBorder="1" applyAlignment="1">
      <alignment vertical="center"/>
    </xf>
    <xf numFmtId="0" fontId="2" fillId="0" borderId="59" xfId="0" applyFont="1" applyBorder="1" applyAlignment="1">
      <alignment vertical="center"/>
    </xf>
    <xf numFmtId="0" fontId="2" fillId="3" borderId="10" xfId="0" applyFont="1" applyFill="1" applyBorder="1" applyAlignment="1" applyProtection="1">
      <alignment horizontal="center" vertical="center" shrinkToFit="1"/>
      <protection locked="0"/>
    </xf>
    <xf numFmtId="0" fontId="2" fillId="3" borderId="61" xfId="0" applyFont="1" applyFill="1" applyBorder="1" applyAlignment="1" applyProtection="1">
      <alignment horizontal="center" vertical="center" shrinkToFit="1"/>
      <protection locked="0"/>
    </xf>
    <xf numFmtId="0" fontId="2" fillId="7" borderId="1" xfId="0" applyFont="1" applyFill="1" applyBorder="1" applyAlignment="1">
      <alignment vertical="center"/>
    </xf>
    <xf numFmtId="0" fontId="2" fillId="7" borderId="48" xfId="0" applyFont="1" applyFill="1" applyBorder="1" applyAlignment="1">
      <alignment vertical="center"/>
    </xf>
    <xf numFmtId="0" fontId="8" fillId="5" borderId="1" xfId="1" applyFont="1" applyFill="1" applyBorder="1" applyAlignment="1">
      <alignment horizontal="left" vertical="top" wrapText="1"/>
    </xf>
    <xf numFmtId="0" fontId="8" fillId="5" borderId="1" xfId="0" applyFont="1" applyFill="1" applyBorder="1" applyAlignment="1">
      <alignment vertical="top" wrapText="1"/>
    </xf>
    <xf numFmtId="0" fontId="2" fillId="8" borderId="45" xfId="0" applyFont="1" applyFill="1" applyBorder="1" applyAlignment="1">
      <alignment horizontal="left" vertical="center"/>
    </xf>
    <xf numFmtId="181" fontId="2" fillId="8" borderId="41" xfId="0" applyNumberFormat="1" applyFont="1" applyFill="1" applyBorder="1" applyAlignment="1">
      <alignment horizontal="right" vertical="center"/>
    </xf>
    <xf numFmtId="181" fontId="2" fillId="7" borderId="41" xfId="0" applyNumberFormat="1" applyFont="1" applyFill="1" applyBorder="1" applyAlignment="1">
      <alignment horizontal="right" vertical="center"/>
    </xf>
    <xf numFmtId="181" fontId="2" fillId="11" borderId="1" xfId="0" applyNumberFormat="1" applyFont="1" applyFill="1" applyBorder="1" applyAlignment="1">
      <alignment horizontal="right" vertical="center"/>
    </xf>
    <xf numFmtId="0" fontId="2" fillId="0" borderId="9" xfId="0" applyFont="1" applyBorder="1" applyAlignment="1">
      <alignment vertical="center"/>
    </xf>
    <xf numFmtId="0" fontId="2" fillId="0" borderId="89" xfId="0" applyFont="1" applyBorder="1" applyAlignment="1">
      <alignment vertical="center"/>
    </xf>
    <xf numFmtId="180" fontId="2" fillId="11" borderId="46" xfId="0" applyNumberFormat="1" applyFont="1" applyFill="1" applyBorder="1" applyAlignment="1">
      <alignment horizontal="right" vertical="center"/>
    </xf>
    <xf numFmtId="0" fontId="8" fillId="2" borderId="14" xfId="1" applyFont="1" applyFill="1" applyBorder="1" applyAlignment="1">
      <alignment horizontal="left" vertical="top" wrapText="1"/>
    </xf>
    <xf numFmtId="0" fontId="8" fillId="2" borderId="16" xfId="1" applyFont="1" applyFill="1" applyBorder="1" applyAlignment="1">
      <alignment horizontal="left" vertical="center" wrapText="1"/>
    </xf>
    <xf numFmtId="0" fontId="8" fillId="5" borderId="16" xfId="1" applyFont="1" applyFill="1" applyBorder="1" applyAlignment="1">
      <alignment horizontal="left" vertical="top" wrapText="1"/>
    </xf>
    <xf numFmtId="0" fontId="8" fillId="2" borderId="16" xfId="1" applyFont="1" applyFill="1" applyBorder="1" applyAlignment="1">
      <alignment horizontal="left" vertical="top" wrapText="1"/>
    </xf>
    <xf numFmtId="0" fontId="2" fillId="0" borderId="0" xfId="0" applyFont="1" applyAlignment="1">
      <alignment horizontal="left" vertical="center" shrinkToFit="1"/>
    </xf>
    <xf numFmtId="0" fontId="3" fillId="0" borderId="0" xfId="0" applyFont="1" applyAlignment="1">
      <alignment vertical="center" shrinkToFit="1"/>
    </xf>
    <xf numFmtId="0" fontId="2" fillId="7" borderId="1" xfId="0" applyFont="1" applyFill="1" applyBorder="1" applyAlignment="1">
      <alignment horizontal="center" vertical="center" shrinkToFit="1"/>
    </xf>
    <xf numFmtId="188" fontId="2" fillId="11" borderId="1" xfId="0" applyNumberFormat="1" applyFont="1" applyFill="1" applyBorder="1" applyAlignment="1">
      <alignment vertical="center" shrinkToFit="1"/>
    </xf>
    <xf numFmtId="0" fontId="2" fillId="0" borderId="0" xfId="0" quotePrefix="1" applyFont="1" applyAlignment="1">
      <alignment horizontal="left" vertical="center"/>
    </xf>
    <xf numFmtId="0" fontId="18" fillId="7" borderId="1" xfId="0" applyFont="1" applyFill="1" applyBorder="1" applyAlignment="1">
      <alignment horizontal="center" vertical="center" shrinkToFit="1"/>
    </xf>
    <xf numFmtId="0" fontId="2" fillId="0" borderId="8" xfId="0" applyFont="1" applyBorder="1" applyAlignment="1">
      <alignment vertical="center"/>
    </xf>
    <xf numFmtId="0" fontId="2" fillId="0" borderId="7" xfId="0" applyFont="1" applyBorder="1" applyAlignment="1">
      <alignment vertical="center"/>
    </xf>
    <xf numFmtId="0" fontId="2" fillId="0" borderId="21" xfId="0" applyFont="1" applyBorder="1" applyAlignment="1">
      <alignment horizontal="center" vertical="center"/>
    </xf>
    <xf numFmtId="0" fontId="2" fillId="7" borderId="46" xfId="0" applyFont="1" applyFill="1" applyBorder="1" applyAlignment="1">
      <alignment horizontal="center" vertical="center" shrinkToFit="1"/>
    </xf>
    <xf numFmtId="0" fontId="3" fillId="11" borderId="46" xfId="0" applyFont="1" applyFill="1" applyBorder="1" applyAlignment="1">
      <alignment horizontal="center" vertical="center" shrinkToFit="1"/>
    </xf>
    <xf numFmtId="188" fontId="2" fillId="11" borderId="48" xfId="0" applyNumberFormat="1" applyFont="1" applyFill="1" applyBorder="1" applyAlignment="1">
      <alignment vertical="center" shrinkToFit="1"/>
    </xf>
    <xf numFmtId="0" fontId="3" fillId="11" borderId="49" xfId="0" applyFont="1" applyFill="1" applyBorder="1" applyAlignment="1">
      <alignment horizontal="center" vertical="center" shrinkToFit="1"/>
    </xf>
    <xf numFmtId="0" fontId="2" fillId="0" borderId="12" xfId="0" applyFont="1" applyBorder="1" applyAlignment="1">
      <alignment horizontal="center" vertical="center"/>
    </xf>
    <xf numFmtId="0" fontId="2" fillId="2" borderId="45" xfId="0" applyFont="1" applyFill="1" applyBorder="1" applyAlignment="1" applyProtection="1">
      <alignment horizontal="left" vertical="center" shrinkToFit="1"/>
      <protection locked="0"/>
    </xf>
    <xf numFmtId="184" fontId="2" fillId="2" borderId="1" xfId="0" applyNumberFormat="1" applyFont="1" applyFill="1" applyBorder="1" applyAlignment="1" applyProtection="1">
      <alignment vertical="center" shrinkToFit="1"/>
      <protection locked="0"/>
    </xf>
    <xf numFmtId="0" fontId="2" fillId="3" borderId="1" xfId="0" applyFont="1" applyFill="1" applyBorder="1" applyAlignment="1" applyProtection="1">
      <alignment horizontal="center" vertical="center" shrinkToFit="1"/>
      <protection locked="0"/>
    </xf>
    <xf numFmtId="0" fontId="2" fillId="2" borderId="47" xfId="0" applyFont="1" applyFill="1" applyBorder="1" applyAlignment="1" applyProtection="1">
      <alignment horizontal="left" vertical="center" shrinkToFit="1"/>
      <protection locked="0"/>
    </xf>
    <xf numFmtId="184" fontId="2" fillId="2" borderId="48" xfId="0" applyNumberFormat="1" applyFont="1" applyFill="1" applyBorder="1" applyAlignment="1" applyProtection="1">
      <alignment vertical="center" shrinkToFit="1"/>
      <protection locked="0"/>
    </xf>
    <xf numFmtId="0" fontId="2" fillId="3" borderId="48" xfId="0" applyFont="1" applyFill="1" applyBorder="1" applyAlignment="1" applyProtection="1">
      <alignment horizontal="center" vertical="center" shrinkToFit="1"/>
      <protection locked="0"/>
    </xf>
    <xf numFmtId="188" fontId="2" fillId="2" borderId="1" xfId="0" applyNumberFormat="1" applyFont="1" applyFill="1" applyBorder="1" applyAlignment="1" applyProtection="1">
      <alignment vertical="center" shrinkToFit="1"/>
      <protection locked="0"/>
    </xf>
    <xf numFmtId="188" fontId="2" fillId="2" borderId="48" xfId="0" applyNumberFormat="1" applyFont="1" applyFill="1" applyBorder="1" applyAlignment="1" applyProtection="1">
      <alignment vertical="center" shrinkToFit="1"/>
      <protection locked="0"/>
    </xf>
    <xf numFmtId="188" fontId="2" fillId="3" borderId="1" xfId="0" applyNumberFormat="1" applyFont="1" applyFill="1" applyBorder="1" applyAlignment="1" applyProtection="1">
      <alignment horizontal="center" vertical="center" shrinkToFit="1"/>
      <protection locked="0"/>
    </xf>
    <xf numFmtId="188" fontId="2" fillId="3" borderId="48" xfId="0" applyNumberFormat="1" applyFont="1" applyFill="1" applyBorder="1" applyAlignment="1" applyProtection="1">
      <alignment horizontal="center" vertical="center" shrinkToFit="1"/>
      <protection locked="0"/>
    </xf>
    <xf numFmtId="0" fontId="14" fillId="12" borderId="45" xfId="2" applyFill="1" applyBorder="1" applyAlignment="1" applyProtection="1">
      <alignment horizontal="center" vertical="center" shrinkToFit="1"/>
    </xf>
    <xf numFmtId="0" fontId="14" fillId="12" borderId="98" xfId="2" applyFill="1" applyBorder="1" applyAlignment="1" applyProtection="1">
      <alignment horizontal="center" vertical="center" shrinkToFit="1"/>
    </xf>
    <xf numFmtId="0" fontId="29" fillId="12" borderId="45" xfId="2" applyFont="1" applyFill="1" applyBorder="1" applyAlignment="1" applyProtection="1">
      <alignment horizontal="center" vertical="center" shrinkToFit="1"/>
    </xf>
    <xf numFmtId="0" fontId="14" fillId="0" borderId="99" xfId="2" applyBorder="1" applyAlignment="1" applyProtection="1">
      <alignment vertical="top" shrinkToFit="1"/>
    </xf>
    <xf numFmtId="0" fontId="22" fillId="12" borderId="98" xfId="2" applyFont="1" applyFill="1" applyBorder="1" applyAlignment="1" applyProtection="1">
      <alignment horizontal="center" vertical="center" shrinkToFit="1"/>
    </xf>
    <xf numFmtId="0" fontId="22" fillId="12" borderId="54" xfId="2" applyFont="1" applyFill="1" applyBorder="1" applyAlignment="1" applyProtection="1">
      <alignment horizontal="center" vertical="center" shrinkToFit="1"/>
    </xf>
    <xf numFmtId="0" fontId="22" fillId="12" borderId="45" xfId="2" applyFont="1" applyFill="1" applyBorder="1" applyAlignment="1" applyProtection="1">
      <alignment horizontal="center" vertical="center" shrinkToFit="1"/>
    </xf>
    <xf numFmtId="0" fontId="14" fillId="12" borderId="47" xfId="2" applyFill="1" applyBorder="1" applyAlignment="1" applyProtection="1">
      <alignment horizontal="center" vertical="center" shrinkToFit="1"/>
    </xf>
    <xf numFmtId="0" fontId="32" fillId="0" borderId="0" xfId="0" applyFont="1" applyAlignment="1">
      <alignment vertical="center"/>
    </xf>
    <xf numFmtId="0" fontId="2" fillId="2" borderId="1" xfId="0" applyFont="1" applyFill="1" applyBorder="1" applyAlignment="1" applyProtection="1">
      <alignment horizontal="left" vertical="center"/>
      <protection locked="0"/>
    </xf>
    <xf numFmtId="184" fontId="2" fillId="2" borderId="1" xfId="0" applyNumberFormat="1" applyFont="1" applyFill="1" applyBorder="1" applyAlignment="1" applyProtection="1">
      <alignment vertical="center"/>
      <protection locked="0"/>
    </xf>
    <xf numFmtId="188" fontId="2" fillId="2" borderId="1" xfId="0" applyNumberFormat="1" applyFont="1" applyFill="1" applyBorder="1" applyAlignment="1" applyProtection="1">
      <alignment horizontal="right" vertical="center"/>
      <protection locked="0"/>
    </xf>
    <xf numFmtId="184" fontId="2" fillId="2" borderId="1" xfId="0" applyNumberFormat="1" applyFont="1" applyFill="1" applyBorder="1" applyAlignment="1" applyProtection="1">
      <alignment horizontal="right" vertical="center"/>
      <protection locked="0"/>
    </xf>
    <xf numFmtId="0" fontId="2" fillId="0" borderId="101" xfId="0" applyFont="1" applyBorder="1" applyAlignment="1">
      <alignment horizontal="left" vertical="center"/>
    </xf>
    <xf numFmtId="181" fontId="2" fillId="2" borderId="46" xfId="0" applyNumberFormat="1" applyFont="1" applyFill="1" applyBorder="1" applyAlignment="1" applyProtection="1">
      <alignment horizontal="right" vertical="center" shrinkToFit="1"/>
      <protection locked="0"/>
    </xf>
    <xf numFmtId="176" fontId="2" fillId="11" borderId="5" xfId="0" applyNumberFormat="1" applyFont="1" applyFill="1" applyBorder="1" applyAlignment="1" applyProtection="1">
      <alignment horizontal="center" vertical="center"/>
      <protection locked="0"/>
    </xf>
    <xf numFmtId="38" fontId="2" fillId="11" borderId="1" xfId="0" applyNumberFormat="1" applyFont="1" applyFill="1" applyBorder="1" applyAlignment="1" applyProtection="1">
      <alignment horizontal="center" vertical="center"/>
      <protection locked="0"/>
    </xf>
    <xf numFmtId="179" fontId="2" fillId="11" borderId="1" xfId="0" applyNumberFormat="1" applyFont="1" applyFill="1" applyBorder="1" applyAlignment="1" applyProtection="1">
      <alignment horizontal="center" vertical="center" wrapText="1"/>
      <protection locked="0"/>
    </xf>
    <xf numFmtId="0" fontId="6" fillId="0" borderId="0" xfId="0" applyFont="1" applyAlignment="1">
      <alignment horizontal="right" vertical="center"/>
    </xf>
    <xf numFmtId="0" fontId="30" fillId="12" borderId="42" xfId="0" applyFont="1" applyFill="1" applyBorder="1" applyAlignment="1">
      <alignment horizontal="center" vertical="center"/>
    </xf>
    <xf numFmtId="0" fontId="30" fillId="12" borderId="43" xfId="0" applyFont="1" applyFill="1" applyBorder="1" applyAlignment="1">
      <alignment horizontal="center" vertical="center"/>
    </xf>
    <xf numFmtId="0" fontId="30" fillId="12" borderId="44" xfId="0" applyFont="1" applyFill="1" applyBorder="1" applyAlignment="1">
      <alignment horizontal="center" vertical="center"/>
    </xf>
    <xf numFmtId="0" fontId="23" fillId="0" borderId="1" xfId="0" applyFont="1" applyBorder="1" applyAlignment="1">
      <alignment vertical="center" shrinkToFit="1"/>
    </xf>
    <xf numFmtId="0" fontId="20" fillId="0" borderId="2" xfId="0" applyFont="1" applyBorder="1" applyAlignment="1">
      <alignment horizontal="center" vertical="center" shrinkToFit="1"/>
    </xf>
    <xf numFmtId="0" fontId="2" fillId="0" borderId="46" xfId="0" applyFont="1" applyBorder="1" applyAlignment="1">
      <alignment vertical="top" wrapText="1" shrinkToFit="1"/>
    </xf>
    <xf numFmtId="0" fontId="20" fillId="0" borderId="1" xfId="0" applyFont="1" applyBorder="1" applyAlignment="1">
      <alignment horizontal="center" vertical="center" shrinkToFit="1"/>
    </xf>
    <xf numFmtId="0" fontId="26" fillId="0" borderId="8" xfId="0" applyFont="1" applyBorder="1" applyAlignment="1">
      <alignment vertical="center" shrinkToFit="1"/>
    </xf>
    <xf numFmtId="0" fontId="20" fillId="0" borderId="2" xfId="0" applyFont="1" applyBorder="1" applyAlignment="1">
      <alignment horizontal="left" vertical="center" shrinkToFit="1"/>
    </xf>
    <xf numFmtId="0" fontId="23" fillId="0" borderId="5" xfId="0" applyFont="1" applyBorder="1" applyAlignment="1">
      <alignment vertical="center" shrinkToFit="1"/>
    </xf>
    <xf numFmtId="0" fontId="20" fillId="0" borderId="19" xfId="0" applyFont="1" applyBorder="1" applyAlignment="1">
      <alignment horizontal="left" vertical="center" shrinkToFit="1"/>
    </xf>
    <xf numFmtId="0" fontId="26" fillId="0" borderId="1" xfId="0" applyFont="1" applyBorder="1" applyAlignment="1">
      <alignment vertical="center" shrinkToFit="1"/>
    </xf>
    <xf numFmtId="0" fontId="20" fillId="0" borderId="3" xfId="0" applyFont="1" applyBorder="1" applyAlignment="1">
      <alignment horizontal="left" vertical="center" shrinkToFit="1"/>
    </xf>
    <xf numFmtId="0" fontId="23" fillId="12" borderId="98" xfId="0" applyFont="1" applyFill="1" applyBorder="1" applyAlignment="1">
      <alignment horizontal="center" vertical="center" shrinkToFit="1"/>
    </xf>
    <xf numFmtId="0" fontId="20" fillId="0" borderId="12" xfId="0" applyFont="1" applyBorder="1" applyAlignment="1">
      <alignment horizontal="left" vertical="center" shrinkToFit="1"/>
    </xf>
    <xf numFmtId="0" fontId="23" fillId="12" borderId="45" xfId="0" applyFont="1" applyFill="1" applyBorder="1" applyAlignment="1">
      <alignment horizontal="center" vertical="center" shrinkToFit="1"/>
    </xf>
    <xf numFmtId="0" fontId="20" fillId="0" borderId="9" xfId="0" applyFont="1" applyBorder="1" applyAlignment="1">
      <alignment horizontal="left" vertical="center" shrinkToFit="1"/>
    </xf>
    <xf numFmtId="0" fontId="26" fillId="12" borderId="47" xfId="0" applyFont="1" applyFill="1" applyBorder="1" applyAlignment="1">
      <alignment horizontal="center" vertical="center" shrinkToFit="1"/>
    </xf>
    <xf numFmtId="0" fontId="26" fillId="0" borderId="48" xfId="0" applyFont="1" applyBorder="1" applyAlignment="1">
      <alignment vertical="center" shrinkToFit="1"/>
    </xf>
    <xf numFmtId="0" fontId="2" fillId="0" borderId="49" xfId="0" applyFont="1" applyBorder="1" applyAlignment="1">
      <alignment vertical="center" shrinkToFit="1"/>
    </xf>
    <xf numFmtId="0" fontId="20" fillId="0" borderId="0" xfId="0" applyFont="1" applyAlignment="1">
      <alignment vertical="center" shrinkToFit="1"/>
    </xf>
    <xf numFmtId="0" fontId="23" fillId="0" borderId="4" xfId="0" applyFont="1" applyBorder="1" applyAlignment="1">
      <alignment vertical="center" shrinkToFit="1"/>
    </xf>
    <xf numFmtId="0" fontId="21" fillId="12" borderId="96" xfId="0" applyFont="1" applyFill="1" applyBorder="1" applyAlignment="1">
      <alignment horizontal="center" vertical="center" shrinkToFit="1"/>
    </xf>
    <xf numFmtId="0" fontId="23" fillId="0" borderId="6" xfId="0" applyFont="1" applyBorder="1" applyAlignment="1">
      <alignment vertical="center" shrinkToFit="1"/>
    </xf>
    <xf numFmtId="0" fontId="21" fillId="12" borderId="98" xfId="0" applyFont="1" applyFill="1" applyBorder="1" applyAlignment="1">
      <alignment horizontal="center" vertical="center" shrinkToFit="1"/>
    </xf>
    <xf numFmtId="0" fontId="2" fillId="0" borderId="97" xfId="0" applyFont="1" applyBorder="1" applyAlignment="1">
      <alignment vertical="top" wrapText="1" shrinkToFit="1"/>
    </xf>
    <xf numFmtId="0" fontId="23" fillId="0" borderId="48" xfId="0" applyFont="1" applyBorder="1" applyAlignment="1">
      <alignment vertical="center" shrinkToFit="1"/>
    </xf>
    <xf numFmtId="0" fontId="23" fillId="0" borderId="48" xfId="0" applyFont="1" applyBorder="1" applyAlignment="1">
      <alignment horizontal="left" vertical="center" shrinkToFit="1"/>
    </xf>
    <xf numFmtId="0" fontId="2" fillId="0" borderId="100" xfId="0" applyFont="1" applyBorder="1" applyAlignment="1">
      <alignment vertical="top" wrapText="1" shrinkToFit="1"/>
    </xf>
    <xf numFmtId="0" fontId="31" fillId="12" borderId="44" xfId="0" applyFont="1" applyFill="1" applyBorder="1" applyAlignment="1">
      <alignment horizontal="center" vertical="center" shrinkToFit="1"/>
    </xf>
    <xf numFmtId="0" fontId="20" fillId="12" borderId="45" xfId="0" applyFont="1" applyFill="1" applyBorder="1" applyAlignment="1">
      <alignment horizontal="center" vertical="center"/>
    </xf>
    <xf numFmtId="0" fontId="20" fillId="0" borderId="46" xfId="0" applyFont="1" applyBorder="1" applyAlignment="1">
      <alignment vertical="center"/>
    </xf>
    <xf numFmtId="0" fontId="20" fillId="12" borderId="54" xfId="0" applyFont="1" applyFill="1" applyBorder="1" applyAlignment="1">
      <alignment horizontal="center" vertical="center"/>
    </xf>
    <xf numFmtId="0" fontId="20" fillId="0" borderId="55" xfId="0" applyFont="1" applyBorder="1" applyAlignment="1">
      <alignment vertical="center"/>
    </xf>
    <xf numFmtId="0" fontId="20" fillId="12" borderId="47" xfId="0" applyFont="1" applyFill="1" applyBorder="1" applyAlignment="1">
      <alignment horizontal="center" vertical="center"/>
    </xf>
    <xf numFmtId="0" fontId="20" fillId="0" borderId="49" xfId="0" applyFont="1" applyBorder="1" applyAlignment="1">
      <alignment vertical="center"/>
    </xf>
    <xf numFmtId="0" fontId="14" fillId="0" borderId="9" xfId="2" applyBorder="1" applyAlignment="1" applyProtection="1">
      <alignment horizontal="left" vertical="center" shrinkToFit="1"/>
    </xf>
    <xf numFmtId="0" fontId="14" fillId="0" borderId="58" xfId="2" applyBorder="1" applyAlignment="1" applyProtection="1">
      <alignment horizontal="left" vertical="center" shrinkToFit="1"/>
    </xf>
    <xf numFmtId="0" fontId="18" fillId="0" borderId="57" xfId="0" applyFont="1" applyBorder="1" applyAlignment="1">
      <alignment vertical="center"/>
    </xf>
    <xf numFmtId="0" fontId="23" fillId="0" borderId="1" xfId="0" applyFont="1" applyBorder="1" applyAlignment="1">
      <alignment horizontal="left" vertical="center" shrinkToFit="1"/>
    </xf>
    <xf numFmtId="0" fontId="23" fillId="0" borderId="5" xfId="0" applyFont="1" applyBorder="1" applyAlignment="1">
      <alignment horizontal="left" vertical="center" shrinkToFit="1"/>
    </xf>
    <xf numFmtId="0" fontId="20" fillId="0" borderId="0" xfId="0" applyFont="1" applyAlignment="1">
      <alignment horizontal="left" vertical="center"/>
    </xf>
    <xf numFmtId="0" fontId="20" fillId="0" borderId="5" xfId="0" applyFont="1" applyBorder="1" applyAlignment="1">
      <alignment horizontal="center" vertical="center" shrinkToFit="1"/>
    </xf>
    <xf numFmtId="0" fontId="2" fillId="0" borderId="21" xfId="0" applyFont="1" applyBorder="1" applyAlignment="1" applyProtection="1">
      <alignment horizontal="left" vertical="center"/>
      <protection locked="0"/>
    </xf>
    <xf numFmtId="0" fontId="2" fillId="0" borderId="9" xfId="0" applyFont="1" applyBorder="1" applyAlignment="1" applyProtection="1">
      <alignment horizontal="left" vertical="center" wrapText="1"/>
      <protection locked="0"/>
    </xf>
    <xf numFmtId="0" fontId="2" fillId="5" borderId="4" xfId="0" applyFont="1" applyFill="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11" xfId="0" applyFont="1" applyBorder="1" applyAlignment="1" applyProtection="1">
      <alignment horizontal="left" vertical="center" wrapText="1"/>
      <protection locked="0"/>
    </xf>
    <xf numFmtId="0" fontId="2" fillId="5" borderId="1" xfId="0" applyFont="1" applyFill="1" applyBorder="1" applyAlignment="1" applyProtection="1">
      <alignment horizontal="left" vertical="center" wrapText="1"/>
      <protection locked="0"/>
    </xf>
    <xf numFmtId="0" fontId="2" fillId="0" borderId="123" xfId="0" applyFont="1" applyBorder="1" applyAlignment="1" applyProtection="1">
      <alignment horizontal="left" vertical="center" wrapText="1"/>
      <protection locked="0"/>
    </xf>
    <xf numFmtId="0" fontId="2" fillId="5" borderId="8" xfId="0" applyFont="1" applyFill="1" applyBorder="1" applyAlignment="1" applyProtection="1">
      <alignment horizontal="left" vertical="center"/>
      <protection locked="0"/>
    </xf>
    <xf numFmtId="0" fontId="2" fillId="5" borderId="10" xfId="0" applyFont="1" applyFill="1" applyBorder="1" applyAlignment="1" applyProtection="1">
      <alignment horizontal="center" vertical="center"/>
      <protection locked="0"/>
    </xf>
    <xf numFmtId="0" fontId="2" fillId="5" borderId="9" xfId="0" applyFont="1" applyFill="1" applyBorder="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xf numFmtId="0" fontId="2" fillId="5" borderId="19" xfId="0" applyFont="1" applyFill="1" applyBorder="1" applyAlignment="1" applyProtection="1">
      <alignment horizontal="left" vertical="center" wrapText="1"/>
      <protection locked="0"/>
    </xf>
    <xf numFmtId="0" fontId="2" fillId="5" borderId="12" xfId="0" applyFont="1" applyFill="1" applyBorder="1" applyAlignment="1" applyProtection="1">
      <alignment horizontal="left" vertical="center" wrapText="1"/>
      <protection locked="0"/>
    </xf>
    <xf numFmtId="0" fontId="2" fillId="5" borderId="2" xfId="0" applyFont="1" applyFill="1" applyBorder="1" applyAlignment="1" applyProtection="1">
      <alignment horizontal="left" vertical="center" shrinkToFit="1"/>
      <protection locked="0"/>
    </xf>
    <xf numFmtId="0" fontId="2" fillId="5" borderId="1" xfId="0"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shrinkToFit="1"/>
      <protection locked="0"/>
    </xf>
    <xf numFmtId="0" fontId="7" fillId="0" borderId="10" xfId="0" applyFont="1" applyBorder="1" applyAlignment="1" applyProtection="1">
      <alignment horizontal="left" vertical="center"/>
      <protection locked="0"/>
    </xf>
    <xf numFmtId="0" fontId="7" fillId="5" borderId="1" xfId="0" applyFont="1" applyFill="1" applyBorder="1" applyAlignment="1" applyProtection="1">
      <alignment horizontal="center" vertical="center"/>
      <protection locked="0"/>
    </xf>
    <xf numFmtId="0" fontId="2" fillId="7" borderId="43" xfId="0" applyFont="1" applyFill="1" applyBorder="1" applyAlignment="1">
      <alignment horizontal="center" vertical="center"/>
    </xf>
    <xf numFmtId="0" fontId="2" fillId="0" borderId="45" xfId="0" applyFont="1" applyBorder="1" applyAlignment="1">
      <alignment horizontal="left" vertical="center"/>
    </xf>
    <xf numFmtId="0" fontId="2" fillId="0" borderId="1" xfId="0" applyFont="1" applyBorder="1" applyAlignment="1">
      <alignment horizontal="left" vertical="center"/>
    </xf>
    <xf numFmtId="186" fontId="2" fillId="11" borderId="1" xfId="0" applyNumberFormat="1" applyFont="1" applyFill="1" applyBorder="1" applyAlignment="1">
      <alignment horizontal="right" vertical="center"/>
    </xf>
    <xf numFmtId="0" fontId="2" fillId="7" borderId="42" xfId="0" applyFont="1" applyFill="1" applyBorder="1" applyAlignment="1">
      <alignment horizontal="center" vertical="center"/>
    </xf>
    <xf numFmtId="0" fontId="2" fillId="0" borderId="105" xfId="0" applyFont="1" applyBorder="1" applyAlignment="1">
      <alignment horizontal="right" vertical="center"/>
    </xf>
    <xf numFmtId="186" fontId="3" fillId="4" borderId="48" xfId="0" applyNumberFormat="1" applyFont="1" applyFill="1" applyBorder="1" applyAlignment="1">
      <alignment horizontal="right" vertical="center"/>
    </xf>
    <xf numFmtId="181" fontId="2" fillId="0" borderId="85" xfId="0" applyNumberFormat="1" applyFont="1" applyBorder="1" applyAlignment="1">
      <alignment horizontal="right" vertical="center"/>
    </xf>
    <xf numFmtId="181" fontId="2" fillId="2" borderId="2" xfId="0" applyNumberFormat="1" applyFont="1" applyFill="1" applyBorder="1" applyAlignment="1" applyProtection="1">
      <alignment horizontal="right" vertical="center"/>
      <protection locked="0"/>
    </xf>
    <xf numFmtId="0" fontId="2" fillId="7" borderId="102" xfId="0" applyFont="1" applyFill="1" applyBorder="1" applyAlignment="1">
      <alignment horizontal="center" vertical="center"/>
    </xf>
    <xf numFmtId="0" fontId="2" fillId="7" borderId="44" xfId="0" applyFont="1" applyFill="1" applyBorder="1" applyAlignment="1">
      <alignment horizontal="center" vertical="center"/>
    </xf>
    <xf numFmtId="180" fontId="2" fillId="11" borderId="46" xfId="0" applyNumberFormat="1" applyFont="1" applyFill="1" applyBorder="1" applyAlignment="1">
      <alignment horizontal="right" vertical="center" shrinkToFit="1"/>
    </xf>
    <xf numFmtId="0" fontId="2" fillId="7" borderId="1" xfId="0" applyFont="1" applyFill="1" applyBorder="1" applyAlignment="1">
      <alignment horizontal="center" vertical="center"/>
    </xf>
    <xf numFmtId="0" fontId="2" fillId="7" borderId="48" xfId="0" applyFont="1" applyFill="1" applyBorder="1" applyAlignment="1">
      <alignment horizontal="center" vertical="center"/>
    </xf>
    <xf numFmtId="0" fontId="17" fillId="0" borderId="0" xfId="0" applyFont="1" applyAlignment="1">
      <alignment horizontal="left" vertical="center"/>
    </xf>
    <xf numFmtId="0" fontId="2" fillId="7" borderId="5" xfId="0" applyFont="1" applyFill="1" applyBorder="1" applyAlignment="1">
      <alignment horizontal="center" vertical="center"/>
    </xf>
    <xf numFmtId="0" fontId="2" fillId="0" borderId="45" xfId="0" applyFont="1" applyBorder="1" applyAlignment="1">
      <alignment horizontal="center"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0" borderId="2" xfId="0" applyFont="1" applyBorder="1" applyAlignment="1">
      <alignment horizontal="left" vertical="center"/>
    </xf>
    <xf numFmtId="0" fontId="2" fillId="0" borderId="10" xfId="0" applyFont="1" applyBorder="1" applyAlignment="1">
      <alignment horizontal="center" vertical="center"/>
    </xf>
    <xf numFmtId="0" fontId="2" fillId="8" borderId="44" xfId="0" applyFont="1" applyFill="1" applyBorder="1" applyAlignment="1">
      <alignment horizontal="center" vertical="center"/>
    </xf>
    <xf numFmtId="0" fontId="8" fillId="5" borderId="14" xfId="1" applyFont="1" applyFill="1" applyBorder="1" applyAlignment="1">
      <alignment horizontal="left" vertical="top" wrapText="1"/>
    </xf>
    <xf numFmtId="0" fontId="8" fillId="5" borderId="11" xfId="1" applyFont="1" applyFill="1" applyBorder="1" applyAlignment="1">
      <alignment horizontal="left" vertical="top" wrapText="1"/>
    </xf>
    <xf numFmtId="0" fontId="2" fillId="8" borderId="1" xfId="0" applyFont="1" applyFill="1" applyBorder="1" applyAlignment="1">
      <alignment horizontal="center" vertical="center" shrinkToFit="1"/>
    </xf>
    <xf numFmtId="0" fontId="2" fillId="0" borderId="0" xfId="0" applyFont="1" applyAlignment="1">
      <alignment vertical="top" wrapText="1"/>
    </xf>
    <xf numFmtId="0" fontId="3" fillId="11" borderId="49" xfId="0" applyFont="1" applyFill="1" applyBorder="1" applyAlignment="1">
      <alignment horizontal="center" vertical="center"/>
    </xf>
    <xf numFmtId="0" fontId="2" fillId="0" borderId="51" xfId="0" applyFont="1" applyBorder="1" applyAlignment="1">
      <alignment vertical="center"/>
    </xf>
    <xf numFmtId="0" fontId="2" fillId="7" borderId="79" xfId="0" applyFont="1" applyFill="1" applyBorder="1" applyAlignment="1">
      <alignment horizontal="center" vertical="center"/>
    </xf>
    <xf numFmtId="0" fontId="2" fillId="3" borderId="58" xfId="0" applyFont="1" applyFill="1" applyBorder="1" applyAlignment="1" applyProtection="1">
      <alignment horizontal="center" vertical="center" shrinkToFit="1"/>
      <protection locked="0"/>
    </xf>
    <xf numFmtId="0" fontId="2" fillId="3" borderId="157" xfId="0" applyFont="1" applyFill="1" applyBorder="1" applyAlignment="1" applyProtection="1">
      <alignment horizontal="center" vertical="center" shrinkToFit="1"/>
      <protection locked="0"/>
    </xf>
    <xf numFmtId="0" fontId="2" fillId="3" borderId="2" xfId="0" applyFont="1" applyFill="1" applyBorder="1" applyAlignment="1">
      <alignment horizontal="center" vertical="center" shrinkToFit="1"/>
    </xf>
    <xf numFmtId="184" fontId="2" fillId="11" borderId="48" xfId="0" applyNumberFormat="1" applyFont="1" applyFill="1" applyBorder="1" applyAlignment="1">
      <alignment vertical="center"/>
    </xf>
    <xf numFmtId="184" fontId="2" fillId="11" borderId="48" xfId="0" applyNumberFormat="1" applyFont="1" applyFill="1" applyBorder="1" applyAlignment="1">
      <alignment horizontal="right" vertical="center"/>
    </xf>
    <xf numFmtId="0" fontId="2" fillId="11" borderId="1" xfId="0" applyFont="1" applyFill="1" applyBorder="1" applyAlignment="1">
      <alignment horizontal="right" vertical="center"/>
    </xf>
    <xf numFmtId="184" fontId="2" fillId="11" borderId="1" xfId="0" applyNumberFormat="1" applyFont="1" applyFill="1" applyBorder="1" applyAlignment="1">
      <alignment horizontal="right" vertical="center"/>
    </xf>
    <xf numFmtId="0" fontId="2" fillId="7" borderId="47" xfId="0" applyFont="1" applyFill="1" applyBorder="1" applyAlignment="1">
      <alignment horizontal="left" vertical="center"/>
    </xf>
    <xf numFmtId="0" fontId="34" fillId="0" borderId="0" xfId="0" applyFont="1" applyProtection="1">
      <protection locked="0"/>
    </xf>
    <xf numFmtId="0" fontId="32" fillId="0" borderId="159" xfId="0" applyFont="1" applyBorder="1" applyAlignment="1">
      <alignment vertical="center"/>
    </xf>
    <xf numFmtId="0" fontId="14" fillId="0" borderId="159" xfId="2" applyBorder="1" applyAlignment="1">
      <alignment vertical="center"/>
    </xf>
    <xf numFmtId="0" fontId="32" fillId="0" borderId="160" xfId="0" applyFont="1" applyBorder="1" applyAlignment="1">
      <alignment vertical="center"/>
    </xf>
    <xf numFmtId="0" fontId="32" fillId="8" borderId="158" xfId="0" applyFont="1" applyFill="1" applyBorder="1" applyAlignment="1">
      <alignment vertical="center"/>
    </xf>
    <xf numFmtId="0" fontId="32" fillId="8" borderId="161" xfId="0" applyFont="1" applyFill="1" applyBorder="1" applyAlignment="1">
      <alignment vertical="center"/>
    </xf>
    <xf numFmtId="0" fontId="35" fillId="0" borderId="159" xfId="0" applyFont="1" applyBorder="1" applyAlignment="1">
      <alignment vertical="center"/>
    </xf>
    <xf numFmtId="0" fontId="28" fillId="0" borderId="0" xfId="2" applyFont="1" applyFill="1" applyBorder="1" applyAlignment="1">
      <alignment horizontal="center" vertical="center"/>
    </xf>
    <xf numFmtId="0" fontId="36" fillId="0" borderId="0" xfId="0" applyFont="1" applyAlignment="1">
      <alignment vertical="center"/>
    </xf>
    <xf numFmtId="0" fontId="37" fillId="0" borderId="0" xfId="0" applyFont="1" applyAlignment="1">
      <alignment vertical="center"/>
    </xf>
    <xf numFmtId="0" fontId="37" fillId="0" borderId="0" xfId="0" applyFont="1" applyAlignment="1">
      <alignment horizontal="right" vertical="center"/>
    </xf>
    <xf numFmtId="0" fontId="37" fillId="0" borderId="162" xfId="1" applyFont="1" applyBorder="1" applyAlignment="1">
      <alignment horizontal="left" vertical="top"/>
    </xf>
    <xf numFmtId="0" fontId="37" fillId="0" borderId="163" xfId="1" applyFont="1" applyBorder="1" applyAlignment="1">
      <alignment horizontal="left" vertical="top"/>
    </xf>
    <xf numFmtId="0" fontId="37" fillId="0" borderId="163" xfId="0" applyFont="1" applyBorder="1" applyAlignment="1">
      <alignment horizontal="center" vertical="center"/>
    </xf>
    <xf numFmtId="176" fontId="37" fillId="0" borderId="163" xfId="0" applyNumberFormat="1" applyFont="1" applyBorder="1" applyAlignment="1">
      <alignment horizontal="center" vertical="center"/>
    </xf>
    <xf numFmtId="176" fontId="37" fillId="0" borderId="163" xfId="0" applyNumberFormat="1" applyFont="1" applyBorder="1" applyAlignment="1">
      <alignment vertical="center"/>
    </xf>
    <xf numFmtId="0" fontId="37" fillId="0" borderId="163" xfId="0" applyFont="1" applyBorder="1" applyAlignment="1">
      <alignment vertical="center"/>
    </xf>
    <xf numFmtId="0" fontId="37" fillId="0" borderId="163" xfId="0" applyFont="1" applyBorder="1" applyAlignment="1">
      <alignment horizontal="right" vertical="center"/>
    </xf>
    <xf numFmtId="182" fontId="37" fillId="0" borderId="163" xfId="0" applyNumberFormat="1" applyFont="1" applyBorder="1" applyAlignment="1">
      <alignment vertical="center" shrinkToFit="1"/>
    </xf>
    <xf numFmtId="183" fontId="37" fillId="0" borderId="163" xfId="0" applyNumberFormat="1" applyFont="1" applyBorder="1" applyAlignment="1">
      <alignment horizontal="center" vertical="center" shrinkToFit="1"/>
    </xf>
    <xf numFmtId="182" fontId="37" fillId="0" borderId="163" xfId="0" applyNumberFormat="1" applyFont="1" applyBorder="1" applyAlignment="1">
      <alignment vertical="center"/>
    </xf>
    <xf numFmtId="176" fontId="37" fillId="0" borderId="163" xfId="0" applyNumberFormat="1" applyFont="1" applyBorder="1" applyAlignment="1">
      <alignment vertical="center" shrinkToFit="1"/>
    </xf>
    <xf numFmtId="0" fontId="37" fillId="0" borderId="162" xfId="0" applyFont="1" applyBorder="1" applyAlignment="1">
      <alignment horizontal="left" vertical="center"/>
    </xf>
    <xf numFmtId="0" fontId="37" fillId="0" borderId="163" xfId="0" quotePrefix="1" applyFont="1" applyBorder="1" applyAlignment="1">
      <alignment horizontal="left" vertical="center"/>
    </xf>
    <xf numFmtId="0" fontId="37" fillId="0" borderId="163" xfId="0" applyFont="1" applyBorder="1" applyAlignment="1">
      <alignment horizontal="left" vertical="center"/>
    </xf>
    <xf numFmtId="188" fontId="37" fillId="0" borderId="163" xfId="0" applyNumberFormat="1" applyFont="1" applyBorder="1" applyAlignment="1">
      <alignment horizontal="center" vertical="center"/>
    </xf>
    <xf numFmtId="0" fontId="2" fillId="2" borderId="47" xfId="0" applyFont="1" applyFill="1" applyBorder="1" applyAlignment="1" applyProtection="1">
      <alignment horizontal="left" vertical="center" indent="1"/>
      <protection locked="0"/>
    </xf>
    <xf numFmtId="0" fontId="32" fillId="0" borderId="159" xfId="0" applyFont="1" applyBorder="1" applyAlignment="1">
      <alignment horizontal="left" vertical="top" wrapText="1"/>
    </xf>
    <xf numFmtId="0" fontId="2" fillId="0" borderId="97" xfId="0" applyFont="1" applyBorder="1" applyAlignment="1">
      <alignment horizontal="left" vertical="top" wrapText="1" shrinkToFit="1"/>
    </xf>
    <xf numFmtId="0" fontId="2" fillId="0" borderId="55" xfId="0" applyFont="1" applyBorder="1" applyAlignment="1">
      <alignment horizontal="left" vertical="top" wrapText="1" shrinkToFit="1"/>
    </xf>
    <xf numFmtId="0" fontId="33" fillId="0" borderId="97" xfId="2" applyFont="1" applyBorder="1" applyAlignment="1" applyProtection="1">
      <alignment horizontal="left" vertical="top" wrapText="1" shrinkToFit="1"/>
    </xf>
    <xf numFmtId="0" fontId="2" fillId="0" borderId="99" xfId="0" applyFont="1" applyBorder="1" applyAlignment="1">
      <alignment horizontal="left" vertical="top" wrapText="1" shrinkToFit="1"/>
    </xf>
    <xf numFmtId="0" fontId="2" fillId="0" borderId="46" xfId="0" applyFont="1" applyBorder="1" applyAlignment="1">
      <alignment horizontal="left" vertical="top" wrapText="1" shrinkToFit="1"/>
    </xf>
    <xf numFmtId="0" fontId="20" fillId="0" borderId="48" xfId="0" applyFont="1" applyBorder="1" applyAlignment="1">
      <alignment horizontal="left" vertical="center"/>
    </xf>
    <xf numFmtId="0" fontId="23" fillId="0" borderId="1" xfId="0" applyFont="1" applyBorder="1" applyAlignment="1">
      <alignment horizontal="left" vertical="center"/>
    </xf>
    <xf numFmtId="0" fontId="20" fillId="0" borderId="2" xfId="0" applyFont="1" applyBorder="1" applyAlignment="1">
      <alignment horizontal="left" vertical="center"/>
    </xf>
    <xf numFmtId="0" fontId="20" fillId="0" borderId="10" xfId="0" applyFont="1" applyBorder="1" applyAlignment="1">
      <alignment horizontal="left" vertical="center"/>
    </xf>
    <xf numFmtId="0" fontId="31" fillId="12" borderId="43" xfId="0" applyFont="1" applyFill="1" applyBorder="1" applyAlignment="1">
      <alignment horizontal="left" vertical="center" shrinkToFit="1"/>
    </xf>
    <xf numFmtId="0" fontId="23" fillId="0" borderId="1" xfId="0" applyFont="1" applyBorder="1" applyAlignment="1">
      <alignment horizontal="left" vertical="center" shrinkToFit="1"/>
    </xf>
    <xf numFmtId="0" fontId="23" fillId="0" borderId="5" xfId="0" applyFont="1" applyBorder="1" applyAlignment="1">
      <alignment horizontal="left" vertical="center" shrinkToFit="1"/>
    </xf>
    <xf numFmtId="0" fontId="20" fillId="0" borderId="0" xfId="0" applyFont="1" applyAlignment="1">
      <alignment horizontal="left" vertical="center"/>
    </xf>
    <xf numFmtId="0" fontId="20" fillId="0" borderId="0" xfId="0" applyFont="1" applyAlignment="1">
      <alignment horizontal="left" vertical="center" shrinkToFit="1"/>
    </xf>
    <xf numFmtId="0" fontId="29" fillId="12" borderId="54" xfId="2" applyFont="1" applyFill="1" applyBorder="1" applyAlignment="1" applyProtection="1">
      <alignment horizontal="center" vertical="center" shrinkToFit="1"/>
    </xf>
    <xf numFmtId="0" fontId="29" fillId="12" borderId="96" xfId="2" applyFont="1" applyFill="1" applyBorder="1" applyAlignment="1" applyProtection="1">
      <alignment horizontal="center" vertical="center" shrinkToFit="1"/>
    </xf>
    <xf numFmtId="0" fontId="29" fillId="12" borderId="98" xfId="2" applyFont="1" applyFill="1" applyBorder="1" applyAlignment="1" applyProtection="1">
      <alignment horizontal="center" vertical="center" shrinkToFit="1"/>
    </xf>
    <xf numFmtId="0" fontId="26" fillId="0" borderId="6" xfId="0" applyFont="1" applyBorder="1" applyAlignment="1">
      <alignment horizontal="left" vertical="top" wrapText="1" shrinkToFit="1"/>
    </xf>
    <xf numFmtId="0" fontId="26" fillId="0" borderId="5" xfId="0" applyFont="1" applyBorder="1" applyAlignment="1">
      <alignment horizontal="left" vertical="top" wrapText="1" shrinkToFit="1"/>
    </xf>
    <xf numFmtId="0" fontId="20" fillId="0" borderId="4" xfId="0" applyFont="1" applyBorder="1" applyAlignment="1">
      <alignment horizontal="center" vertical="center" shrinkToFit="1"/>
    </xf>
    <xf numFmtId="0" fontId="20" fillId="0" borderId="6" xfId="0" applyFont="1" applyBorder="1" applyAlignment="1">
      <alignment horizontal="center" vertical="center" shrinkToFit="1"/>
    </xf>
    <xf numFmtId="0" fontId="20" fillId="0" borderId="5" xfId="0" applyFont="1" applyBorder="1" applyAlignment="1">
      <alignment horizontal="center" vertical="center" shrinkToFit="1"/>
    </xf>
    <xf numFmtId="0" fontId="2" fillId="5" borderId="54" xfId="0" applyFont="1" applyFill="1" applyBorder="1" applyAlignment="1" applyProtection="1">
      <alignment horizontal="center" vertical="center" wrapText="1"/>
      <protection locked="0"/>
    </xf>
    <xf numFmtId="0" fontId="2" fillId="5" borderId="96" xfId="0" applyFont="1" applyFill="1" applyBorder="1" applyAlignment="1" applyProtection="1">
      <alignment horizontal="center" vertical="center" wrapText="1"/>
      <protection locked="0"/>
    </xf>
    <xf numFmtId="0" fontId="2" fillId="5" borderId="98" xfId="0" applyFont="1" applyFill="1" applyBorder="1" applyAlignment="1" applyProtection="1">
      <alignment horizontal="center" vertical="center" wrapText="1"/>
      <protection locked="0"/>
    </xf>
    <xf numFmtId="0" fontId="2" fillId="5" borderId="4" xfId="0" applyFont="1" applyFill="1" applyBorder="1" applyAlignment="1" applyProtection="1">
      <alignment horizontal="center" vertical="center" wrapText="1"/>
      <protection locked="0"/>
    </xf>
    <xf numFmtId="0" fontId="2" fillId="5" borderId="6" xfId="0" applyFont="1" applyFill="1" applyBorder="1" applyAlignment="1" applyProtection="1">
      <alignment horizontal="center" vertical="center" wrapText="1"/>
      <protection locked="0"/>
    </xf>
    <xf numFmtId="0" fontId="2" fillId="5" borderId="5" xfId="0" applyFont="1" applyFill="1" applyBorder="1" applyAlignment="1" applyProtection="1">
      <alignment horizontal="center" vertical="center" wrapText="1"/>
      <protection locked="0"/>
    </xf>
    <xf numFmtId="0" fontId="2" fillId="0" borderId="19" xfId="0" applyFont="1" applyBorder="1" applyAlignment="1" applyProtection="1">
      <alignment horizontal="left" vertical="top" wrapText="1"/>
      <protection locked="0"/>
    </xf>
    <xf numFmtId="0" fontId="2" fillId="0" borderId="12" xfId="0" applyFont="1" applyBorder="1" applyAlignment="1" applyProtection="1">
      <alignment horizontal="left" vertical="top" wrapText="1"/>
      <protection locked="0"/>
    </xf>
    <xf numFmtId="0" fontId="2" fillId="0" borderId="20" xfId="0" applyFont="1" applyBorder="1" applyAlignment="1" applyProtection="1">
      <alignment horizontal="left" vertical="top" wrapText="1"/>
      <protection locked="0"/>
    </xf>
    <xf numFmtId="0" fontId="2" fillId="0" borderId="2" xfId="0" applyFont="1" applyBorder="1" applyAlignment="1" applyProtection="1">
      <alignment horizontal="left" vertical="center"/>
      <protection locked="0"/>
    </xf>
    <xf numFmtId="0" fontId="2" fillId="0" borderId="56" xfId="0" applyFont="1" applyBorder="1" applyAlignment="1" applyProtection="1">
      <alignment horizontal="left" vertical="center"/>
      <protection locked="0"/>
    </xf>
    <xf numFmtId="0" fontId="2" fillId="0" borderId="10"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9" xfId="0" applyFont="1" applyBorder="1" applyAlignment="1" applyProtection="1">
      <alignment horizontal="left" vertical="top"/>
      <protection locked="0"/>
    </xf>
    <xf numFmtId="0" fontId="2" fillId="0" borderId="76" xfId="0" applyFont="1" applyBorder="1" applyAlignment="1" applyProtection="1">
      <alignment horizontal="left" vertical="top"/>
      <protection locked="0"/>
    </xf>
    <xf numFmtId="0" fontId="2" fillId="0" borderId="60" xfId="0" applyFont="1" applyBorder="1" applyAlignment="1" applyProtection="1">
      <alignment horizontal="left" vertical="top"/>
      <protection locked="0"/>
    </xf>
    <xf numFmtId="0" fontId="2" fillId="0" borderId="82" xfId="0" applyFont="1" applyBorder="1" applyAlignment="1" applyProtection="1">
      <alignment horizontal="left" vertical="top"/>
      <protection locked="0"/>
    </xf>
    <xf numFmtId="0" fontId="2" fillId="0" borderId="8"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21" xfId="0" applyFont="1" applyBorder="1" applyAlignment="1" applyProtection="1">
      <alignment horizontal="left" vertical="center"/>
      <protection locked="0"/>
    </xf>
    <xf numFmtId="0" fontId="2" fillId="0" borderId="123"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81" xfId="0" applyFont="1" applyBorder="1" applyAlignment="1" applyProtection="1">
      <alignment horizontal="left" vertical="center" wrapText="1"/>
      <protection locked="0"/>
    </xf>
    <xf numFmtId="0" fontId="2" fillId="0" borderId="60" xfId="0" applyFont="1" applyBorder="1" applyAlignment="1" applyProtection="1">
      <alignment horizontal="left" vertical="center" wrapText="1"/>
      <protection locked="0"/>
    </xf>
    <xf numFmtId="0" fontId="2" fillId="0" borderId="78" xfId="0" applyFont="1" applyBorder="1" applyAlignment="1" applyProtection="1">
      <alignment horizontal="left" vertical="center" wrapText="1"/>
      <protection locked="0"/>
    </xf>
    <xf numFmtId="0" fontId="2" fillId="0" borderId="8" xfId="0" applyFont="1" applyBorder="1" applyAlignment="1" applyProtection="1">
      <alignment horizontal="left" vertical="top" wrapText="1"/>
      <protection locked="0"/>
    </xf>
    <xf numFmtId="0" fontId="2" fillId="0" borderId="76" xfId="0" applyFont="1" applyBorder="1" applyAlignment="1" applyProtection="1">
      <alignment horizontal="left" vertical="top" wrapText="1"/>
      <protection locked="0"/>
    </xf>
    <xf numFmtId="0" fontId="2" fillId="0" borderId="21" xfId="0" applyFont="1" applyBorder="1" applyAlignment="1" applyProtection="1">
      <alignment horizontal="left" vertical="top" wrapText="1"/>
      <protection locked="0"/>
    </xf>
    <xf numFmtId="0" fontId="2" fillId="0" borderId="123" xfId="0" applyFont="1" applyBorder="1" applyAlignment="1" applyProtection="1">
      <alignment horizontal="left" vertical="top" wrapText="1"/>
      <protection locked="0"/>
    </xf>
    <xf numFmtId="0" fontId="2" fillId="0" borderId="53" xfId="0" applyFont="1" applyBorder="1" applyAlignment="1" applyProtection="1">
      <alignment horizontal="left" vertical="top" wrapText="1"/>
      <protection locked="0"/>
    </xf>
    <xf numFmtId="0" fontId="2" fillId="5" borderId="8" xfId="0" applyFont="1" applyFill="1" applyBorder="1" applyAlignment="1" applyProtection="1">
      <alignment horizontal="center" vertical="center"/>
      <protection locked="0"/>
    </xf>
    <xf numFmtId="0" fontId="2" fillId="5" borderId="81" xfId="0" applyFont="1" applyFill="1" applyBorder="1" applyAlignment="1" applyProtection="1">
      <alignment horizontal="center" vertical="center"/>
      <protection locked="0"/>
    </xf>
    <xf numFmtId="0" fontId="2" fillId="0" borderId="8" xfId="0" applyFont="1" applyBorder="1" applyAlignment="1" applyProtection="1">
      <alignment horizontal="left" vertical="center" wrapText="1"/>
      <protection locked="0"/>
    </xf>
    <xf numFmtId="0" fontId="2" fillId="0" borderId="9"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3" borderId="19" xfId="0" applyFont="1" applyFill="1" applyBorder="1" applyAlignment="1" applyProtection="1">
      <alignment horizontal="left" vertical="center" shrinkToFit="1"/>
      <protection locked="0"/>
    </xf>
    <xf numFmtId="0" fontId="2" fillId="3" borderId="53" xfId="0" applyFont="1" applyFill="1" applyBorder="1" applyAlignment="1" applyProtection="1">
      <alignment horizontal="left" vertical="center" shrinkToFit="1"/>
      <protection locked="0"/>
    </xf>
    <xf numFmtId="0" fontId="2" fillId="0" borderId="8" xfId="0" applyFont="1" applyBorder="1" applyAlignment="1" applyProtection="1">
      <alignment horizontal="left" vertical="top"/>
      <protection locked="0"/>
    </xf>
    <xf numFmtId="0" fontId="2" fillId="0" borderId="19" xfId="0" applyFont="1" applyBorder="1" applyAlignment="1" applyProtection="1">
      <alignment horizontal="left" vertical="top"/>
      <protection locked="0"/>
    </xf>
    <xf numFmtId="0" fontId="2" fillId="0" borderId="53" xfId="0" applyFont="1" applyBorder="1" applyAlignment="1" applyProtection="1">
      <alignment horizontal="left" vertical="top"/>
      <protection locked="0"/>
    </xf>
    <xf numFmtId="0" fontId="2" fillId="0" borderId="19" xfId="0"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0" fontId="2" fillId="0" borderId="20" xfId="0" applyFont="1" applyBorder="1" applyAlignment="1" applyProtection="1">
      <alignment horizontal="left" vertical="center" wrapText="1"/>
      <protection locked="0"/>
    </xf>
    <xf numFmtId="0" fontId="2" fillId="5" borderId="4" xfId="0" applyFont="1" applyFill="1" applyBorder="1" applyAlignment="1" applyProtection="1">
      <alignment horizontal="left" vertical="center" wrapText="1"/>
      <protection locked="0"/>
    </xf>
    <xf numFmtId="0" fontId="2" fillId="5" borderId="6" xfId="0" applyFont="1" applyFill="1" applyBorder="1" applyAlignment="1" applyProtection="1">
      <alignment horizontal="left" vertical="center" wrapText="1"/>
      <protection locked="0"/>
    </xf>
    <xf numFmtId="0" fontId="2" fillId="5" borderId="5" xfId="0" applyFont="1" applyFill="1" applyBorder="1" applyAlignment="1" applyProtection="1">
      <alignment horizontal="left" vertical="center" wrapText="1"/>
      <protection locked="0"/>
    </xf>
    <xf numFmtId="0" fontId="2" fillId="0" borderId="9"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11" xfId="0" applyFont="1" applyBorder="1" applyAlignment="1" applyProtection="1">
      <alignment horizontal="left" vertical="top" wrapText="1"/>
      <protection locked="0"/>
    </xf>
    <xf numFmtId="0" fontId="2" fillId="5" borderId="54" xfId="0" applyFont="1" applyFill="1" applyBorder="1" applyAlignment="1" applyProtection="1">
      <alignment horizontal="center" vertical="center"/>
      <protection locked="0"/>
    </xf>
    <xf numFmtId="0" fontId="2" fillId="5" borderId="96" xfId="0" applyFont="1" applyFill="1" applyBorder="1" applyAlignment="1" applyProtection="1">
      <alignment horizontal="center" vertical="center"/>
      <protection locked="0"/>
    </xf>
    <xf numFmtId="0" fontId="2" fillId="5" borderId="98" xfId="0" applyFont="1" applyFill="1" applyBorder="1" applyAlignment="1" applyProtection="1">
      <alignment horizontal="center" vertical="center"/>
      <protection locked="0"/>
    </xf>
    <xf numFmtId="0" fontId="2" fillId="5" borderId="124" xfId="0" applyFont="1" applyFill="1" applyBorder="1" applyAlignment="1" applyProtection="1">
      <alignment horizontal="center" vertical="center" wrapText="1"/>
      <protection locked="0"/>
    </xf>
    <xf numFmtId="0" fontId="2" fillId="5" borderId="4" xfId="0" applyFont="1" applyFill="1" applyBorder="1" applyAlignment="1" applyProtection="1">
      <alignment horizontal="center" vertical="center"/>
      <protection locked="0"/>
    </xf>
    <xf numFmtId="0" fontId="2" fillId="5" borderId="5" xfId="0" applyFont="1" applyFill="1" applyBorder="1" applyAlignment="1" applyProtection="1">
      <alignment horizontal="center" vertical="center"/>
      <protection locked="0"/>
    </xf>
    <xf numFmtId="0" fontId="2" fillId="0" borderId="1" xfId="0" applyFont="1" applyBorder="1" applyAlignment="1" applyProtection="1">
      <alignment horizontal="left" vertical="center"/>
      <protection locked="0"/>
    </xf>
    <xf numFmtId="0" fontId="2" fillId="3" borderId="9" xfId="0" applyFont="1" applyFill="1" applyBorder="1" applyAlignment="1" applyProtection="1">
      <alignment horizontal="left" vertical="center" wrapText="1"/>
      <protection locked="0"/>
    </xf>
    <xf numFmtId="0" fontId="2" fillId="3" borderId="7" xfId="0" applyFont="1" applyFill="1" applyBorder="1" applyAlignment="1" applyProtection="1">
      <alignment horizontal="left" vertical="center" wrapText="1"/>
      <protection locked="0"/>
    </xf>
    <xf numFmtId="0" fontId="2" fillId="3" borderId="0" xfId="0" applyFont="1" applyFill="1" applyAlignment="1" applyProtection="1">
      <alignment horizontal="left" vertical="center" wrapText="1"/>
      <protection locked="0"/>
    </xf>
    <xf numFmtId="0" fontId="2" fillId="3" borderId="11" xfId="0" applyFont="1" applyFill="1" applyBorder="1" applyAlignment="1" applyProtection="1">
      <alignment horizontal="left" vertical="center" wrapText="1"/>
      <protection locked="0"/>
    </xf>
    <xf numFmtId="0" fontId="2" fillId="5" borderId="7" xfId="0" applyFont="1" applyFill="1" applyBorder="1" applyAlignment="1" applyProtection="1">
      <alignment horizontal="center" vertical="center" wrapText="1"/>
      <protection locked="0"/>
    </xf>
    <xf numFmtId="0" fontId="2" fillId="5" borderId="20" xfId="0" applyFont="1" applyFill="1" applyBorder="1" applyAlignment="1" applyProtection="1">
      <alignment horizontal="center" vertical="center" wrapText="1"/>
      <protection locked="0"/>
    </xf>
    <xf numFmtId="0" fontId="2" fillId="0" borderId="21"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11" xfId="0" applyFont="1" applyBorder="1" applyAlignment="1" applyProtection="1">
      <alignment horizontal="left" vertical="center" wrapText="1"/>
      <protection locked="0"/>
    </xf>
    <xf numFmtId="0" fontId="2" fillId="5" borderId="4" xfId="0" applyFont="1" applyFill="1" applyBorder="1" applyAlignment="1" applyProtection="1">
      <alignment horizontal="left" vertical="top" wrapText="1"/>
      <protection locked="0"/>
    </xf>
    <xf numFmtId="0" fontId="2" fillId="5" borderId="6" xfId="0" applyFont="1" applyFill="1" applyBorder="1" applyAlignment="1" applyProtection="1">
      <alignment horizontal="left" vertical="top" wrapText="1"/>
      <protection locked="0"/>
    </xf>
    <xf numFmtId="0" fontId="2" fillId="3" borderId="12" xfId="0" applyFont="1" applyFill="1" applyBorder="1" applyAlignment="1" applyProtection="1">
      <alignment horizontal="left" vertical="center" wrapText="1"/>
      <protection locked="0"/>
    </xf>
    <xf numFmtId="0" fontId="2" fillId="3" borderId="20" xfId="0" applyFont="1" applyFill="1" applyBorder="1" applyAlignment="1" applyProtection="1">
      <alignment horizontal="left" vertical="center" wrapText="1"/>
      <protection locked="0"/>
    </xf>
    <xf numFmtId="0" fontId="2" fillId="3" borderId="21" xfId="0" applyFont="1" applyFill="1" applyBorder="1" applyAlignment="1" applyProtection="1">
      <alignment horizontal="left" vertical="center"/>
      <protection locked="0"/>
    </xf>
    <xf numFmtId="0" fontId="2" fillId="3" borderId="0" xfId="0" applyFont="1" applyFill="1" applyAlignment="1" applyProtection="1">
      <alignment horizontal="left" vertical="center"/>
      <protection locked="0"/>
    </xf>
    <xf numFmtId="0" fontId="2" fillId="3" borderId="11" xfId="0" applyFont="1" applyFill="1" applyBorder="1" applyAlignment="1" applyProtection="1">
      <alignment horizontal="left" vertical="center"/>
      <protection locked="0"/>
    </xf>
    <xf numFmtId="0" fontId="2" fillId="0" borderId="9" xfId="0" applyFont="1" applyBorder="1" applyAlignment="1" applyProtection="1">
      <alignment horizontal="left" vertical="center"/>
      <protection locked="0"/>
    </xf>
    <xf numFmtId="0" fontId="2" fillId="0" borderId="7" xfId="0" applyFont="1" applyBorder="1" applyAlignment="1" applyProtection="1">
      <alignment horizontal="left" vertical="center"/>
      <protection locked="0"/>
    </xf>
    <xf numFmtId="0" fontId="2" fillId="5" borderId="1" xfId="0" applyFont="1" applyFill="1" applyBorder="1" applyAlignment="1" applyProtection="1">
      <alignment horizontal="left" vertical="center"/>
      <protection locked="0"/>
    </xf>
    <xf numFmtId="0" fontId="2" fillId="5" borderId="4" xfId="0" applyFont="1" applyFill="1" applyBorder="1" applyAlignment="1" applyProtection="1">
      <alignment horizontal="left" vertical="center"/>
      <protection locked="0"/>
    </xf>
    <xf numFmtId="0" fontId="2" fillId="3" borderId="8" xfId="0" applyFont="1" applyFill="1" applyBorder="1" applyAlignment="1" applyProtection="1">
      <alignment horizontal="left" vertical="center"/>
      <protection locked="0"/>
    </xf>
    <xf numFmtId="0" fontId="2" fillId="3" borderId="9" xfId="0" applyFont="1" applyFill="1" applyBorder="1" applyAlignment="1" applyProtection="1">
      <alignment horizontal="left" vertical="center"/>
      <protection locked="0"/>
    </xf>
    <xf numFmtId="0" fontId="2" fillId="3" borderId="7" xfId="0" applyFont="1" applyFill="1" applyBorder="1" applyAlignment="1" applyProtection="1">
      <alignment horizontal="left" vertical="center"/>
      <protection locked="0"/>
    </xf>
    <xf numFmtId="0" fontId="2" fillId="5" borderId="1" xfId="0" applyFont="1" applyFill="1" applyBorder="1" applyAlignment="1" applyProtection="1">
      <alignment horizontal="left" vertical="center" wrapText="1"/>
      <protection locked="0"/>
    </xf>
    <xf numFmtId="0" fontId="2" fillId="5" borderId="48" xfId="0" applyFont="1" applyFill="1" applyBorder="1" applyAlignment="1" applyProtection="1">
      <alignment horizontal="left" vertical="center" wrapText="1"/>
      <protection locked="0"/>
    </xf>
    <xf numFmtId="0" fontId="2" fillId="0" borderId="1" xfId="0" applyFont="1" applyBorder="1" applyAlignment="1" applyProtection="1">
      <alignment horizontal="left" vertical="top" wrapText="1"/>
      <protection locked="0"/>
    </xf>
    <xf numFmtId="0" fontId="2" fillId="0" borderId="46" xfId="0" applyFont="1" applyBorder="1" applyAlignment="1" applyProtection="1">
      <alignment horizontal="left" vertical="top" wrapText="1"/>
      <protection locked="0"/>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wrapText="1"/>
      <protection locked="0"/>
    </xf>
    <xf numFmtId="0" fontId="2" fillId="0" borderId="81" xfId="0" applyFont="1" applyBorder="1" applyAlignment="1" applyProtection="1">
      <alignment horizontal="left" vertical="center"/>
      <protection locked="0"/>
    </xf>
    <xf numFmtId="0" fontId="2" fillId="0" borderId="60" xfId="0" applyFont="1" applyBorder="1" applyAlignment="1" applyProtection="1">
      <alignment horizontal="left" vertical="center"/>
      <protection locked="0"/>
    </xf>
    <xf numFmtId="0" fontId="2" fillId="0" borderId="78" xfId="0" applyFont="1" applyBorder="1" applyAlignment="1" applyProtection="1">
      <alignment horizontal="left" vertical="center"/>
      <protection locked="0"/>
    </xf>
    <xf numFmtId="0" fontId="2" fillId="3" borderId="8" xfId="0" applyFont="1" applyFill="1" applyBorder="1" applyAlignment="1" applyProtection="1">
      <alignment vertical="center"/>
      <protection locked="0"/>
    </xf>
    <xf numFmtId="0" fontId="2" fillId="3" borderId="9" xfId="0" applyFont="1" applyFill="1" applyBorder="1" applyAlignment="1" applyProtection="1">
      <alignment vertical="center"/>
      <protection locked="0"/>
    </xf>
    <xf numFmtId="0" fontId="2" fillId="3" borderId="7" xfId="0" applyFont="1" applyFill="1" applyBorder="1" applyAlignment="1" applyProtection="1">
      <alignment vertical="center"/>
      <protection locked="0"/>
    </xf>
    <xf numFmtId="0" fontId="2" fillId="0" borderId="2" xfId="0" applyFont="1" applyBorder="1" applyAlignment="1" applyProtection="1">
      <alignment vertical="center"/>
      <protection locked="0"/>
    </xf>
    <xf numFmtId="0" fontId="2" fillId="0" borderId="56" xfId="0" applyFont="1" applyBorder="1" applyAlignment="1" applyProtection="1">
      <alignment vertical="center"/>
      <protection locked="0"/>
    </xf>
    <xf numFmtId="0" fontId="2" fillId="5" borderId="11" xfId="0" applyFont="1" applyFill="1" applyBorder="1" applyAlignment="1" applyProtection="1">
      <alignment horizontal="center" vertical="center" wrapText="1"/>
      <protection locked="0"/>
    </xf>
    <xf numFmtId="0" fontId="2" fillId="3" borderId="2" xfId="0" applyFont="1" applyFill="1" applyBorder="1" applyAlignment="1" applyProtection="1">
      <alignment horizontal="left" vertical="center"/>
      <protection locked="0"/>
    </xf>
    <xf numFmtId="0" fontId="2" fillId="3" borderId="10" xfId="0" applyFont="1" applyFill="1" applyBorder="1" applyAlignment="1" applyProtection="1">
      <alignment horizontal="left" vertical="center"/>
      <protection locked="0"/>
    </xf>
    <xf numFmtId="0" fontId="2" fillId="3" borderId="3" xfId="0" applyFont="1" applyFill="1" applyBorder="1" applyAlignment="1" applyProtection="1">
      <alignment horizontal="left" vertical="center"/>
      <protection locked="0"/>
    </xf>
    <xf numFmtId="0" fontId="2" fillId="3" borderId="19" xfId="0" applyFont="1" applyFill="1" applyBorder="1" applyAlignment="1" applyProtection="1">
      <alignment horizontal="left" vertical="center"/>
      <protection locked="0"/>
    </xf>
    <xf numFmtId="0" fontId="2" fillId="3" borderId="12" xfId="0" applyFont="1" applyFill="1" applyBorder="1" applyAlignment="1" applyProtection="1">
      <alignment horizontal="left" vertical="center"/>
      <protection locked="0"/>
    </xf>
    <xf numFmtId="0" fontId="2" fillId="3" borderId="20" xfId="0" applyFont="1" applyFill="1" applyBorder="1" applyAlignment="1" applyProtection="1">
      <alignment horizontal="left" vertical="center"/>
      <protection locked="0"/>
    </xf>
    <xf numFmtId="0" fontId="2" fillId="3" borderId="0" xfId="0" applyFont="1" applyFill="1" applyAlignment="1" applyProtection="1">
      <alignment horizontal="left" vertical="top"/>
      <protection locked="0"/>
    </xf>
    <xf numFmtId="0" fontId="2" fillId="3" borderId="11" xfId="0" applyFont="1" applyFill="1" applyBorder="1" applyAlignment="1" applyProtection="1">
      <alignment horizontal="left" vertical="top"/>
      <protection locked="0"/>
    </xf>
    <xf numFmtId="0" fontId="2" fillId="5" borderId="21" xfId="0" applyFont="1" applyFill="1" applyBorder="1" applyAlignment="1" applyProtection="1">
      <alignment horizontal="left" vertical="center"/>
      <protection locked="0"/>
    </xf>
    <xf numFmtId="0" fontId="2" fillId="5" borderId="0" xfId="0" applyFont="1" applyFill="1" applyAlignment="1" applyProtection="1">
      <alignment horizontal="left" vertical="center"/>
      <protection locked="0"/>
    </xf>
    <xf numFmtId="0" fontId="2" fillId="3" borderId="76" xfId="0" applyFont="1" applyFill="1" applyBorder="1" applyAlignment="1" applyProtection="1">
      <alignment horizontal="left" vertical="center"/>
      <protection locked="0"/>
    </xf>
    <xf numFmtId="0" fontId="2" fillId="3" borderId="19" xfId="0" applyFont="1" applyFill="1" applyBorder="1" applyAlignment="1" applyProtection="1">
      <alignment vertical="center"/>
      <protection locked="0"/>
    </xf>
    <xf numFmtId="0" fontId="2" fillId="3" borderId="12" xfId="0" applyFont="1" applyFill="1" applyBorder="1" applyAlignment="1" applyProtection="1">
      <alignment vertical="center"/>
      <protection locked="0"/>
    </xf>
    <xf numFmtId="0" fontId="2" fillId="3" borderId="20" xfId="0" applyFont="1" applyFill="1" applyBorder="1" applyAlignment="1" applyProtection="1">
      <alignment vertical="center"/>
      <protection locked="0"/>
    </xf>
    <xf numFmtId="0" fontId="2" fillId="3" borderId="53" xfId="0" applyFont="1" applyFill="1" applyBorder="1" applyAlignment="1" applyProtection="1">
      <alignment horizontal="left" vertical="center"/>
      <protection locked="0"/>
    </xf>
    <xf numFmtId="0" fontId="2" fillId="0" borderId="2" xfId="0" applyFont="1" applyBorder="1" applyAlignment="1" applyProtection="1">
      <alignment horizontal="left" vertical="center" shrinkToFit="1"/>
      <protection locked="0"/>
    </xf>
    <xf numFmtId="0" fontId="2" fillId="0" borderId="10" xfId="0" applyFont="1" applyBorder="1" applyAlignment="1" applyProtection="1">
      <alignment horizontal="left" vertical="center" shrinkToFit="1"/>
      <protection locked="0"/>
    </xf>
    <xf numFmtId="0" fontId="2" fillId="0" borderId="3" xfId="0" applyFont="1" applyBorder="1" applyAlignment="1" applyProtection="1">
      <alignment horizontal="left" vertical="center" shrinkToFit="1"/>
      <protection locked="0"/>
    </xf>
    <xf numFmtId="0" fontId="2" fillId="3" borderId="19" xfId="0" applyFont="1" applyFill="1" applyBorder="1" applyAlignment="1" applyProtection="1">
      <alignment horizontal="left" vertical="top"/>
      <protection locked="0"/>
    </xf>
    <xf numFmtId="0" fontId="2" fillId="3" borderId="12" xfId="0" applyFont="1" applyFill="1" applyBorder="1" applyAlignment="1" applyProtection="1">
      <alignment horizontal="left" vertical="top"/>
      <protection locked="0"/>
    </xf>
    <xf numFmtId="0" fontId="2" fillId="3" borderId="20" xfId="0" applyFont="1" applyFill="1" applyBorder="1" applyAlignment="1" applyProtection="1">
      <alignment horizontal="left" vertical="top"/>
      <protection locked="0"/>
    </xf>
    <xf numFmtId="0" fontId="2" fillId="0" borderId="123" xfId="0" applyFont="1" applyBorder="1" applyAlignment="1" applyProtection="1">
      <alignment horizontal="left" vertical="center" wrapText="1"/>
      <protection locked="0"/>
    </xf>
    <xf numFmtId="0" fontId="2" fillId="0" borderId="53" xfId="0" applyFont="1" applyBorder="1" applyAlignment="1" applyProtection="1">
      <alignment horizontal="left" vertical="center" wrapText="1"/>
      <protection locked="0"/>
    </xf>
    <xf numFmtId="0" fontId="2" fillId="3" borderId="8" xfId="0" applyFont="1" applyFill="1" applyBorder="1" applyAlignment="1" applyProtection="1">
      <alignment horizontal="left" vertical="center" shrinkToFit="1"/>
      <protection locked="0"/>
    </xf>
    <xf numFmtId="0" fontId="2" fillId="3" borderId="76" xfId="0" applyFont="1" applyFill="1" applyBorder="1" applyAlignment="1" applyProtection="1">
      <alignment horizontal="left" vertical="center" shrinkToFit="1"/>
      <protection locked="0"/>
    </xf>
    <xf numFmtId="0" fontId="2" fillId="0" borderId="21" xfId="0" applyFont="1" applyBorder="1" applyAlignment="1" applyProtection="1">
      <alignment horizontal="left" vertical="top"/>
      <protection locked="0"/>
    </xf>
    <xf numFmtId="0" fontId="2" fillId="0" borderId="123" xfId="0" applyFont="1" applyBorder="1" applyAlignment="1" applyProtection="1">
      <alignment horizontal="left" vertical="top"/>
      <protection locked="0"/>
    </xf>
    <xf numFmtId="0" fontId="2" fillId="5" borderId="8" xfId="0" applyFont="1" applyFill="1" applyBorder="1" applyAlignment="1" applyProtection="1">
      <alignment horizontal="left" vertical="center"/>
      <protection locked="0"/>
    </xf>
    <xf numFmtId="0" fontId="2" fillId="5" borderId="9" xfId="0" applyFont="1" applyFill="1" applyBorder="1" applyAlignment="1" applyProtection="1">
      <alignment horizontal="left" vertical="center"/>
      <protection locked="0"/>
    </xf>
    <xf numFmtId="0" fontId="2" fillId="5" borderId="7" xfId="0" applyFont="1" applyFill="1" applyBorder="1" applyAlignment="1" applyProtection="1">
      <alignment horizontal="left" vertical="center"/>
      <protection locked="0"/>
    </xf>
    <xf numFmtId="0" fontId="2" fillId="5" borderId="8" xfId="0" applyFont="1" applyFill="1" applyBorder="1" applyAlignment="1" applyProtection="1">
      <alignment horizontal="left" vertical="center" wrapText="1"/>
      <protection locked="0"/>
    </xf>
    <xf numFmtId="0" fontId="2" fillId="5" borderId="76" xfId="0" applyFont="1" applyFill="1" applyBorder="1" applyAlignment="1" applyProtection="1">
      <alignment horizontal="left" vertical="center" wrapText="1"/>
      <protection locked="0"/>
    </xf>
    <xf numFmtId="0" fontId="2" fillId="3" borderId="8" xfId="0" applyFont="1" applyFill="1" applyBorder="1" applyAlignment="1" applyProtection="1">
      <alignment horizontal="left" vertical="top"/>
      <protection locked="0"/>
    </xf>
    <xf numFmtId="0" fontId="2" fillId="3" borderId="9" xfId="0" applyFont="1" applyFill="1" applyBorder="1" applyAlignment="1" applyProtection="1">
      <alignment horizontal="left" vertical="top"/>
      <protection locked="0"/>
    </xf>
    <xf numFmtId="0" fontId="2" fillId="3" borderId="7" xfId="0" applyFont="1" applyFill="1" applyBorder="1" applyAlignment="1" applyProtection="1">
      <alignment horizontal="left" vertical="top"/>
      <protection locked="0"/>
    </xf>
    <xf numFmtId="0" fontId="2" fillId="3" borderId="8" xfId="0" applyFont="1" applyFill="1" applyBorder="1" applyAlignment="1" applyProtection="1">
      <alignment horizontal="left" vertical="top" wrapText="1"/>
      <protection locked="0"/>
    </xf>
    <xf numFmtId="0" fontId="2" fillId="3" borderId="9" xfId="0" applyFont="1" applyFill="1" applyBorder="1" applyAlignment="1" applyProtection="1">
      <alignment horizontal="left" vertical="top" wrapText="1"/>
      <protection locked="0"/>
    </xf>
    <xf numFmtId="0" fontId="2" fillId="3" borderId="7" xfId="0" applyFont="1" applyFill="1" applyBorder="1" applyAlignment="1" applyProtection="1">
      <alignment horizontal="left" vertical="top" wrapText="1"/>
      <protection locked="0"/>
    </xf>
    <xf numFmtId="0" fontId="2" fillId="3" borderId="19" xfId="0" applyFont="1" applyFill="1" applyBorder="1" applyAlignment="1" applyProtection="1">
      <alignment horizontal="left" vertical="top" wrapText="1"/>
      <protection locked="0"/>
    </xf>
    <xf numFmtId="0" fontId="2" fillId="3" borderId="12" xfId="0" applyFont="1" applyFill="1" applyBorder="1" applyAlignment="1" applyProtection="1">
      <alignment horizontal="left" vertical="top" wrapText="1"/>
      <protection locked="0"/>
    </xf>
    <xf numFmtId="0" fontId="2" fillId="3" borderId="20" xfId="0" applyFont="1" applyFill="1" applyBorder="1" applyAlignment="1" applyProtection="1">
      <alignment horizontal="left" vertical="top" wrapText="1"/>
      <protection locked="0"/>
    </xf>
    <xf numFmtId="0" fontId="2" fillId="0" borderId="76" xfId="0" applyFont="1" applyBorder="1" applyAlignment="1" applyProtection="1">
      <alignment horizontal="left" vertical="center" wrapText="1"/>
      <protection locked="0"/>
    </xf>
    <xf numFmtId="0" fontId="2" fillId="3" borderId="2" xfId="0" applyFont="1" applyFill="1" applyBorder="1" applyAlignment="1" applyProtection="1">
      <alignment horizontal="left" vertical="center" wrapText="1"/>
      <protection locked="0"/>
    </xf>
    <xf numFmtId="0" fontId="2" fillId="3" borderId="10" xfId="0" applyFont="1" applyFill="1" applyBorder="1" applyAlignment="1" applyProtection="1">
      <alignment horizontal="left" vertical="center" wrapText="1"/>
      <protection locked="0"/>
    </xf>
    <xf numFmtId="0" fontId="2" fillId="3" borderId="3" xfId="0" applyFont="1" applyFill="1" applyBorder="1" applyAlignment="1" applyProtection="1">
      <alignment horizontal="left" vertical="center" wrapText="1"/>
      <protection locked="0"/>
    </xf>
    <xf numFmtId="0" fontId="2" fillId="0" borderId="12" xfId="0" applyFont="1" applyBorder="1" applyAlignment="1" applyProtection="1">
      <alignment horizontal="left" vertical="center"/>
      <protection locked="0"/>
    </xf>
    <xf numFmtId="0" fontId="2" fillId="0" borderId="20" xfId="0" applyFont="1" applyBorder="1" applyAlignment="1" applyProtection="1">
      <alignment horizontal="left" vertical="center"/>
      <protection locked="0"/>
    </xf>
    <xf numFmtId="0" fontId="2" fillId="3" borderId="2" xfId="0" applyFont="1" applyFill="1" applyBorder="1" applyAlignment="1" applyProtection="1">
      <alignment horizontal="left" vertical="center" shrinkToFit="1"/>
      <protection locked="0"/>
    </xf>
    <xf numFmtId="0" fontId="2" fillId="3" borderId="10" xfId="0" applyFont="1" applyFill="1" applyBorder="1" applyAlignment="1" applyProtection="1">
      <alignment horizontal="left" vertical="center" shrinkToFit="1"/>
      <protection locked="0"/>
    </xf>
    <xf numFmtId="0" fontId="2" fillId="3" borderId="3" xfId="0" applyFont="1" applyFill="1" applyBorder="1" applyAlignment="1" applyProtection="1">
      <alignment horizontal="left" vertical="center" shrinkToFit="1"/>
      <protection locked="0"/>
    </xf>
    <xf numFmtId="0" fontId="2" fillId="5" borderId="2" xfId="0" applyFont="1" applyFill="1" applyBorder="1" applyAlignment="1" applyProtection="1">
      <alignment horizontal="center" vertical="center"/>
      <protection locked="0"/>
    </xf>
    <xf numFmtId="0" fontId="2" fillId="5" borderId="3" xfId="0" applyFont="1" applyFill="1" applyBorder="1" applyAlignment="1" applyProtection="1">
      <alignment horizontal="center" vertical="center"/>
      <protection locked="0"/>
    </xf>
    <xf numFmtId="0" fontId="2" fillId="5" borderId="10" xfId="0" applyFont="1" applyFill="1" applyBorder="1" applyAlignment="1" applyProtection="1">
      <alignment horizontal="center" vertical="center"/>
      <protection locked="0"/>
    </xf>
    <xf numFmtId="0" fontId="2" fillId="5" borderId="2" xfId="0" applyFont="1" applyFill="1" applyBorder="1" applyAlignment="1" applyProtection="1">
      <alignment horizontal="center" vertical="center" wrapText="1"/>
      <protection locked="0"/>
    </xf>
    <xf numFmtId="0" fontId="2" fillId="5" borderId="56" xfId="0" applyFont="1" applyFill="1" applyBorder="1" applyAlignment="1" applyProtection="1">
      <alignment horizontal="center" vertical="center" wrapText="1"/>
      <protection locked="0"/>
    </xf>
    <xf numFmtId="0" fontId="2" fillId="5" borderId="9" xfId="0" applyFont="1" applyFill="1" applyBorder="1" applyAlignment="1" applyProtection="1">
      <alignment horizontal="left" vertical="center" wrapText="1"/>
      <protection locked="0"/>
    </xf>
    <xf numFmtId="0" fontId="2" fillId="0" borderId="2" xfId="0" applyFont="1" applyBorder="1" applyAlignment="1" applyProtection="1">
      <alignment horizontal="left" vertical="top" wrapText="1"/>
      <protection locked="0"/>
    </xf>
    <xf numFmtId="0" fontId="2" fillId="0" borderId="56" xfId="0" applyFont="1" applyBorder="1" applyAlignment="1" applyProtection="1">
      <alignment horizontal="left" vertical="top" wrapText="1"/>
      <protection locked="0"/>
    </xf>
    <xf numFmtId="0" fontId="2" fillId="5" borderId="2" xfId="0" applyFont="1" applyFill="1" applyBorder="1" applyAlignment="1" applyProtection="1">
      <alignment horizontal="left" vertical="center"/>
      <protection locked="0"/>
    </xf>
    <xf numFmtId="0" fontId="2" fillId="5" borderId="3" xfId="0" applyFont="1" applyFill="1" applyBorder="1" applyAlignment="1" applyProtection="1">
      <alignment horizontal="left" vertical="center"/>
      <protection locked="0"/>
    </xf>
    <xf numFmtId="0" fontId="2" fillId="5" borderId="19" xfId="0" applyFont="1" applyFill="1" applyBorder="1" applyAlignment="1" applyProtection="1">
      <alignment horizontal="left" vertical="center"/>
      <protection locked="0"/>
    </xf>
    <xf numFmtId="0" fontId="2" fillId="5" borderId="20" xfId="0" applyFont="1" applyFill="1" applyBorder="1" applyAlignment="1" applyProtection="1">
      <alignment horizontal="left" vertical="center"/>
      <protection locked="0"/>
    </xf>
    <xf numFmtId="0" fontId="2" fillId="2" borderId="8" xfId="0" applyFont="1" applyFill="1" applyBorder="1" applyAlignment="1" applyProtection="1">
      <alignment horizontal="left" vertical="top"/>
      <protection locked="0"/>
    </xf>
    <xf numFmtId="0" fontId="2" fillId="2" borderId="9" xfId="0" applyFont="1" applyFill="1" applyBorder="1" applyAlignment="1" applyProtection="1">
      <alignment horizontal="left" vertical="top"/>
      <protection locked="0"/>
    </xf>
    <xf numFmtId="0" fontId="2" fillId="2" borderId="7" xfId="0" applyFont="1" applyFill="1" applyBorder="1" applyAlignment="1" applyProtection="1">
      <alignment horizontal="left" vertical="top"/>
      <protection locked="0"/>
    </xf>
    <xf numFmtId="0" fontId="2" fillId="2" borderId="19" xfId="0" applyFont="1" applyFill="1" applyBorder="1" applyAlignment="1" applyProtection="1">
      <alignment horizontal="left" vertical="top"/>
      <protection locked="0"/>
    </xf>
    <xf numFmtId="0" fontId="2" fillId="2" borderId="12" xfId="0" applyFont="1" applyFill="1" applyBorder="1" applyAlignment="1" applyProtection="1">
      <alignment horizontal="left" vertical="top"/>
      <protection locked="0"/>
    </xf>
    <xf numFmtId="0" fontId="2" fillId="2" borderId="20" xfId="0" applyFont="1" applyFill="1" applyBorder="1" applyAlignment="1" applyProtection="1">
      <alignment horizontal="left" vertical="top"/>
      <protection locked="0"/>
    </xf>
    <xf numFmtId="0" fontId="2" fillId="0" borderId="2" xfId="0" applyFont="1" applyBorder="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7" xfId="0" applyFont="1" applyBorder="1" applyAlignment="1" applyProtection="1">
      <alignment horizontal="left" vertical="top"/>
      <protection locked="0"/>
    </xf>
    <xf numFmtId="0" fontId="2" fillId="0" borderId="12" xfId="0" applyFont="1" applyBorder="1" applyAlignment="1" applyProtection="1">
      <alignment horizontal="left" vertical="top"/>
      <protection locked="0"/>
    </xf>
    <xf numFmtId="0" fontId="2" fillId="0" borderId="20" xfId="0" applyFont="1" applyBorder="1" applyAlignment="1" applyProtection="1">
      <alignment horizontal="left" vertical="top"/>
      <protection locked="0"/>
    </xf>
    <xf numFmtId="0" fontId="2" fillId="5" borderId="19" xfId="0" applyFont="1" applyFill="1" applyBorder="1" applyAlignment="1" applyProtection="1">
      <alignment horizontal="left" vertical="center" wrapText="1"/>
      <protection locked="0"/>
    </xf>
    <xf numFmtId="0" fontId="2" fillId="5" borderId="12" xfId="0" applyFont="1" applyFill="1" applyBorder="1" applyAlignment="1" applyProtection="1">
      <alignment horizontal="left" vertical="center" wrapText="1"/>
      <protection locked="0"/>
    </xf>
    <xf numFmtId="0" fontId="2" fillId="0" borderId="46" xfId="0" applyFont="1" applyBorder="1" applyAlignment="1" applyProtection="1">
      <alignment horizontal="left" vertical="center"/>
      <protection locked="0"/>
    </xf>
    <xf numFmtId="0" fontId="2" fillId="5" borderId="2" xfId="0" applyFont="1" applyFill="1" applyBorder="1" applyAlignment="1" applyProtection="1">
      <alignment horizontal="left" vertical="center" shrinkToFit="1"/>
      <protection locked="0"/>
    </xf>
    <xf numFmtId="0" fontId="2" fillId="5" borderId="10" xfId="0" applyFont="1" applyFill="1" applyBorder="1" applyAlignment="1" applyProtection="1">
      <alignment horizontal="left" vertical="center" shrinkToFit="1"/>
      <protection locked="0"/>
    </xf>
    <xf numFmtId="0" fontId="2" fillId="3" borderId="56" xfId="0" applyFont="1" applyFill="1" applyBorder="1" applyAlignment="1" applyProtection="1">
      <alignment horizontal="left" vertical="center" shrinkToFit="1"/>
      <protection locked="0"/>
    </xf>
    <xf numFmtId="0" fontId="2" fillId="3" borderId="8" xfId="0" applyFont="1" applyFill="1" applyBorder="1" applyAlignment="1" applyProtection="1">
      <alignment horizontal="left" vertical="center" wrapText="1"/>
      <protection locked="0"/>
    </xf>
    <xf numFmtId="0" fontId="2" fillId="5" borderId="1" xfId="0" applyFont="1" applyFill="1" applyBorder="1" applyAlignment="1" applyProtection="1">
      <alignment horizontal="center" vertical="center" wrapText="1"/>
      <protection locked="0"/>
    </xf>
    <xf numFmtId="0" fontId="2" fillId="5" borderId="79" xfId="0" applyFont="1" applyFill="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shrinkToFit="1"/>
      <protection locked="0"/>
    </xf>
    <xf numFmtId="0" fontId="2" fillId="0" borderId="31"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0" borderId="33" xfId="0" applyFont="1" applyBorder="1" applyAlignment="1" applyProtection="1">
      <alignment horizontal="left" vertical="center"/>
      <protection locked="0"/>
    </xf>
    <xf numFmtId="0" fontId="7" fillId="0" borderId="34" xfId="0" applyFont="1" applyBorder="1" applyAlignment="1" applyProtection="1">
      <alignment horizontal="left" vertical="center"/>
      <protection locked="0"/>
    </xf>
    <xf numFmtId="0" fontId="7" fillId="0" borderId="35" xfId="0" applyFont="1" applyBorder="1" applyAlignment="1" applyProtection="1">
      <alignment horizontal="left" vertical="center"/>
      <protection locked="0"/>
    </xf>
    <xf numFmtId="0" fontId="7" fillId="0" borderId="36" xfId="0" applyFont="1" applyBorder="1" applyAlignment="1" applyProtection="1">
      <alignment horizontal="left" vertical="center"/>
      <protection locked="0"/>
    </xf>
    <xf numFmtId="0" fontId="7" fillId="0" borderId="10" xfId="0" applyFont="1" applyBorder="1" applyAlignment="1" applyProtection="1">
      <alignment horizontal="left" vertical="center"/>
      <protection locked="0"/>
    </xf>
    <xf numFmtId="0" fontId="13" fillId="0" borderId="4" xfId="0" applyFont="1" applyBorder="1" applyAlignment="1" applyProtection="1">
      <alignment horizontal="center" vertical="center" wrapText="1"/>
      <protection locked="0"/>
    </xf>
    <xf numFmtId="0" fontId="13" fillId="0" borderId="5" xfId="0" applyFont="1" applyBorder="1" applyAlignment="1" applyProtection="1">
      <alignment horizontal="center" vertical="center" wrapText="1"/>
      <protection locked="0"/>
    </xf>
    <xf numFmtId="0" fontId="7" fillId="5" borderId="1" xfId="0" applyFont="1" applyFill="1" applyBorder="1" applyAlignment="1" applyProtection="1">
      <alignment horizontal="center" vertical="center"/>
      <protection locked="0"/>
    </xf>
    <xf numFmtId="0" fontId="7" fillId="5" borderId="1" xfId="0" applyFont="1" applyFill="1" applyBorder="1" applyAlignment="1" applyProtection="1">
      <alignment horizontal="center" vertical="center" wrapText="1"/>
      <protection locked="0"/>
    </xf>
    <xf numFmtId="0" fontId="6" fillId="0" borderId="37" xfId="0" applyFont="1" applyBorder="1" applyAlignment="1" applyProtection="1">
      <alignment horizontal="left" vertical="center"/>
      <protection locked="0"/>
    </xf>
    <xf numFmtId="0" fontId="6" fillId="0" borderId="38" xfId="0" applyFont="1" applyBorder="1" applyAlignment="1" applyProtection="1">
      <alignment horizontal="left" vertical="center"/>
      <protection locked="0"/>
    </xf>
    <xf numFmtId="0" fontId="6" fillId="0" borderId="39" xfId="0" applyFont="1" applyBorder="1" applyAlignment="1" applyProtection="1">
      <alignment horizontal="left" vertical="center"/>
      <protection locked="0"/>
    </xf>
    <xf numFmtId="0" fontId="2" fillId="5" borderId="21" xfId="0" applyFont="1" applyFill="1" applyBorder="1" applyAlignment="1" applyProtection="1">
      <alignment horizontal="center" vertical="center"/>
      <protection locked="0"/>
    </xf>
    <xf numFmtId="0" fontId="2" fillId="0" borderId="3" xfId="0" applyFont="1" applyBorder="1" applyAlignment="1" applyProtection="1">
      <alignment horizontal="left" vertical="top" wrapText="1"/>
      <protection locked="0"/>
    </xf>
    <xf numFmtId="0" fontId="2" fillId="0" borderId="0" xfId="0" applyFont="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0" borderId="11" xfId="0" applyFont="1" applyBorder="1" applyAlignment="1" applyProtection="1">
      <alignment horizontal="left" vertical="center"/>
      <protection locked="0"/>
    </xf>
    <xf numFmtId="0" fontId="2" fillId="5" borderId="6" xfId="0" applyFont="1" applyFill="1" applyBorder="1" applyAlignment="1" applyProtection="1">
      <alignment horizontal="center" vertical="center"/>
      <protection locked="0"/>
    </xf>
    <xf numFmtId="0" fontId="2" fillId="3" borderId="7" xfId="0" applyFont="1" applyFill="1" applyBorder="1" applyAlignment="1" applyProtection="1">
      <alignment horizontal="left" vertical="center" shrinkToFit="1"/>
      <protection locked="0"/>
    </xf>
    <xf numFmtId="0" fontId="2" fillId="3" borderId="20" xfId="0" applyFont="1" applyFill="1" applyBorder="1" applyAlignment="1" applyProtection="1">
      <alignment horizontal="left" vertical="center" shrinkToFit="1"/>
      <protection locked="0"/>
    </xf>
    <xf numFmtId="0" fontId="2" fillId="0" borderId="3" xfId="0" applyFont="1" applyBorder="1" applyAlignment="1" applyProtection="1">
      <alignment vertical="center"/>
      <protection locked="0"/>
    </xf>
    <xf numFmtId="0" fontId="2" fillId="5" borderId="7" xfId="0" applyFont="1" applyFill="1" applyBorder="1" applyAlignment="1" applyProtection="1">
      <alignment horizontal="left" vertical="center" wrapText="1"/>
      <protection locked="0"/>
    </xf>
    <xf numFmtId="0" fontId="2" fillId="3" borderId="19" xfId="0" applyFont="1" applyFill="1" applyBorder="1" applyAlignment="1" applyProtection="1">
      <alignment horizontal="left" vertical="center" wrapText="1"/>
      <protection locked="0"/>
    </xf>
    <xf numFmtId="0" fontId="2" fillId="5" borderId="3" xfId="0" applyFont="1" applyFill="1" applyBorder="1" applyAlignment="1" applyProtection="1">
      <alignment horizontal="center" vertical="center" wrapText="1"/>
      <protection locked="0"/>
    </xf>
    <xf numFmtId="180" fontId="2" fillId="7" borderId="43" xfId="0" applyNumberFormat="1" applyFont="1" applyFill="1" applyBorder="1" applyAlignment="1">
      <alignment horizontal="center" vertical="center"/>
    </xf>
    <xf numFmtId="180" fontId="2" fillId="7" borderId="44" xfId="0" applyNumberFormat="1" applyFont="1" applyFill="1" applyBorder="1" applyAlignment="1">
      <alignment horizontal="center" vertical="center"/>
    </xf>
    <xf numFmtId="180" fontId="2" fillId="0" borderId="1" xfId="0" applyNumberFormat="1" applyFont="1" applyBorder="1" applyAlignment="1">
      <alignment horizontal="left" vertical="center"/>
    </xf>
    <xf numFmtId="180" fontId="2" fillId="0" borderId="46" xfId="0" applyNumberFormat="1" applyFont="1" applyBorder="1" applyAlignment="1">
      <alignment horizontal="left" vertical="center"/>
    </xf>
    <xf numFmtId="0" fontId="2" fillId="7" borderId="43" xfId="0" applyFont="1" applyFill="1" applyBorder="1" applyAlignment="1">
      <alignment horizontal="center" vertical="center"/>
    </xf>
    <xf numFmtId="0" fontId="2" fillId="0" borderId="45" xfId="0" applyFont="1" applyBorder="1" applyAlignment="1">
      <alignment horizontal="left" vertical="center"/>
    </xf>
    <xf numFmtId="0" fontId="2" fillId="0" borderId="1" xfId="0" applyFont="1" applyBorder="1" applyAlignment="1">
      <alignment horizontal="left" vertical="center"/>
    </xf>
    <xf numFmtId="186" fontId="2" fillId="11" borderId="1" xfId="0" applyNumberFormat="1" applyFont="1" applyFill="1" applyBorder="1" applyAlignment="1">
      <alignment horizontal="right" vertical="center"/>
    </xf>
    <xf numFmtId="0" fontId="2" fillId="0" borderId="101" xfId="0" applyFont="1" applyBorder="1" applyAlignment="1">
      <alignment horizontal="center" vertical="center"/>
    </xf>
    <xf numFmtId="0" fontId="2" fillId="7" borderId="42" xfId="0" applyFont="1" applyFill="1" applyBorder="1" applyAlignment="1">
      <alignment horizontal="center" vertical="center"/>
    </xf>
    <xf numFmtId="0" fontId="2" fillId="0" borderId="103" xfId="0" applyFont="1" applyBorder="1" applyAlignment="1">
      <alignment horizontal="left" vertical="center" shrinkToFit="1"/>
    </xf>
    <xf numFmtId="0" fontId="2" fillId="0" borderId="58" xfId="0" applyFont="1" applyBorder="1" applyAlignment="1">
      <alignment horizontal="left" vertical="center" shrinkToFit="1"/>
    </xf>
    <xf numFmtId="0" fontId="2" fillId="0" borderId="103" xfId="0" applyFont="1" applyBorder="1" applyAlignment="1">
      <alignment horizontal="right" vertical="center" shrinkToFit="1"/>
    </xf>
    <xf numFmtId="0" fontId="2" fillId="0" borderId="58" xfId="0" applyFont="1" applyBorder="1" applyAlignment="1">
      <alignment horizontal="right" vertical="center" shrinkToFit="1"/>
    </xf>
    <xf numFmtId="180" fontId="2" fillId="0" borderId="48" xfId="0" applyNumberFormat="1" applyFont="1" applyBorder="1" applyAlignment="1">
      <alignment horizontal="left" vertical="center"/>
    </xf>
    <xf numFmtId="180" fontId="2" fillId="0" borderId="49" xfId="0" applyNumberFormat="1" applyFont="1" applyBorder="1" applyAlignment="1">
      <alignment horizontal="left" vertical="center"/>
    </xf>
    <xf numFmtId="0" fontId="2" fillId="0" borderId="105" xfId="0" applyFont="1" applyBorder="1" applyAlignment="1">
      <alignment horizontal="right" vertical="center"/>
    </xf>
    <xf numFmtId="0" fontId="2" fillId="0" borderId="10" xfId="0" applyFont="1" applyBorder="1" applyAlignment="1">
      <alignment horizontal="right" vertical="center"/>
    </xf>
    <xf numFmtId="0" fontId="2" fillId="0" borderId="3" xfId="0" applyFont="1" applyBorder="1" applyAlignment="1">
      <alignment horizontal="right" vertical="center"/>
    </xf>
    <xf numFmtId="0" fontId="3" fillId="0" borderId="47" xfId="0" applyFont="1" applyBorder="1" applyAlignment="1">
      <alignment horizontal="left" vertical="center"/>
    </xf>
    <xf numFmtId="0" fontId="3" fillId="0" borderId="48" xfId="0" applyFont="1" applyBorder="1" applyAlignment="1">
      <alignment horizontal="left" vertical="center"/>
    </xf>
    <xf numFmtId="186" fontId="3" fillId="4" borderId="48" xfId="0" applyNumberFormat="1" applyFont="1" applyFill="1" applyBorder="1" applyAlignment="1">
      <alignment horizontal="right" vertical="center"/>
    </xf>
    <xf numFmtId="0" fontId="2" fillId="0" borderId="105" xfId="0" applyFont="1" applyBorder="1" applyAlignment="1">
      <alignment horizontal="right" vertical="center" shrinkToFit="1"/>
    </xf>
    <xf numFmtId="0" fontId="2" fillId="0" borderId="10" xfId="0" applyFont="1" applyBorder="1" applyAlignment="1">
      <alignment horizontal="right" vertical="center" shrinkToFit="1"/>
    </xf>
    <xf numFmtId="0" fontId="2" fillId="0" borderId="11" xfId="0" applyFont="1" applyBorder="1" applyAlignment="1">
      <alignment horizontal="right" textRotation="180"/>
    </xf>
    <xf numFmtId="181" fontId="2" fillId="0" borderId="114" xfId="0" applyNumberFormat="1" applyFont="1" applyBorder="1" applyAlignment="1">
      <alignment horizontal="center" vertical="center"/>
    </xf>
    <xf numFmtId="181" fontId="2" fillId="0" borderId="112" xfId="0" applyNumberFormat="1" applyFont="1" applyBorder="1" applyAlignment="1">
      <alignment horizontal="center" vertical="center"/>
    </xf>
    <xf numFmtId="0" fontId="2" fillId="2" borderId="105" xfId="0"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181" fontId="2" fillId="0" borderId="85" xfId="0" applyNumberFormat="1" applyFont="1" applyBorder="1" applyAlignment="1">
      <alignment horizontal="right" vertical="center"/>
    </xf>
    <xf numFmtId="181" fontId="2" fillId="0" borderId="106" xfId="0" applyNumberFormat="1" applyFont="1" applyBorder="1" applyAlignment="1">
      <alignment horizontal="right" vertical="center"/>
    </xf>
    <xf numFmtId="181" fontId="2" fillId="0" borderId="112" xfId="0" applyNumberFormat="1" applyFont="1" applyBorder="1" applyAlignment="1">
      <alignment horizontal="right" vertical="center"/>
    </xf>
    <xf numFmtId="181" fontId="2" fillId="2" borderId="2" xfId="0" applyNumberFormat="1" applyFont="1" applyFill="1" applyBorder="1" applyAlignment="1" applyProtection="1">
      <alignment horizontal="right" vertical="center"/>
      <protection locked="0"/>
    </xf>
    <xf numFmtId="181" fontId="2" fillId="2" borderId="10" xfId="0" applyNumberFormat="1" applyFont="1" applyFill="1" applyBorder="1" applyAlignment="1" applyProtection="1">
      <alignment horizontal="right" vertical="center"/>
      <protection locked="0"/>
    </xf>
    <xf numFmtId="181" fontId="2" fillId="2" borderId="108" xfId="0" applyNumberFormat="1" applyFont="1" applyFill="1" applyBorder="1" applyAlignment="1" applyProtection="1">
      <alignment horizontal="right" vertical="center"/>
      <protection locked="0"/>
    </xf>
    <xf numFmtId="181" fontId="2" fillId="2" borderId="3" xfId="0" applyNumberFormat="1" applyFont="1" applyFill="1" applyBorder="1" applyAlignment="1" applyProtection="1">
      <alignment horizontal="right" vertical="center"/>
      <protection locked="0"/>
    </xf>
    <xf numFmtId="0" fontId="2" fillId="3" borderId="111" xfId="0" applyFont="1" applyFill="1" applyBorder="1" applyAlignment="1" applyProtection="1">
      <alignment horizontal="center" vertical="center"/>
      <protection locked="0"/>
    </xf>
    <xf numFmtId="0" fontId="2" fillId="3" borderId="3" xfId="0" applyFont="1" applyFill="1" applyBorder="1" applyAlignment="1" applyProtection="1">
      <alignment horizontal="center" vertical="center"/>
      <protection locked="0"/>
    </xf>
    <xf numFmtId="181" fontId="2" fillId="0" borderId="113" xfId="0" applyNumberFormat="1" applyFont="1" applyBorder="1" applyAlignment="1">
      <alignment horizontal="right" vertical="center"/>
    </xf>
    <xf numFmtId="0" fontId="2" fillId="7" borderId="102" xfId="0" applyFont="1" applyFill="1" applyBorder="1" applyAlignment="1">
      <alignment horizontal="center" vertical="center"/>
    </xf>
    <xf numFmtId="0" fontId="2" fillId="7" borderId="44" xfId="0" applyFont="1" applyFill="1" applyBorder="1" applyAlignment="1">
      <alignment horizontal="center" vertical="center"/>
    </xf>
    <xf numFmtId="180" fontId="2" fillId="11" borderId="2" xfId="0" applyNumberFormat="1" applyFont="1" applyFill="1" applyBorder="1" applyAlignment="1">
      <alignment horizontal="right" vertical="center" shrinkToFit="1"/>
    </xf>
    <xf numFmtId="180" fontId="2" fillId="11" borderId="10" xfId="0" applyNumberFormat="1" applyFont="1" applyFill="1" applyBorder="1" applyAlignment="1">
      <alignment horizontal="right" vertical="center" shrinkToFit="1"/>
    </xf>
    <xf numFmtId="180" fontId="2" fillId="11" borderId="56" xfId="0" applyNumberFormat="1" applyFont="1" applyFill="1" applyBorder="1" applyAlignment="1">
      <alignment horizontal="right" vertical="center" shrinkToFit="1"/>
    </xf>
    <xf numFmtId="180" fontId="2" fillId="11" borderId="1" xfId="0" applyNumberFormat="1" applyFont="1" applyFill="1" applyBorder="1" applyAlignment="1">
      <alignment horizontal="right" vertical="center" shrinkToFit="1"/>
    </xf>
    <xf numFmtId="180" fontId="2" fillId="11" borderId="46" xfId="0" applyNumberFormat="1" applyFont="1" applyFill="1" applyBorder="1" applyAlignment="1">
      <alignment horizontal="right" vertical="center" shrinkToFit="1"/>
    </xf>
    <xf numFmtId="0" fontId="2" fillId="7" borderId="72" xfId="0" applyFont="1" applyFill="1" applyBorder="1" applyAlignment="1">
      <alignment horizontal="center" vertical="center"/>
    </xf>
    <xf numFmtId="0" fontId="2" fillId="7" borderId="109" xfId="0" applyFont="1" applyFill="1" applyBorder="1" applyAlignment="1">
      <alignment horizontal="center" vertical="center"/>
    </xf>
    <xf numFmtId="0" fontId="2" fillId="7" borderId="110" xfId="0" applyFont="1" applyFill="1" applyBorder="1" applyAlignment="1">
      <alignment horizontal="center" vertical="center"/>
    </xf>
    <xf numFmtId="0" fontId="2" fillId="7" borderId="107" xfId="0" applyFont="1" applyFill="1" applyBorder="1" applyAlignment="1">
      <alignment horizontal="center" vertical="center"/>
    </xf>
    <xf numFmtId="0" fontId="2" fillId="7" borderId="71" xfId="0" applyFont="1" applyFill="1" applyBorder="1" applyAlignment="1">
      <alignment horizontal="center" vertical="center"/>
    </xf>
    <xf numFmtId="0" fontId="2" fillId="2" borderId="105" xfId="0" applyFont="1" applyFill="1" applyBorder="1" applyAlignment="1" applyProtection="1">
      <alignment horizontal="center" vertical="center" wrapText="1" shrinkToFit="1"/>
      <protection locked="0"/>
    </xf>
    <xf numFmtId="0" fontId="2" fillId="2" borderId="3" xfId="0" applyFont="1" applyFill="1" applyBorder="1" applyAlignment="1" applyProtection="1">
      <alignment horizontal="center" vertical="center" wrapText="1" shrinkToFit="1"/>
      <protection locked="0"/>
    </xf>
    <xf numFmtId="186" fontId="2" fillId="11" borderId="48" xfId="0" applyNumberFormat="1" applyFont="1" applyFill="1" applyBorder="1" applyAlignment="1">
      <alignment horizontal="right" vertical="center" shrinkToFit="1"/>
    </xf>
    <xf numFmtId="186" fontId="2" fillId="11" borderId="57" xfId="0" applyNumberFormat="1" applyFont="1" applyFill="1" applyBorder="1" applyAlignment="1">
      <alignment horizontal="right" vertical="center" shrinkToFit="1"/>
    </xf>
    <xf numFmtId="186" fontId="2" fillId="11" borderId="49" xfId="0" applyNumberFormat="1" applyFont="1" applyFill="1" applyBorder="1" applyAlignment="1">
      <alignment horizontal="right" vertical="center" shrinkToFit="1"/>
    </xf>
    <xf numFmtId="0" fontId="2" fillId="0" borderId="80" xfId="0" applyFont="1" applyBorder="1" applyAlignment="1">
      <alignment horizontal="right" vertical="center" shrinkToFit="1"/>
    </xf>
    <xf numFmtId="184" fontId="3" fillId="4" borderId="43" xfId="0" applyNumberFormat="1" applyFont="1" applyFill="1" applyBorder="1" applyAlignment="1">
      <alignment horizontal="right" vertical="center"/>
    </xf>
    <xf numFmtId="184" fontId="3" fillId="4" borderId="44" xfId="0" applyNumberFormat="1" applyFont="1" applyFill="1" applyBorder="1" applyAlignment="1">
      <alignment horizontal="right" vertical="center"/>
    </xf>
    <xf numFmtId="184" fontId="3" fillId="4" borderId="1" xfId="0" applyNumberFormat="1" applyFont="1" applyFill="1" applyBorder="1" applyAlignment="1">
      <alignment horizontal="right" vertical="center"/>
    </xf>
    <xf numFmtId="184" fontId="3" fillId="4" borderId="46" xfId="0" applyNumberFormat="1" applyFont="1" applyFill="1" applyBorder="1" applyAlignment="1">
      <alignment horizontal="right" vertical="center"/>
    </xf>
    <xf numFmtId="184" fontId="3" fillId="4" borderId="48" xfId="0" applyNumberFormat="1" applyFont="1" applyFill="1" applyBorder="1" applyAlignment="1">
      <alignment horizontal="right" vertical="center"/>
    </xf>
    <xf numFmtId="184" fontId="3" fillId="4" borderId="49" xfId="0" applyNumberFormat="1" applyFont="1" applyFill="1" applyBorder="1" applyAlignment="1">
      <alignment horizontal="right" vertical="center"/>
    </xf>
    <xf numFmtId="0" fontId="3" fillId="0" borderId="8" xfId="0" applyFont="1" applyBorder="1" applyAlignment="1">
      <alignment horizontal="center" vertical="center"/>
    </xf>
    <xf numFmtId="0" fontId="3" fillId="0" borderId="7"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2" fillId="10" borderId="8" xfId="0" applyFont="1" applyFill="1" applyBorder="1" applyAlignment="1">
      <alignment horizontal="center" vertical="center"/>
    </xf>
    <xf numFmtId="0" fontId="2" fillId="10" borderId="7" xfId="0" applyFont="1" applyFill="1" applyBorder="1" applyAlignment="1">
      <alignment horizontal="center" vertical="center"/>
    </xf>
    <xf numFmtId="0" fontId="2" fillId="10" borderId="19" xfId="0" applyFont="1" applyFill="1" applyBorder="1" applyAlignment="1">
      <alignment horizontal="center" vertical="center"/>
    </xf>
    <xf numFmtId="0" fontId="2" fillId="10" borderId="20" xfId="0" applyFont="1" applyFill="1" applyBorder="1" applyAlignment="1">
      <alignment horizontal="center" vertical="center"/>
    </xf>
    <xf numFmtId="0" fontId="2" fillId="7" borderId="45" xfId="0" applyFont="1" applyFill="1" applyBorder="1" applyAlignment="1">
      <alignment horizontal="center" vertical="center"/>
    </xf>
    <xf numFmtId="0" fontId="2" fillId="7" borderId="1" xfId="0" applyFont="1" applyFill="1" applyBorder="1" applyAlignment="1">
      <alignment horizontal="center" vertical="center"/>
    </xf>
    <xf numFmtId="0" fontId="2" fillId="7" borderId="47" xfId="0" applyFont="1" applyFill="1" applyBorder="1" applyAlignment="1">
      <alignment horizontal="center" vertical="center"/>
    </xf>
    <xf numFmtId="0" fontId="2" fillId="7" borderId="48" xfId="0" applyFont="1" applyFill="1" applyBorder="1" applyAlignment="1">
      <alignment horizontal="center" vertical="center"/>
    </xf>
    <xf numFmtId="0" fontId="2" fillId="2" borderId="105"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4" fillId="0" borderId="115" xfId="0" applyFont="1" applyBorder="1" applyAlignment="1">
      <alignment horizontal="center" vertical="center"/>
    </xf>
    <xf numFmtId="0" fontId="2" fillId="0" borderId="0" xfId="0" applyFont="1" applyAlignment="1">
      <alignment horizontal="center" vertical="center"/>
    </xf>
    <xf numFmtId="0" fontId="25" fillId="0" borderId="121" xfId="0" applyFont="1" applyBorder="1" applyAlignment="1">
      <alignment horizontal="center" textRotation="90"/>
    </xf>
    <xf numFmtId="0" fontId="8" fillId="0" borderId="11" xfId="0" applyFont="1" applyBorder="1" applyAlignment="1">
      <alignment horizontal="right" textRotation="180"/>
    </xf>
    <xf numFmtId="0" fontId="24" fillId="0" borderId="0" xfId="0" applyFont="1" applyAlignment="1">
      <alignment horizontal="center" vertical="center"/>
    </xf>
    <xf numFmtId="184" fontId="2" fillId="4" borderId="1" xfId="0" applyNumberFormat="1" applyFont="1" applyFill="1" applyBorder="1" applyAlignment="1">
      <alignment horizontal="right" vertical="center"/>
    </xf>
    <xf numFmtId="184" fontId="2" fillId="4" borderId="46" xfId="0" applyNumberFormat="1" applyFont="1" applyFill="1" applyBorder="1" applyAlignment="1">
      <alignment horizontal="right" vertical="center"/>
    </xf>
    <xf numFmtId="184" fontId="2" fillId="4" borderId="48" xfId="0" applyNumberFormat="1" applyFont="1" applyFill="1" applyBorder="1" applyAlignment="1">
      <alignment horizontal="right" vertical="center"/>
    </xf>
    <xf numFmtId="184" fontId="2" fillId="4" borderId="49" xfId="0" applyNumberFormat="1" applyFont="1" applyFill="1" applyBorder="1" applyAlignment="1">
      <alignment horizontal="right" vertical="center"/>
    </xf>
    <xf numFmtId="184" fontId="2" fillId="4" borderId="43" xfId="0" applyNumberFormat="1" applyFont="1" applyFill="1" applyBorder="1" applyAlignment="1">
      <alignment horizontal="right" vertical="center"/>
    </xf>
    <xf numFmtId="184" fontId="2" fillId="4" borderId="44" xfId="0" applyNumberFormat="1" applyFont="1" applyFill="1" applyBorder="1" applyAlignment="1">
      <alignment horizontal="right" vertical="center"/>
    </xf>
    <xf numFmtId="0" fontId="2" fillId="0" borderId="0" xfId="0" applyFont="1" applyAlignment="1">
      <alignment horizontal="right" vertical="center" textRotation="90"/>
    </xf>
    <xf numFmtId="0" fontId="2" fillId="0" borderId="12" xfId="0" applyFont="1" applyBorder="1" applyAlignment="1">
      <alignment horizontal="center"/>
    </xf>
    <xf numFmtId="0" fontId="2" fillId="2" borderId="135" xfId="0" applyFont="1" applyFill="1" applyBorder="1" applyAlignment="1">
      <alignment horizontal="center" vertical="center"/>
    </xf>
    <xf numFmtId="0" fontId="2" fillId="2" borderId="136" xfId="0" applyFont="1" applyFill="1" applyBorder="1" applyAlignment="1">
      <alignment horizontal="center" vertical="center"/>
    </xf>
    <xf numFmtId="0" fontId="2" fillId="2" borderId="137" xfId="0" applyFont="1" applyFill="1" applyBorder="1" applyAlignment="1">
      <alignment horizontal="center" vertical="center"/>
    </xf>
    <xf numFmtId="0" fontId="2" fillId="2" borderId="129" xfId="0" applyFont="1" applyFill="1" applyBorder="1" applyAlignment="1">
      <alignment horizontal="center" wrapText="1"/>
    </xf>
    <xf numFmtId="0" fontId="2" fillId="2" borderId="130" xfId="0" applyFont="1" applyFill="1" applyBorder="1" applyAlignment="1">
      <alignment horizontal="center" wrapText="1"/>
    </xf>
    <xf numFmtId="0" fontId="2" fillId="2" borderId="131" xfId="0" applyFont="1" applyFill="1" applyBorder="1" applyAlignment="1">
      <alignment horizontal="center" wrapText="1"/>
    </xf>
    <xf numFmtId="0" fontId="2" fillId="2" borderId="132" xfId="0" applyFont="1" applyFill="1" applyBorder="1" applyAlignment="1">
      <alignment horizontal="center" wrapText="1"/>
    </xf>
    <xf numFmtId="0" fontId="2" fillId="2" borderId="133" xfId="0" applyFont="1" applyFill="1" applyBorder="1" applyAlignment="1">
      <alignment horizontal="center" wrapText="1"/>
    </xf>
    <xf numFmtId="0" fontId="2" fillId="2" borderId="134" xfId="0" applyFont="1" applyFill="1" applyBorder="1" applyAlignment="1">
      <alignment horizontal="center" wrapText="1"/>
    </xf>
    <xf numFmtId="0" fontId="2" fillId="7" borderId="50" xfId="0" applyFont="1" applyFill="1" applyBorder="1" applyAlignment="1">
      <alignment horizontal="center" vertical="center" wrapText="1"/>
    </xf>
    <xf numFmtId="0" fontId="2" fillId="7" borderId="141" xfId="0" applyFont="1" applyFill="1" applyBorder="1" applyAlignment="1">
      <alignment horizontal="center" vertical="center" wrapText="1"/>
    </xf>
    <xf numFmtId="0" fontId="2" fillId="7" borderId="21" xfId="0" applyFont="1" applyFill="1" applyBorder="1" applyAlignment="1">
      <alignment horizontal="center" vertical="center" wrapText="1"/>
    </xf>
    <xf numFmtId="0" fontId="2" fillId="7" borderId="11" xfId="0" applyFont="1" applyFill="1" applyBorder="1" applyAlignment="1">
      <alignment horizontal="center" vertical="center" wrapText="1"/>
    </xf>
    <xf numFmtId="0" fontId="2" fillId="7" borderId="19"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7" fillId="0" borderId="0" xfId="0" applyFont="1" applyAlignment="1">
      <alignment horizontal="left" vertical="center"/>
    </xf>
    <xf numFmtId="0" fontId="2" fillId="7" borderId="138" xfId="0" applyFont="1" applyFill="1" applyBorder="1" applyAlignment="1">
      <alignment horizontal="center" vertical="center" textRotation="255"/>
    </xf>
    <xf numFmtId="0" fontId="2" fillId="7" borderId="96" xfId="0" applyFont="1" applyFill="1" applyBorder="1" applyAlignment="1">
      <alignment horizontal="center" vertical="center" textRotation="255"/>
    </xf>
    <xf numFmtId="0" fontId="2" fillId="7" borderId="98" xfId="0" applyFont="1" applyFill="1" applyBorder="1" applyAlignment="1">
      <alignment horizontal="center" vertical="center" textRotation="255"/>
    </xf>
    <xf numFmtId="0" fontId="2" fillId="7" borderId="43" xfId="0" applyFont="1" applyFill="1" applyBorder="1" applyAlignment="1">
      <alignment horizontal="center" vertical="center" wrapText="1"/>
    </xf>
    <xf numFmtId="176" fontId="2" fillId="0" borderId="83" xfId="0" applyNumberFormat="1" applyFont="1" applyBorder="1" applyAlignment="1">
      <alignment horizontal="right" vertical="center" shrinkToFit="1"/>
    </xf>
    <xf numFmtId="176" fontId="2" fillId="0" borderId="83" xfId="0" applyNumberFormat="1" applyFont="1" applyBorder="1" applyAlignment="1">
      <alignment horizontal="center" vertical="center" shrinkToFit="1"/>
    </xf>
    <xf numFmtId="176" fontId="2" fillId="11" borderId="1" xfId="0" applyNumberFormat="1" applyFont="1" applyFill="1" applyBorder="1" applyAlignment="1">
      <alignment horizontal="right" vertical="center" shrinkToFit="1"/>
    </xf>
    <xf numFmtId="179" fontId="2" fillId="2" borderId="1" xfId="0" applyNumberFormat="1" applyFont="1" applyFill="1" applyBorder="1" applyAlignment="1" applyProtection="1">
      <alignment horizontal="right" vertical="center" shrinkToFit="1"/>
      <protection locked="0"/>
    </xf>
    <xf numFmtId="0" fontId="2" fillId="3" borderId="1" xfId="0" applyFont="1" applyFill="1" applyBorder="1" applyAlignment="1" applyProtection="1">
      <alignment horizontal="left" vertical="center" shrinkToFit="1"/>
      <protection locked="0"/>
    </xf>
    <xf numFmtId="176" fontId="2" fillId="3" borderId="1" xfId="0" applyNumberFormat="1" applyFont="1" applyFill="1" applyBorder="1" applyAlignment="1" applyProtection="1">
      <alignment horizontal="right" vertical="center" shrinkToFit="1"/>
      <protection locked="0"/>
    </xf>
    <xf numFmtId="0" fontId="2" fillId="7" borderId="46" xfId="0" applyFont="1" applyFill="1" applyBorder="1" applyAlignment="1">
      <alignment horizontal="center" vertical="center"/>
    </xf>
    <xf numFmtId="0" fontId="2" fillId="7" borderId="139" xfId="0" applyFont="1" applyFill="1" applyBorder="1" applyAlignment="1">
      <alignment horizontal="center" vertical="center" wrapText="1"/>
    </xf>
    <xf numFmtId="0" fontId="2" fillId="7" borderId="139" xfId="0" applyFont="1" applyFill="1" applyBorder="1" applyAlignment="1">
      <alignment horizontal="center" vertical="center"/>
    </xf>
    <xf numFmtId="0" fontId="2" fillId="7" borderId="6" xfId="0" applyFont="1" applyFill="1" applyBorder="1" applyAlignment="1">
      <alignment horizontal="center" vertical="center"/>
    </xf>
    <xf numFmtId="0" fontId="2" fillId="7" borderId="5" xfId="0" applyFont="1" applyFill="1" applyBorder="1" applyAlignment="1">
      <alignment horizontal="center" vertical="center"/>
    </xf>
    <xf numFmtId="179" fontId="2" fillId="11" borderId="1" xfId="0" applyNumberFormat="1" applyFont="1" applyFill="1" applyBorder="1" applyAlignment="1">
      <alignment horizontal="right" vertical="center" shrinkToFit="1"/>
    </xf>
    <xf numFmtId="179" fontId="2" fillId="11" borderId="46" xfId="0" applyNumberFormat="1" applyFont="1" applyFill="1" applyBorder="1" applyAlignment="1">
      <alignment horizontal="right" vertical="center" shrinkToFit="1"/>
    </xf>
    <xf numFmtId="185" fontId="2" fillId="4" borderId="57" xfId="0" applyNumberFormat="1" applyFont="1" applyFill="1" applyBorder="1" applyAlignment="1">
      <alignment horizontal="right" vertical="center" shrinkToFit="1"/>
    </xf>
    <xf numFmtId="185" fontId="2" fillId="4" borderId="58" xfId="0" applyNumberFormat="1" applyFont="1" applyFill="1" applyBorder="1" applyAlignment="1">
      <alignment horizontal="right" vertical="center" shrinkToFit="1"/>
    </xf>
    <xf numFmtId="185" fontId="2" fillId="4" borderId="59" xfId="0" applyNumberFormat="1" applyFont="1" applyFill="1" applyBorder="1" applyAlignment="1">
      <alignment horizontal="right" vertical="center" shrinkToFit="1"/>
    </xf>
    <xf numFmtId="0" fontId="2" fillId="0" borderId="103" xfId="0" applyFont="1" applyBorder="1" applyAlignment="1">
      <alignment horizontal="center" vertical="center"/>
    </xf>
    <xf numFmtId="0" fontId="2" fillId="0" borderId="58" xfId="0" applyFont="1" applyBorder="1" applyAlignment="1">
      <alignment horizontal="center" vertical="center"/>
    </xf>
    <xf numFmtId="0" fontId="2" fillId="0" borderId="80" xfId="0" applyFont="1" applyBorder="1" applyAlignment="1">
      <alignment horizontal="center" vertical="center"/>
    </xf>
    <xf numFmtId="0" fontId="2" fillId="0" borderId="57" xfId="0" applyFont="1" applyBorder="1" applyAlignment="1">
      <alignment horizontal="center" vertical="center" shrinkToFit="1"/>
    </xf>
    <xf numFmtId="0" fontId="2" fillId="0" borderId="58" xfId="0" applyFont="1" applyBorder="1" applyAlignment="1">
      <alignment horizontal="center" vertical="center" shrinkToFit="1"/>
    </xf>
    <xf numFmtId="0" fontId="2" fillId="0" borderId="80" xfId="0" applyFont="1" applyBorder="1" applyAlignment="1">
      <alignment horizontal="center" vertical="center" shrinkToFit="1"/>
    </xf>
    <xf numFmtId="185" fontId="2" fillId="4" borderId="80" xfId="0" applyNumberFormat="1" applyFont="1" applyFill="1" applyBorder="1" applyAlignment="1">
      <alignment horizontal="right" vertical="center" shrinkToFit="1"/>
    </xf>
    <xf numFmtId="176" fontId="2" fillId="2" borderId="1" xfId="0" applyNumberFormat="1" applyFont="1" applyFill="1" applyBorder="1" applyAlignment="1" applyProtection="1">
      <alignment horizontal="right" vertical="center" shrinkToFit="1"/>
      <protection locked="0"/>
    </xf>
    <xf numFmtId="184" fontId="2" fillId="11" borderId="1" xfId="0" applyNumberFormat="1" applyFont="1" applyFill="1" applyBorder="1" applyAlignment="1">
      <alignment horizontal="right" vertical="center" shrinkToFit="1"/>
    </xf>
    <xf numFmtId="0" fontId="18" fillId="7" borderId="1" xfId="0" applyFont="1" applyFill="1" applyBorder="1" applyAlignment="1">
      <alignment horizontal="center" vertical="center"/>
    </xf>
    <xf numFmtId="0" fontId="2" fillId="0" borderId="48" xfId="0" applyFont="1" applyBorder="1" applyAlignment="1">
      <alignment horizontal="center" vertical="center"/>
    </xf>
    <xf numFmtId="0" fontId="2" fillId="7" borderId="4" xfId="0" applyFont="1" applyFill="1" applyBorder="1" applyAlignment="1">
      <alignment horizontal="center" vertical="center"/>
    </xf>
    <xf numFmtId="0" fontId="2" fillId="7" borderId="2" xfId="0" applyFont="1" applyFill="1" applyBorder="1" applyAlignment="1">
      <alignment horizontal="center" vertical="center" shrinkToFit="1"/>
    </xf>
    <xf numFmtId="0" fontId="2" fillId="7" borderId="10" xfId="0" applyFont="1" applyFill="1" applyBorder="1" applyAlignment="1">
      <alignment horizontal="center" vertical="center" shrinkToFit="1"/>
    </xf>
    <xf numFmtId="0" fontId="2" fillId="7" borderId="3" xfId="0" applyFont="1" applyFill="1" applyBorder="1" applyAlignment="1">
      <alignment horizontal="center" vertical="center" shrinkToFit="1"/>
    </xf>
    <xf numFmtId="184" fontId="2" fillId="3" borderId="2" xfId="0" applyNumberFormat="1" applyFont="1" applyFill="1" applyBorder="1" applyAlignment="1" applyProtection="1">
      <alignment horizontal="right" vertical="center" shrinkToFit="1"/>
      <protection locked="0"/>
    </xf>
    <xf numFmtId="184" fontId="2" fillId="3" borderId="10" xfId="0" applyNumberFormat="1" applyFont="1" applyFill="1" applyBorder="1" applyAlignment="1" applyProtection="1">
      <alignment horizontal="right" vertical="center" shrinkToFit="1"/>
      <protection locked="0"/>
    </xf>
    <xf numFmtId="184" fontId="2" fillId="3" borderId="3" xfId="0" applyNumberFormat="1" applyFont="1" applyFill="1" applyBorder="1" applyAlignment="1" applyProtection="1">
      <alignment horizontal="right" vertical="center" shrinkToFit="1"/>
      <protection locked="0"/>
    </xf>
    <xf numFmtId="186" fontId="8" fillId="11" borderId="2" xfId="0" applyNumberFormat="1" applyFont="1" applyFill="1" applyBorder="1" applyAlignment="1">
      <alignment horizontal="right" vertical="center" shrinkToFit="1"/>
    </xf>
    <xf numFmtId="186" fontId="8" fillId="11" borderId="10" xfId="0" applyNumberFormat="1" applyFont="1" applyFill="1" applyBorder="1" applyAlignment="1">
      <alignment horizontal="right" vertical="center" shrinkToFit="1"/>
    </xf>
    <xf numFmtId="186" fontId="8" fillId="11" borderId="3" xfId="0" applyNumberFormat="1" applyFont="1" applyFill="1" applyBorder="1" applyAlignment="1">
      <alignment horizontal="right" vertical="center" shrinkToFit="1"/>
    </xf>
    <xf numFmtId="185" fontId="2" fillId="11" borderId="2" xfId="0" applyNumberFormat="1" applyFont="1" applyFill="1" applyBorder="1" applyAlignment="1">
      <alignment horizontal="right" vertical="center" shrinkToFit="1"/>
    </xf>
    <xf numFmtId="185" fontId="2" fillId="11" borderId="10" xfId="0" applyNumberFormat="1" applyFont="1" applyFill="1" applyBorder="1" applyAlignment="1">
      <alignment horizontal="right" vertical="center" shrinkToFit="1"/>
    </xf>
    <xf numFmtId="185" fontId="2" fillId="11" borderId="3" xfId="0" applyNumberFormat="1" applyFont="1" applyFill="1" applyBorder="1" applyAlignment="1">
      <alignment horizontal="right" vertical="center" shrinkToFit="1"/>
    </xf>
    <xf numFmtId="177" fontId="2" fillId="2" borderId="8" xfId="0" applyNumberFormat="1" applyFont="1" applyFill="1" applyBorder="1" applyAlignment="1" applyProtection="1">
      <alignment horizontal="right" vertical="center" shrinkToFit="1"/>
      <protection locked="0"/>
    </xf>
    <xf numFmtId="177" fontId="2" fillId="2" borderId="7" xfId="0" applyNumberFormat="1" applyFont="1" applyFill="1" applyBorder="1" applyAlignment="1" applyProtection="1">
      <alignment horizontal="right" vertical="center" shrinkToFit="1"/>
      <protection locked="0"/>
    </xf>
    <xf numFmtId="177" fontId="2" fillId="2" borderId="19" xfId="0" applyNumberFormat="1" applyFont="1" applyFill="1" applyBorder="1" applyAlignment="1" applyProtection="1">
      <alignment horizontal="right" vertical="center" shrinkToFit="1"/>
      <protection locked="0"/>
    </xf>
    <xf numFmtId="177" fontId="2" fillId="2" borderId="20" xfId="0" applyNumberFormat="1" applyFont="1" applyFill="1" applyBorder="1" applyAlignment="1" applyProtection="1">
      <alignment horizontal="right" vertical="center" shrinkToFit="1"/>
      <protection locked="0"/>
    </xf>
    <xf numFmtId="0" fontId="2" fillId="0" borderId="1" xfId="0" applyFont="1" applyBorder="1" applyAlignment="1">
      <alignment horizontal="center" vertical="center"/>
    </xf>
    <xf numFmtId="184" fontId="2" fillId="3" borderId="1" xfId="0" applyNumberFormat="1" applyFont="1" applyFill="1" applyBorder="1" applyAlignment="1" applyProtection="1">
      <alignment vertical="center" shrinkToFit="1"/>
      <protection locked="0"/>
    </xf>
    <xf numFmtId="177" fontId="2" fillId="2" borderId="1" xfId="0" applyNumberFormat="1" applyFont="1" applyFill="1" applyBorder="1" applyAlignment="1" applyProtection="1">
      <alignment horizontal="right" vertical="center" shrinkToFit="1"/>
      <protection locked="0"/>
    </xf>
    <xf numFmtId="0" fontId="3" fillId="11" borderId="1" xfId="0" applyFont="1" applyFill="1" applyBorder="1" applyAlignment="1">
      <alignment horizontal="center" vertical="center"/>
    </xf>
    <xf numFmtId="0" fontId="3" fillId="11" borderId="46" xfId="0" applyFont="1" applyFill="1" applyBorder="1" applyAlignment="1">
      <alignment horizontal="center" vertical="center"/>
    </xf>
    <xf numFmtId="0" fontId="2" fillId="0" borderId="45" xfId="0" applyFont="1" applyBorder="1" applyAlignment="1">
      <alignment horizontal="center" vertical="center" wrapText="1"/>
    </xf>
    <xf numFmtId="0" fontId="2" fillId="0" borderId="45" xfId="0" applyFont="1" applyBorder="1" applyAlignment="1">
      <alignment horizontal="center" vertical="center"/>
    </xf>
    <xf numFmtId="186" fontId="8" fillId="11" borderId="1" xfId="0" applyNumberFormat="1" applyFont="1" applyFill="1" applyBorder="1" applyAlignment="1">
      <alignment horizontal="right" vertical="center" shrinkToFit="1"/>
    </xf>
    <xf numFmtId="0" fontId="2" fillId="7" borderId="21" xfId="0" applyFont="1" applyFill="1" applyBorder="1" applyAlignment="1">
      <alignment horizontal="center" vertical="center"/>
    </xf>
    <xf numFmtId="0" fontId="2" fillId="7" borderId="0" xfId="0" applyFont="1" applyFill="1" applyAlignment="1">
      <alignment horizontal="center" vertical="center"/>
    </xf>
    <xf numFmtId="0" fontId="2" fillId="7" borderId="11" xfId="0" applyFont="1" applyFill="1" applyBorder="1" applyAlignment="1">
      <alignment horizontal="center" vertical="center"/>
    </xf>
    <xf numFmtId="0" fontId="2" fillId="7" borderId="140" xfId="0" applyFont="1" applyFill="1" applyBorder="1" applyAlignment="1">
      <alignment horizontal="center" vertical="center"/>
    </xf>
    <xf numFmtId="0" fontId="2" fillId="7" borderId="51" xfId="0" applyFont="1" applyFill="1" applyBorder="1" applyAlignment="1">
      <alignment horizontal="center" vertical="center"/>
    </xf>
    <xf numFmtId="0" fontId="2" fillId="7" borderId="122" xfId="0" applyFont="1" applyFill="1" applyBorder="1" applyAlignment="1">
      <alignment horizontal="center" vertical="center"/>
    </xf>
    <xf numFmtId="0" fontId="2" fillId="7" borderId="75" xfId="0" applyFont="1" applyFill="1" applyBorder="1" applyAlignment="1">
      <alignment horizontal="center" vertical="center"/>
    </xf>
    <xf numFmtId="0" fontId="2" fillId="7" borderId="12" xfId="0" applyFont="1" applyFill="1" applyBorder="1" applyAlignment="1">
      <alignment horizontal="center" vertical="center"/>
    </xf>
    <xf numFmtId="0" fontId="14" fillId="0" borderId="0" xfId="2" applyAlignment="1">
      <alignment horizontal="left" vertical="center"/>
    </xf>
    <xf numFmtId="186" fontId="8" fillId="11" borderId="57" xfId="0" applyNumberFormat="1" applyFont="1" applyFill="1" applyBorder="1" applyAlignment="1">
      <alignment horizontal="right" vertical="center" shrinkToFit="1"/>
    </xf>
    <xf numFmtId="186" fontId="8" fillId="11" borderId="58" xfId="0" applyNumberFormat="1" applyFont="1" applyFill="1" applyBorder="1" applyAlignment="1">
      <alignment horizontal="right" vertical="center" shrinkToFit="1"/>
    </xf>
    <xf numFmtId="186" fontId="8" fillId="11" borderId="80" xfId="0" applyNumberFormat="1" applyFont="1" applyFill="1" applyBorder="1" applyAlignment="1">
      <alignment horizontal="right" vertical="center" shrinkToFit="1"/>
    </xf>
    <xf numFmtId="185" fontId="2" fillId="11" borderId="57" xfId="0" applyNumberFormat="1" applyFont="1" applyFill="1" applyBorder="1" applyAlignment="1">
      <alignment horizontal="right" vertical="center" shrinkToFit="1"/>
    </xf>
    <xf numFmtId="185" fontId="2" fillId="11" borderId="58" xfId="0" applyNumberFormat="1" applyFont="1" applyFill="1" applyBorder="1" applyAlignment="1">
      <alignment horizontal="right" vertical="center" shrinkToFit="1"/>
    </xf>
    <xf numFmtId="185" fontId="2" fillId="11" borderId="80" xfId="0" applyNumberFormat="1" applyFont="1" applyFill="1" applyBorder="1" applyAlignment="1">
      <alignment horizontal="right" vertical="center" shrinkToFit="1"/>
    </xf>
    <xf numFmtId="0" fontId="3" fillId="11" borderId="48" xfId="0" applyFont="1" applyFill="1" applyBorder="1" applyAlignment="1">
      <alignment horizontal="center" vertical="center"/>
    </xf>
    <xf numFmtId="0" fontId="3" fillId="11" borderId="49" xfId="0" applyFont="1" applyFill="1" applyBorder="1" applyAlignment="1">
      <alignment horizontal="center" vertical="center"/>
    </xf>
    <xf numFmtId="177" fontId="2" fillId="11" borderId="8" xfId="0" applyNumberFormat="1" applyFont="1" applyFill="1" applyBorder="1" applyAlignment="1">
      <alignment horizontal="right" vertical="center" shrinkToFit="1"/>
    </xf>
    <xf numFmtId="177" fontId="2" fillId="11" borderId="7" xfId="0" applyNumberFormat="1" applyFont="1" applyFill="1" applyBorder="1" applyAlignment="1">
      <alignment horizontal="right" vertical="center" shrinkToFit="1"/>
    </xf>
    <xf numFmtId="177" fontId="2" fillId="11" borderId="81" xfId="0" applyNumberFormat="1" applyFont="1" applyFill="1" applyBorder="1" applyAlignment="1">
      <alignment horizontal="right" vertical="center" shrinkToFit="1"/>
    </xf>
    <xf numFmtId="177" fontId="2" fillId="11" borderId="78" xfId="0" applyNumberFormat="1" applyFont="1" applyFill="1" applyBorder="1" applyAlignment="1">
      <alignment horizontal="right" vertical="center" shrinkToFit="1"/>
    </xf>
    <xf numFmtId="0" fontId="2" fillId="0" borderId="47" xfId="0" applyFont="1" applyBorder="1" applyAlignment="1">
      <alignment horizontal="center" vertical="center"/>
    </xf>
    <xf numFmtId="186" fontId="8" fillId="11" borderId="1" xfId="0" applyNumberFormat="1" applyFont="1" applyFill="1" applyBorder="1" applyAlignment="1">
      <alignment vertical="center" shrinkToFit="1"/>
    </xf>
    <xf numFmtId="186" fontId="8" fillId="11" borderId="48" xfId="0" applyNumberFormat="1" applyFont="1" applyFill="1" applyBorder="1" applyAlignment="1">
      <alignment vertical="center" shrinkToFit="1"/>
    </xf>
    <xf numFmtId="186" fontId="2" fillId="11" borderId="2" xfId="0" applyNumberFormat="1" applyFont="1" applyFill="1" applyBorder="1" applyAlignment="1">
      <alignment horizontal="right" vertical="center" shrinkToFit="1"/>
    </xf>
    <xf numFmtId="186" fontId="2" fillId="11" borderId="10" xfId="0" applyNumberFormat="1" applyFont="1" applyFill="1" applyBorder="1" applyAlignment="1">
      <alignment horizontal="right" vertical="center" shrinkToFit="1"/>
    </xf>
    <xf numFmtId="186" fontId="2" fillId="11" borderId="3" xfId="0" applyNumberFormat="1" applyFont="1" applyFill="1" applyBorder="1" applyAlignment="1">
      <alignment horizontal="right" vertical="center" shrinkToFit="1"/>
    </xf>
    <xf numFmtId="0" fontId="2" fillId="7" borderId="141" xfId="0" applyFont="1" applyFill="1" applyBorder="1" applyAlignment="1">
      <alignment horizontal="center" vertical="center"/>
    </xf>
    <xf numFmtId="0" fontId="2" fillId="7" borderId="20" xfId="0" applyFont="1" applyFill="1" applyBorder="1" applyAlignment="1">
      <alignment horizontal="center" vertical="center"/>
    </xf>
    <xf numFmtId="0" fontId="2" fillId="7" borderId="50" xfId="0" applyFont="1" applyFill="1" applyBorder="1" applyAlignment="1">
      <alignment horizontal="center" vertical="center"/>
    </xf>
    <xf numFmtId="185" fontId="2" fillId="0" borderId="150" xfId="0" applyNumberFormat="1" applyFont="1" applyBorder="1" applyAlignment="1">
      <alignment horizontal="center" vertical="center" shrinkToFit="1"/>
    </xf>
    <xf numFmtId="185" fontId="2" fillId="0" borderId="151" xfId="0" applyNumberFormat="1" applyFont="1" applyBorder="1" applyAlignment="1">
      <alignment horizontal="center" vertical="center" shrinkToFit="1"/>
    </xf>
    <xf numFmtId="0" fontId="2" fillId="0" borderId="146" xfId="0" applyFont="1" applyBorder="1" applyAlignment="1">
      <alignment horizontal="center" vertical="center"/>
    </xf>
    <xf numFmtId="0" fontId="2" fillId="0" borderId="147" xfId="0" applyFont="1" applyBorder="1" applyAlignment="1">
      <alignment horizontal="center" vertical="center"/>
    </xf>
    <xf numFmtId="0" fontId="2" fillId="0" borderId="148" xfId="0" applyFont="1" applyBorder="1" applyAlignment="1">
      <alignment horizontal="center" vertical="center"/>
    </xf>
    <xf numFmtId="0" fontId="2" fillId="0" borderId="149" xfId="0" applyFont="1" applyBorder="1" applyAlignment="1">
      <alignment horizontal="center" vertical="center"/>
    </xf>
    <xf numFmtId="0" fontId="2" fillId="0" borderId="7" xfId="0" applyFont="1" applyBorder="1" applyAlignment="1">
      <alignment horizontal="right" vertical="center" textRotation="90"/>
    </xf>
    <xf numFmtId="0" fontId="2" fillId="0" borderId="11" xfId="0" applyFont="1" applyBorder="1" applyAlignment="1">
      <alignment horizontal="right" vertical="center" textRotation="90"/>
    </xf>
    <xf numFmtId="0" fontId="2" fillId="0" borderId="20" xfId="0" applyFont="1" applyBorder="1" applyAlignment="1">
      <alignment horizontal="right" vertical="center" textRotation="90"/>
    </xf>
    <xf numFmtId="0" fontId="2" fillId="0" borderId="11" xfId="0" applyFont="1" applyBorder="1" applyAlignment="1">
      <alignment horizontal="center" vertical="center"/>
    </xf>
    <xf numFmtId="185" fontId="2" fillId="0" borderId="0" xfId="0" applyNumberFormat="1" applyFont="1" applyAlignment="1">
      <alignment horizontal="right" vertical="center" textRotation="90" shrinkToFit="1"/>
    </xf>
    <xf numFmtId="0" fontId="2" fillId="0" borderId="0" xfId="0" applyFont="1" applyAlignment="1">
      <alignment horizontal="left" vertical="top" wrapText="1"/>
    </xf>
    <xf numFmtId="185" fontId="2" fillId="0" borderId="152" xfId="0" applyNumberFormat="1" applyFont="1" applyBorder="1" applyAlignment="1">
      <alignment horizontal="center" shrinkToFit="1"/>
    </xf>
    <xf numFmtId="0" fontId="2" fillId="7" borderId="52" xfId="0" applyFont="1" applyFill="1" applyBorder="1" applyAlignment="1">
      <alignment horizontal="center" vertical="center" wrapText="1"/>
    </xf>
    <xf numFmtId="0" fontId="2" fillId="7" borderId="2" xfId="0" applyFont="1" applyFill="1" applyBorder="1" applyAlignment="1">
      <alignment horizontal="center" vertical="center"/>
    </xf>
    <xf numFmtId="0" fontId="2" fillId="7" borderId="10" xfId="0" applyFont="1" applyFill="1" applyBorder="1" applyAlignment="1">
      <alignment horizontal="center" vertical="center"/>
    </xf>
    <xf numFmtId="0" fontId="2" fillId="7" borderId="3" xfId="0" applyFont="1" applyFill="1" applyBorder="1" applyAlignment="1">
      <alignment horizontal="center" vertical="center"/>
    </xf>
    <xf numFmtId="0" fontId="2" fillId="7" borderId="56" xfId="0" applyFont="1" applyFill="1" applyBorder="1" applyAlignment="1">
      <alignment horizontal="center" vertical="center" shrinkToFit="1"/>
    </xf>
    <xf numFmtId="184" fontId="2" fillId="3" borderId="57" xfId="0" applyNumberFormat="1" applyFont="1" applyFill="1" applyBorder="1" applyAlignment="1" applyProtection="1">
      <alignment horizontal="right" vertical="center" shrinkToFit="1"/>
      <protection locked="0"/>
    </xf>
    <xf numFmtId="184" fontId="2" fillId="3" borderId="58" xfId="0" applyNumberFormat="1" applyFont="1" applyFill="1" applyBorder="1" applyAlignment="1" applyProtection="1">
      <alignment horizontal="right" vertical="center" shrinkToFit="1"/>
      <protection locked="0"/>
    </xf>
    <xf numFmtId="184" fontId="2" fillId="3" borderId="80" xfId="0" applyNumberFormat="1" applyFont="1" applyFill="1" applyBorder="1" applyAlignment="1" applyProtection="1">
      <alignment horizontal="right" vertical="center" shrinkToFit="1"/>
      <protection locked="0"/>
    </xf>
    <xf numFmtId="184" fontId="2" fillId="3" borderId="48" xfId="0" applyNumberFormat="1" applyFont="1" applyFill="1" applyBorder="1" applyAlignment="1" applyProtection="1">
      <alignment vertical="center" shrinkToFit="1"/>
      <protection locked="0"/>
    </xf>
    <xf numFmtId="177" fontId="2" fillId="2" borderId="48" xfId="0" applyNumberFormat="1" applyFont="1" applyFill="1" applyBorder="1" applyAlignment="1" applyProtection="1">
      <alignment horizontal="right" vertical="center" shrinkToFit="1"/>
      <protection locked="0"/>
    </xf>
    <xf numFmtId="186" fontId="8" fillId="11" borderId="48" xfId="0" applyNumberFormat="1" applyFont="1" applyFill="1" applyBorder="1" applyAlignment="1">
      <alignment horizontal="right" vertical="center" shrinkToFit="1"/>
    </xf>
    <xf numFmtId="0" fontId="2" fillId="8" borderId="2" xfId="0" applyFont="1" applyFill="1" applyBorder="1" applyAlignment="1">
      <alignment horizontal="center" vertical="center"/>
    </xf>
    <xf numFmtId="0" fontId="2" fillId="8" borderId="10" xfId="0" applyFont="1" applyFill="1" applyBorder="1" applyAlignment="1">
      <alignment horizontal="center" vertical="center"/>
    </xf>
    <xf numFmtId="0" fontId="2" fillId="8" borderId="3" xfId="0" applyFont="1" applyFill="1" applyBorder="1" applyAlignment="1">
      <alignment horizontal="center" vertical="center"/>
    </xf>
    <xf numFmtId="0" fontId="2" fillId="8" borderId="4" xfId="0" applyFont="1" applyFill="1" applyBorder="1" applyAlignment="1">
      <alignment horizontal="center" vertical="center" textRotation="90"/>
    </xf>
    <xf numFmtId="0" fontId="2" fillId="8" borderId="6" xfId="0" applyFont="1" applyFill="1" applyBorder="1" applyAlignment="1">
      <alignment horizontal="center" vertical="center" textRotation="90"/>
    </xf>
    <xf numFmtId="0" fontId="2" fillId="8" borderId="5" xfId="0" applyFont="1" applyFill="1" applyBorder="1" applyAlignment="1">
      <alignment horizontal="center" vertical="center" textRotation="90"/>
    </xf>
    <xf numFmtId="0" fontId="2" fillId="8" borderId="50" xfId="0" applyFont="1" applyFill="1" applyBorder="1" applyAlignment="1">
      <alignment horizontal="center" vertical="center"/>
    </xf>
    <xf numFmtId="0" fontId="2" fillId="8" borderId="51" xfId="0" applyFont="1" applyFill="1" applyBorder="1" applyAlignment="1">
      <alignment horizontal="center" vertical="center"/>
    </xf>
    <xf numFmtId="0" fontId="2" fillId="8" borderId="141" xfId="0" applyFont="1" applyFill="1" applyBorder="1" applyAlignment="1">
      <alignment horizontal="center" vertical="center"/>
    </xf>
    <xf numFmtId="0" fontId="2" fillId="8" borderId="19" xfId="0" applyFont="1" applyFill="1" applyBorder="1" applyAlignment="1">
      <alignment horizontal="center" vertical="center"/>
    </xf>
    <xf numFmtId="0" fontId="2" fillId="8" borderId="12" xfId="0" applyFont="1" applyFill="1" applyBorder="1" applyAlignment="1">
      <alignment horizontal="center" vertical="center"/>
    </xf>
    <xf numFmtId="0" fontId="2" fillId="8" borderId="20" xfId="0" applyFont="1" applyFill="1" applyBorder="1" applyAlignment="1">
      <alignment horizontal="center" vertical="center"/>
    </xf>
    <xf numFmtId="0" fontId="2" fillId="4" borderId="1" xfId="0" applyFont="1" applyFill="1" applyBorder="1" applyAlignment="1">
      <alignment horizontal="left" vertical="center" shrinkToFit="1"/>
    </xf>
    <xf numFmtId="176" fontId="2" fillId="4" borderId="2" xfId="0" applyNumberFormat="1" applyFont="1" applyFill="1" applyBorder="1" applyAlignment="1">
      <alignment horizontal="right" vertical="center" shrinkToFit="1"/>
    </xf>
    <xf numFmtId="176" fontId="2" fillId="4" borderId="3" xfId="0" applyNumberFormat="1" applyFont="1" applyFill="1" applyBorder="1" applyAlignment="1">
      <alignment horizontal="right" vertical="center" shrinkToFit="1"/>
    </xf>
    <xf numFmtId="179" fontId="2" fillId="13" borderId="1" xfId="0" applyNumberFormat="1" applyFont="1" applyFill="1" applyBorder="1" applyAlignment="1">
      <alignment horizontal="right" vertical="center" shrinkToFit="1"/>
    </xf>
    <xf numFmtId="0" fontId="2" fillId="8" borderId="1" xfId="0" applyFont="1" applyFill="1" applyBorder="1" applyAlignment="1">
      <alignment horizontal="center" vertical="center"/>
    </xf>
    <xf numFmtId="0" fontId="2" fillId="8" borderId="46" xfId="0" applyFont="1" applyFill="1" applyBorder="1" applyAlignment="1">
      <alignment horizontal="center" vertical="center"/>
    </xf>
    <xf numFmtId="185" fontId="2" fillId="13" borderId="57" xfId="0" applyNumberFormat="1" applyFont="1" applyFill="1" applyBorder="1" applyAlignment="1">
      <alignment horizontal="right" vertical="center" shrinkToFit="1"/>
    </xf>
    <xf numFmtId="185" fontId="2" fillId="13" borderId="58" xfId="0" applyNumberFormat="1" applyFont="1" applyFill="1" applyBorder="1" applyAlignment="1">
      <alignment horizontal="right" vertical="center" shrinkToFit="1"/>
    </xf>
    <xf numFmtId="185" fontId="2" fillId="13" borderId="80" xfId="0" applyNumberFormat="1" applyFont="1" applyFill="1" applyBorder="1" applyAlignment="1">
      <alignment horizontal="right" vertical="center" shrinkToFit="1"/>
    </xf>
    <xf numFmtId="185" fontId="2" fillId="13" borderId="59" xfId="0" applyNumberFormat="1" applyFont="1" applyFill="1" applyBorder="1" applyAlignment="1">
      <alignment horizontal="right" vertical="center" shrinkToFit="1"/>
    </xf>
    <xf numFmtId="0" fontId="2" fillId="7" borderId="8" xfId="0" applyFont="1" applyFill="1" applyBorder="1" applyAlignment="1">
      <alignment horizontal="center" vertical="center"/>
    </xf>
    <xf numFmtId="0" fontId="2" fillId="7" borderId="7" xfId="0" applyFont="1" applyFill="1" applyBorder="1" applyAlignment="1">
      <alignment horizontal="center" vertical="center"/>
    </xf>
    <xf numFmtId="0" fontId="2" fillId="7" borderId="19" xfId="0" applyFont="1" applyFill="1" applyBorder="1" applyAlignment="1">
      <alignment horizontal="center" vertical="center"/>
    </xf>
    <xf numFmtId="0" fontId="2" fillId="7" borderId="103" xfId="0" applyFont="1" applyFill="1" applyBorder="1" applyAlignment="1">
      <alignment horizontal="right" vertical="center"/>
    </xf>
    <xf numFmtId="0" fontId="2" fillId="7" borderId="58" xfId="0" applyFont="1" applyFill="1" applyBorder="1" applyAlignment="1">
      <alignment horizontal="right" vertical="center"/>
    </xf>
    <xf numFmtId="0" fontId="2" fillId="7" borderId="80" xfId="0" applyFont="1" applyFill="1" applyBorder="1" applyAlignment="1">
      <alignment horizontal="right" vertical="center"/>
    </xf>
    <xf numFmtId="0" fontId="2" fillId="7" borderId="81" xfId="0" applyFont="1" applyFill="1" applyBorder="1" applyAlignment="1">
      <alignment horizontal="center" vertical="center"/>
    </xf>
    <xf numFmtId="0" fontId="2" fillId="7" borderId="78" xfId="0" applyFont="1" applyFill="1" applyBorder="1" applyAlignment="1">
      <alignment horizontal="center" vertical="center"/>
    </xf>
    <xf numFmtId="0" fontId="2" fillId="8" borderId="42" xfId="0" applyFont="1" applyFill="1" applyBorder="1" applyAlignment="1">
      <alignment horizontal="center" vertical="center"/>
    </xf>
    <xf numFmtId="0" fontId="2" fillId="8" borderId="43" xfId="0" applyFont="1" applyFill="1" applyBorder="1" applyAlignment="1">
      <alignment horizontal="center" vertical="center"/>
    </xf>
    <xf numFmtId="0" fontId="2" fillId="8" borderId="45" xfId="0" applyFont="1" applyFill="1" applyBorder="1" applyAlignment="1">
      <alignment horizontal="center" vertical="center"/>
    </xf>
    <xf numFmtId="0" fontId="2" fillId="7" borderId="45"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7" borderId="47" xfId="0" applyFont="1" applyFill="1" applyBorder="1" applyAlignment="1">
      <alignment horizontal="center" vertical="center" wrapText="1"/>
    </xf>
    <xf numFmtId="0" fontId="2" fillId="7" borderId="48" xfId="0" applyFont="1" applyFill="1" applyBorder="1" applyAlignment="1">
      <alignment horizontal="center" vertical="center" wrapText="1"/>
    </xf>
    <xf numFmtId="39" fontId="2" fillId="11" borderId="8" xfId="0" applyNumberFormat="1" applyFont="1" applyFill="1" applyBorder="1" applyAlignment="1">
      <alignment horizontal="center" vertical="center" shrinkToFit="1"/>
    </xf>
    <xf numFmtId="39" fontId="2" fillId="11" borderId="9" xfId="0" applyNumberFormat="1" applyFont="1" applyFill="1" applyBorder="1" applyAlignment="1">
      <alignment horizontal="center" vertical="center" shrinkToFit="1"/>
    </xf>
    <xf numFmtId="39" fontId="2" fillId="11" borderId="81" xfId="0" applyNumberFormat="1" applyFont="1" applyFill="1" applyBorder="1" applyAlignment="1">
      <alignment horizontal="center" vertical="center" shrinkToFit="1"/>
    </xf>
    <xf numFmtId="39" fontId="2" fillId="11" borderId="60" xfId="0" applyNumberFormat="1" applyFont="1" applyFill="1" applyBorder="1" applyAlignment="1">
      <alignment horizontal="center" vertical="center" shrinkToFit="1"/>
    </xf>
    <xf numFmtId="0" fontId="3" fillId="11" borderId="8" xfId="0" applyFont="1" applyFill="1" applyBorder="1" applyAlignment="1">
      <alignment horizontal="center" vertical="center"/>
    </xf>
    <xf numFmtId="0" fontId="3" fillId="11" borderId="76" xfId="0" applyFont="1" applyFill="1" applyBorder="1" applyAlignment="1">
      <alignment horizontal="center" vertical="center"/>
    </xf>
    <xf numFmtId="0" fontId="3" fillId="11" borderId="81" xfId="0" applyFont="1" applyFill="1" applyBorder="1" applyAlignment="1">
      <alignment horizontal="center" vertical="center"/>
    </xf>
    <xf numFmtId="0" fontId="3" fillId="11" borderId="82" xfId="0" applyFont="1" applyFill="1" applyBorder="1" applyAlignment="1">
      <alignment horizontal="center" vertical="center"/>
    </xf>
    <xf numFmtId="186" fontId="8" fillId="3" borderId="57" xfId="0" applyNumberFormat="1" applyFont="1" applyFill="1" applyBorder="1" applyAlignment="1" applyProtection="1">
      <alignment horizontal="right" vertical="center" shrinkToFit="1"/>
      <protection locked="0"/>
    </xf>
    <xf numFmtId="186" fontId="8" fillId="3" borderId="58" xfId="0" applyNumberFormat="1" applyFont="1" applyFill="1" applyBorder="1" applyAlignment="1" applyProtection="1">
      <alignment horizontal="right" vertical="center" shrinkToFit="1"/>
      <protection locked="0"/>
    </xf>
    <xf numFmtId="186" fontId="8" fillId="3" borderId="80" xfId="0" applyNumberFormat="1" applyFont="1" applyFill="1" applyBorder="1" applyAlignment="1" applyProtection="1">
      <alignment horizontal="right" vertical="center" shrinkToFit="1"/>
      <protection locked="0"/>
    </xf>
    <xf numFmtId="177" fontId="2" fillId="11" borderId="57" xfId="0" applyNumberFormat="1" applyFont="1" applyFill="1" applyBorder="1" applyAlignment="1">
      <alignment horizontal="right" vertical="center" shrinkToFit="1"/>
    </xf>
    <xf numFmtId="177" fontId="2" fillId="11" borderId="80" xfId="0" applyNumberFormat="1" applyFont="1" applyFill="1" applyBorder="1" applyAlignment="1">
      <alignment horizontal="right" vertical="center" shrinkToFit="1"/>
    </xf>
    <xf numFmtId="186" fontId="2" fillId="11" borderId="80" xfId="0" applyNumberFormat="1" applyFont="1" applyFill="1" applyBorder="1" applyAlignment="1">
      <alignment horizontal="right" vertical="center" shrinkToFit="1"/>
    </xf>
    <xf numFmtId="185" fontId="3" fillId="11" borderId="57" xfId="0" applyNumberFormat="1" applyFont="1" applyFill="1" applyBorder="1" applyAlignment="1">
      <alignment horizontal="center" vertical="center" shrinkToFit="1"/>
    </xf>
    <xf numFmtId="185" fontId="3" fillId="11" borderId="80" xfId="0" applyNumberFormat="1" applyFont="1" applyFill="1" applyBorder="1" applyAlignment="1">
      <alignment horizontal="center" vertical="center" shrinkToFit="1"/>
    </xf>
    <xf numFmtId="185" fontId="3" fillId="11" borderId="2" xfId="0" applyNumberFormat="1" applyFont="1" applyFill="1" applyBorder="1" applyAlignment="1">
      <alignment horizontal="center" vertical="center" shrinkToFit="1"/>
    </xf>
    <xf numFmtId="185" fontId="3" fillId="11" borderId="3" xfId="0" applyNumberFormat="1" applyFont="1" applyFill="1" applyBorder="1" applyAlignment="1">
      <alignment horizontal="center" vertical="center" shrinkToFit="1"/>
    </xf>
    <xf numFmtId="186" fontId="8" fillId="3" borderId="2" xfId="0" applyNumberFormat="1" applyFont="1" applyFill="1" applyBorder="1" applyAlignment="1" applyProtection="1">
      <alignment horizontal="right" vertical="center" shrinkToFit="1"/>
      <protection locked="0"/>
    </xf>
    <xf numFmtId="186" fontId="8" fillId="3" borderId="10" xfId="0" applyNumberFormat="1" applyFont="1" applyFill="1" applyBorder="1" applyAlignment="1" applyProtection="1">
      <alignment horizontal="right" vertical="center" shrinkToFit="1"/>
      <protection locked="0"/>
    </xf>
    <xf numFmtId="186" fontId="8" fillId="3" borderId="3" xfId="0" applyNumberFormat="1" applyFont="1" applyFill="1" applyBorder="1" applyAlignment="1" applyProtection="1">
      <alignment horizontal="right" vertical="center" shrinkToFit="1"/>
      <protection locked="0"/>
    </xf>
    <xf numFmtId="177" fontId="2" fillId="11" borderId="2" xfId="0" applyNumberFormat="1" applyFont="1" applyFill="1" applyBorder="1" applyAlignment="1">
      <alignment horizontal="right" vertical="center" shrinkToFit="1"/>
    </xf>
    <xf numFmtId="177" fontId="2" fillId="11" borderId="3" xfId="0" applyNumberFormat="1" applyFont="1" applyFill="1" applyBorder="1" applyAlignment="1">
      <alignment horizontal="right" vertical="center" shrinkToFit="1"/>
    </xf>
    <xf numFmtId="0" fontId="2" fillId="8" borderId="102" xfId="0" applyFont="1" applyFill="1" applyBorder="1" applyAlignment="1">
      <alignment horizontal="center" vertical="center"/>
    </xf>
    <xf numFmtId="0" fontId="2" fillId="8" borderId="72" xfId="0" applyFont="1" applyFill="1" applyBorder="1" applyAlignment="1">
      <alignment horizontal="center" vertical="center"/>
    </xf>
    <xf numFmtId="0" fontId="2" fillId="8" borderId="107" xfId="0" applyFont="1" applyFill="1" applyBorder="1" applyAlignment="1">
      <alignment horizontal="center" vertical="center"/>
    </xf>
    <xf numFmtId="0" fontId="2" fillId="8" borderId="73" xfId="0" applyFont="1" applyFill="1" applyBorder="1" applyAlignment="1">
      <alignment horizontal="center" vertical="center"/>
    </xf>
    <xf numFmtId="0" fontId="2" fillId="8" borderId="56" xfId="0" applyFont="1" applyFill="1" applyBorder="1" applyAlignment="1">
      <alignment horizontal="center" vertical="center"/>
    </xf>
    <xf numFmtId="0" fontId="2" fillId="8" borderId="138" xfId="0" applyFont="1" applyFill="1" applyBorder="1" applyAlignment="1">
      <alignment horizontal="center" vertical="center" textRotation="255"/>
    </xf>
    <xf numFmtId="0" fontId="2" fillId="8" borderId="96" xfId="0" applyFont="1" applyFill="1" applyBorder="1" applyAlignment="1">
      <alignment horizontal="center" vertical="center" textRotation="255"/>
    </xf>
    <xf numFmtId="0" fontId="2" fillId="8" borderId="98" xfId="0" applyFont="1" applyFill="1" applyBorder="1" applyAlignment="1">
      <alignment horizontal="center" vertical="center" textRotation="255"/>
    </xf>
    <xf numFmtId="0" fontId="2" fillId="8" borderId="50" xfId="0" applyFont="1" applyFill="1" applyBorder="1" applyAlignment="1">
      <alignment horizontal="center" vertical="center" wrapText="1"/>
    </xf>
    <xf numFmtId="0" fontId="2" fillId="8" borderId="141"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2" fillId="8" borderId="20" xfId="0" applyFont="1" applyFill="1" applyBorder="1" applyAlignment="1">
      <alignment horizontal="center" vertical="center" wrapText="1"/>
    </xf>
    <xf numFmtId="179" fontId="2" fillId="13" borderId="46" xfId="0" applyNumberFormat="1" applyFont="1" applyFill="1" applyBorder="1" applyAlignment="1">
      <alignment horizontal="right" vertical="center" shrinkToFit="1"/>
    </xf>
    <xf numFmtId="39" fontId="2" fillId="11" borderId="19" xfId="0" applyNumberFormat="1" applyFont="1" applyFill="1" applyBorder="1" applyAlignment="1">
      <alignment horizontal="center" vertical="center" shrinkToFit="1"/>
    </xf>
    <xf numFmtId="39" fontId="2" fillId="11" borderId="12" xfId="0" applyNumberFormat="1" applyFont="1" applyFill="1" applyBorder="1" applyAlignment="1">
      <alignment horizontal="center" vertical="center" shrinkToFit="1"/>
    </xf>
    <xf numFmtId="0" fontId="3" fillId="11" borderId="19" xfId="0" applyFont="1" applyFill="1" applyBorder="1" applyAlignment="1">
      <alignment horizontal="center" vertical="center"/>
    </xf>
    <xf numFmtId="0" fontId="3" fillId="11" borderId="53" xfId="0" applyFont="1" applyFill="1" applyBorder="1" applyAlignment="1">
      <alignment horizontal="center" vertical="center"/>
    </xf>
    <xf numFmtId="0" fontId="18" fillId="7" borderId="6" xfId="0" applyFont="1" applyFill="1" applyBorder="1" applyAlignment="1">
      <alignment horizontal="right" textRotation="255"/>
    </xf>
    <xf numFmtId="0" fontId="18" fillId="7" borderId="5" xfId="0" applyFont="1" applyFill="1" applyBorder="1" applyAlignment="1">
      <alignment horizontal="right" textRotation="255"/>
    </xf>
    <xf numFmtId="185" fontId="2" fillId="3" borderId="2" xfId="0" applyNumberFormat="1" applyFont="1" applyFill="1" applyBorder="1" applyAlignment="1" applyProtection="1">
      <alignment horizontal="right" vertical="center" shrinkToFit="1"/>
      <protection locked="0"/>
    </xf>
    <xf numFmtId="185" fontId="2" fillId="3" borderId="3" xfId="0" applyNumberFormat="1" applyFont="1" applyFill="1" applyBorder="1" applyAlignment="1" applyProtection="1">
      <alignment horizontal="right" vertical="center" shrinkToFit="1"/>
      <protection locked="0"/>
    </xf>
    <xf numFmtId="0" fontId="2" fillId="8" borderId="102" xfId="0" applyFont="1" applyFill="1" applyBorder="1" applyAlignment="1">
      <alignment horizontal="center" vertical="center" wrapText="1"/>
    </xf>
    <xf numFmtId="0" fontId="2" fillId="8" borderId="72" xfId="0" applyFont="1" applyFill="1" applyBorder="1" applyAlignment="1">
      <alignment horizontal="center" vertical="center" wrapText="1"/>
    </xf>
    <xf numFmtId="0" fontId="2" fillId="8" borderId="107" xfId="0" applyFont="1" applyFill="1" applyBorder="1" applyAlignment="1">
      <alignment horizontal="center" vertical="center" wrapText="1"/>
    </xf>
    <xf numFmtId="0" fontId="2" fillId="8" borderId="6" xfId="0" applyFont="1" applyFill="1" applyBorder="1" applyAlignment="1">
      <alignment horizontal="center" vertical="center"/>
    </xf>
    <xf numFmtId="0" fontId="2" fillId="8" borderId="53" xfId="0" applyFont="1" applyFill="1" applyBorder="1" applyAlignment="1">
      <alignment horizontal="center" vertical="center" wrapText="1"/>
    </xf>
    <xf numFmtId="0" fontId="2" fillId="8" borderId="139" xfId="0" applyFont="1" applyFill="1" applyBorder="1" applyAlignment="1">
      <alignment horizontal="center" vertical="center" textRotation="255"/>
    </xf>
    <xf numFmtId="0" fontId="2" fillId="8" borderId="6" xfId="0" applyFont="1" applyFill="1" applyBorder="1" applyAlignment="1">
      <alignment horizontal="center" vertical="center" textRotation="255"/>
    </xf>
    <xf numFmtId="0" fontId="2" fillId="8" borderId="5" xfId="0" applyFont="1" applyFill="1" applyBorder="1" applyAlignment="1">
      <alignment horizontal="center" vertical="center" textRotation="255"/>
    </xf>
    <xf numFmtId="0" fontId="2" fillId="8" borderId="139" xfId="0" applyFont="1" applyFill="1" applyBorder="1" applyAlignment="1">
      <alignment horizontal="center" vertical="center"/>
    </xf>
    <xf numFmtId="0" fontId="8" fillId="8" borderId="1" xfId="0" applyFont="1" applyFill="1" applyBorder="1" applyAlignment="1">
      <alignment horizontal="center" vertical="center"/>
    </xf>
    <xf numFmtId="0" fontId="2" fillId="8" borderId="2" xfId="0" applyFont="1" applyFill="1" applyBorder="1" applyAlignment="1">
      <alignment horizontal="center" vertical="center" shrinkToFit="1"/>
    </xf>
    <xf numFmtId="0" fontId="2" fillId="8" borderId="10" xfId="0" applyFont="1" applyFill="1" applyBorder="1" applyAlignment="1">
      <alignment horizontal="center" vertical="center" shrinkToFit="1"/>
    </xf>
    <xf numFmtId="0" fontId="2" fillId="8" borderId="3" xfId="0" applyFont="1" applyFill="1" applyBorder="1" applyAlignment="1">
      <alignment horizontal="center" vertical="center" shrinkToFit="1"/>
    </xf>
    <xf numFmtId="0" fontId="6" fillId="0" borderId="0" xfId="0" applyFont="1" applyAlignment="1">
      <alignment horizontal="right"/>
    </xf>
    <xf numFmtId="0" fontId="2" fillId="0" borderId="64" xfId="0" applyFont="1" applyBorder="1" applyAlignment="1">
      <alignment horizontal="center" vertical="center"/>
    </xf>
    <xf numFmtId="0" fontId="2" fillId="0" borderId="68" xfId="0" applyFont="1" applyBorder="1" applyAlignment="1">
      <alignment horizontal="center" vertical="center"/>
    </xf>
    <xf numFmtId="0" fontId="2" fillId="0" borderId="63" xfId="0" applyFont="1" applyBorder="1" applyAlignment="1">
      <alignment horizontal="center" vertical="center"/>
    </xf>
    <xf numFmtId="0" fontId="6" fillId="0" borderId="9" xfId="0" applyFont="1" applyBorder="1" applyAlignment="1">
      <alignment horizontal="right" vertical="top"/>
    </xf>
    <xf numFmtId="0" fontId="2" fillId="0" borderId="154" xfId="0" applyFont="1" applyBorder="1" applyAlignment="1">
      <alignment horizontal="center" vertical="center"/>
    </xf>
    <xf numFmtId="0" fontId="2" fillId="0" borderId="155" xfId="0" applyFont="1" applyBorder="1" applyAlignment="1">
      <alignment horizontal="center" vertical="center"/>
    </xf>
    <xf numFmtId="0" fontId="2" fillId="0" borderId="11" xfId="0" applyFont="1" applyBorder="1" applyAlignment="1">
      <alignment horizontal="right" textRotation="90"/>
    </xf>
    <xf numFmtId="0" fontId="2" fillId="0" borderId="8" xfId="0" applyFont="1" applyBorder="1" applyAlignment="1">
      <alignment horizontal="right" vertical="center" textRotation="90"/>
    </xf>
    <xf numFmtId="0" fontId="2" fillId="0" borderId="19" xfId="0" applyFont="1" applyBorder="1" applyAlignment="1">
      <alignment horizontal="right" vertical="center" textRotation="90"/>
    </xf>
    <xf numFmtId="0" fontId="2" fillId="0" borderId="9"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right" textRotation="90"/>
    </xf>
    <xf numFmtId="0" fontId="2" fillId="0" borderId="20" xfId="0" applyFont="1" applyBorder="1" applyAlignment="1">
      <alignment horizontal="right" textRotation="90"/>
    </xf>
    <xf numFmtId="0" fontId="2" fillId="0" borderId="21" xfId="0" applyFont="1" applyBorder="1" applyAlignment="1">
      <alignment horizontal="center" vertical="center"/>
    </xf>
    <xf numFmtId="0" fontId="2" fillId="0" borderId="156" xfId="0" applyFont="1" applyBorder="1" applyAlignment="1">
      <alignment horizontal="center" vertical="center"/>
    </xf>
    <xf numFmtId="0" fontId="2" fillId="0" borderId="0" xfId="0" applyFont="1" applyAlignment="1">
      <alignment horizontal="left" textRotation="90"/>
    </xf>
    <xf numFmtId="0" fontId="2" fillId="0" borderId="60" xfId="0" applyFont="1" applyBorder="1" applyAlignment="1">
      <alignment horizontal="left" textRotation="90"/>
    </xf>
    <xf numFmtId="0" fontId="2" fillId="0" borderId="78" xfId="0" applyFont="1" applyBorder="1" applyAlignment="1">
      <alignment horizontal="right" textRotation="90"/>
    </xf>
    <xf numFmtId="0" fontId="2" fillId="0" borderId="81" xfId="0" applyFont="1" applyBorder="1" applyAlignment="1">
      <alignment horizontal="right" vertical="center" textRotation="90"/>
    </xf>
    <xf numFmtId="0" fontId="2" fillId="0" borderId="60" xfId="0" applyFont="1" applyBorder="1" applyAlignment="1">
      <alignment horizontal="center" vertical="center"/>
    </xf>
    <xf numFmtId="0" fontId="2" fillId="0" borderId="78" xfId="0" applyFont="1" applyBorder="1" applyAlignment="1">
      <alignment horizontal="right" vertical="center" textRotation="90"/>
    </xf>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2" fillId="0" borderId="81" xfId="0" applyFont="1" applyBorder="1" applyAlignment="1">
      <alignment horizontal="center" vertical="center"/>
    </xf>
    <xf numFmtId="0" fontId="2" fillId="0" borderId="78" xfId="0" applyFont="1" applyBorder="1" applyAlignment="1">
      <alignment horizontal="center" vertical="center"/>
    </xf>
    <xf numFmtId="0" fontId="16" fillId="2" borderId="2" xfId="1" applyFont="1" applyFill="1" applyBorder="1" applyAlignment="1" applyProtection="1">
      <alignment horizontal="center" vertical="center" shrinkToFit="1"/>
      <protection locked="0"/>
    </xf>
    <xf numFmtId="0" fontId="16" fillId="2" borderId="3" xfId="1" applyFont="1" applyFill="1" applyBorder="1" applyAlignment="1" applyProtection="1">
      <alignment horizontal="center" vertical="center" shrinkToFit="1"/>
      <protection locked="0"/>
    </xf>
    <xf numFmtId="0" fontId="16" fillId="3" borderId="48" xfId="1" applyFont="1" applyFill="1" applyBorder="1" applyAlignment="1" applyProtection="1">
      <alignment horizontal="left" vertical="center" shrinkToFit="1"/>
      <protection locked="0"/>
    </xf>
    <xf numFmtId="0" fontId="16" fillId="11" borderId="48" xfId="1" applyFont="1" applyFill="1" applyBorder="1" applyAlignment="1">
      <alignment horizontal="center" vertical="center"/>
    </xf>
    <xf numFmtId="0" fontId="16" fillId="11" borderId="49" xfId="1" applyFont="1" applyFill="1" applyBorder="1" applyAlignment="1">
      <alignment horizontal="center" vertical="center"/>
    </xf>
    <xf numFmtId="0" fontId="16" fillId="3" borderId="1" xfId="1" applyFont="1" applyFill="1" applyBorder="1" applyAlignment="1" applyProtection="1">
      <alignment horizontal="left" vertical="center" shrinkToFit="1"/>
      <protection locked="0"/>
    </xf>
    <xf numFmtId="0" fontId="16" fillId="11" borderId="1" xfId="1" applyFont="1" applyFill="1" applyBorder="1" applyAlignment="1">
      <alignment horizontal="center" vertical="center"/>
    </xf>
    <xf numFmtId="0" fontId="16" fillId="11" borderId="46" xfId="1" applyFont="1" applyFill="1" applyBorder="1" applyAlignment="1">
      <alignment horizontal="center" vertical="center"/>
    </xf>
    <xf numFmtId="0" fontId="2" fillId="0" borderId="57" xfId="0" applyFont="1" applyBorder="1" applyAlignment="1">
      <alignment horizontal="left" vertical="center"/>
    </xf>
    <xf numFmtId="0" fontId="2" fillId="0" borderId="58" xfId="0" applyFont="1" applyBorder="1" applyAlignment="1">
      <alignment horizontal="left" vertical="center"/>
    </xf>
    <xf numFmtId="0" fontId="2" fillId="0" borderId="59" xfId="0" applyFont="1" applyBorder="1" applyAlignment="1">
      <alignment horizontal="left" vertical="center"/>
    </xf>
    <xf numFmtId="0" fontId="2" fillId="0" borderId="47" xfId="0" applyFont="1" applyBorder="1" applyAlignment="1">
      <alignment horizontal="left" vertical="center"/>
    </xf>
    <xf numFmtId="0" fontId="2" fillId="0" borderId="48" xfId="0" applyFont="1" applyBorder="1" applyAlignment="1">
      <alignment horizontal="left" vertical="center"/>
    </xf>
    <xf numFmtId="0" fontId="2" fillId="0" borderId="49" xfId="0" applyFont="1" applyBorder="1" applyAlignment="1">
      <alignment horizontal="left" vertical="center"/>
    </xf>
    <xf numFmtId="0" fontId="2" fillId="0" borderId="2" xfId="0" applyFont="1" applyBorder="1" applyAlignment="1">
      <alignment horizontal="left" vertical="center"/>
    </xf>
    <xf numFmtId="0" fontId="2" fillId="0" borderId="10" xfId="0" applyFont="1" applyBorder="1" applyAlignment="1">
      <alignment horizontal="left" vertical="center"/>
    </xf>
    <xf numFmtId="0" fontId="2" fillId="0" borderId="56" xfId="0" applyFont="1" applyBorder="1" applyAlignment="1">
      <alignment horizontal="left" vertical="center"/>
    </xf>
    <xf numFmtId="0" fontId="2" fillId="0" borderId="46" xfId="0" applyFont="1" applyBorder="1" applyAlignment="1">
      <alignment horizontal="left" vertical="center"/>
    </xf>
    <xf numFmtId="0" fontId="2" fillId="7" borderId="42" xfId="0" applyFont="1" applyFill="1" applyBorder="1" applyAlignment="1">
      <alignment horizontal="center" vertical="center" wrapText="1"/>
    </xf>
    <xf numFmtId="0" fontId="2" fillId="7" borderId="52" xfId="0" applyFont="1" applyFill="1" applyBorder="1" applyAlignment="1">
      <alignment horizontal="center" vertical="center"/>
    </xf>
    <xf numFmtId="0" fontId="2" fillId="7" borderId="53" xfId="0" applyFont="1" applyFill="1" applyBorder="1" applyAlignment="1">
      <alignment horizontal="center" vertical="center"/>
    </xf>
    <xf numFmtId="0" fontId="2" fillId="7" borderId="42" xfId="0" applyFont="1" applyFill="1" applyBorder="1" applyAlignment="1">
      <alignment horizontal="center" vertical="center" shrinkToFit="1"/>
    </xf>
    <xf numFmtId="0" fontId="2" fillId="7" borderId="43" xfId="0" applyFont="1" applyFill="1" applyBorder="1" applyAlignment="1">
      <alignment horizontal="center" vertical="center" shrinkToFit="1"/>
    </xf>
    <xf numFmtId="0" fontId="2" fillId="7" borderId="44" xfId="0" applyFont="1" applyFill="1" applyBorder="1" applyAlignment="1">
      <alignment horizontal="center" vertical="center" shrinkToFit="1"/>
    </xf>
    <xf numFmtId="0" fontId="2" fillId="7" borderId="54" xfId="0" applyFont="1" applyFill="1" applyBorder="1" applyAlignment="1">
      <alignment horizontal="center" vertical="center" shrinkToFit="1"/>
    </xf>
    <xf numFmtId="0" fontId="2" fillId="7" borderId="4" xfId="0" applyFont="1" applyFill="1" applyBorder="1" applyAlignment="1">
      <alignment horizontal="center" vertical="center" shrinkToFit="1"/>
    </xf>
    <xf numFmtId="0" fontId="2" fillId="7" borderId="55" xfId="0" applyFont="1" applyFill="1" applyBorder="1" applyAlignment="1">
      <alignment horizontal="center" vertical="center" shrinkToFit="1"/>
    </xf>
    <xf numFmtId="0" fontId="16" fillId="0" borderId="45" xfId="1" applyFont="1" applyBorder="1" applyAlignment="1">
      <alignment horizontal="left" vertical="top" wrapText="1"/>
    </xf>
    <xf numFmtId="0" fontId="16" fillId="0" borderId="1" xfId="1" applyFont="1" applyBorder="1" applyAlignment="1">
      <alignment horizontal="left" vertical="top" wrapText="1"/>
    </xf>
    <xf numFmtId="0" fontId="16" fillId="0" borderId="47" xfId="1" applyFont="1" applyBorder="1" applyAlignment="1">
      <alignment horizontal="left" vertical="top" wrapText="1"/>
    </xf>
    <xf numFmtId="0" fontId="16" fillId="0" borderId="48" xfId="1" applyFont="1" applyBorder="1" applyAlignment="1">
      <alignment horizontal="left" vertical="top" wrapText="1"/>
    </xf>
    <xf numFmtId="0" fontId="16" fillId="0" borderId="1" xfId="1" applyFont="1" applyBorder="1" applyAlignment="1">
      <alignment horizontal="center" vertical="center"/>
    </xf>
    <xf numFmtId="0" fontId="16" fillId="0" borderId="48" xfId="1" applyFont="1" applyBorder="1" applyAlignment="1">
      <alignment horizontal="center" vertical="center"/>
    </xf>
    <xf numFmtId="0" fontId="16" fillId="0" borderId="46" xfId="1" applyFont="1" applyBorder="1" applyAlignment="1">
      <alignment horizontal="center" vertical="center"/>
    </xf>
    <xf numFmtId="0" fontId="16" fillId="0" borderId="49" xfId="1" applyFont="1" applyBorder="1" applyAlignment="1">
      <alignment horizontal="center" vertical="center"/>
    </xf>
    <xf numFmtId="0" fontId="16" fillId="0" borderId="1" xfId="1" applyFont="1" applyBorder="1" applyAlignment="1">
      <alignment horizontal="left" vertical="top"/>
    </xf>
    <xf numFmtId="6" fontId="16" fillId="0" borderId="1" xfId="3" applyFont="1" applyBorder="1" applyAlignment="1">
      <alignment horizontal="center" vertical="center"/>
    </xf>
    <xf numFmtId="0" fontId="37" fillId="0" borderId="163" xfId="1" applyFont="1" applyBorder="1" applyAlignment="1">
      <alignment horizontal="center" vertical="top"/>
    </xf>
    <xf numFmtId="0" fontId="16" fillId="7" borderId="1" xfId="1" applyFont="1" applyFill="1" applyBorder="1" applyAlignment="1">
      <alignment horizontal="left" vertical="top" wrapText="1"/>
    </xf>
    <xf numFmtId="0" fontId="16" fillId="7" borderId="46" xfId="1" applyFont="1" applyFill="1" applyBorder="1" applyAlignment="1">
      <alignment horizontal="left" vertical="top" wrapText="1"/>
    </xf>
    <xf numFmtId="0" fontId="16" fillId="7" borderId="43" xfId="1" applyFont="1" applyFill="1" applyBorder="1" applyAlignment="1">
      <alignment horizontal="center" vertical="center" textRotation="255" shrinkToFit="1"/>
    </xf>
    <xf numFmtId="0" fontId="16" fillId="7" borderId="1" xfId="1" applyFont="1" applyFill="1" applyBorder="1" applyAlignment="1">
      <alignment horizontal="center" vertical="center" textRotation="255" shrinkToFit="1"/>
    </xf>
    <xf numFmtId="0" fontId="16" fillId="7" borderId="43" xfId="1" applyFont="1" applyFill="1" applyBorder="1" applyAlignment="1">
      <alignment horizontal="center" vertical="center"/>
    </xf>
    <xf numFmtId="0" fontId="16" fillId="7" borderId="43" xfId="1" applyFont="1" applyFill="1" applyBorder="1" applyAlignment="1">
      <alignment horizontal="center" vertical="center" wrapText="1"/>
    </xf>
    <xf numFmtId="0" fontId="16" fillId="7" borderId="44" xfId="1" applyFont="1" applyFill="1" applyBorder="1" applyAlignment="1">
      <alignment horizontal="center" vertical="center" wrapText="1"/>
    </xf>
    <xf numFmtId="0" fontId="16" fillId="7" borderId="1" xfId="1" applyFont="1" applyFill="1" applyBorder="1" applyAlignment="1">
      <alignment horizontal="center" vertical="center" wrapText="1"/>
    </xf>
    <xf numFmtId="0" fontId="16" fillId="7" borderId="46" xfId="1" applyFont="1" applyFill="1" applyBorder="1" applyAlignment="1">
      <alignment horizontal="center" vertical="center" wrapText="1"/>
    </xf>
    <xf numFmtId="0" fontId="16" fillId="7" borderId="42" xfId="1" applyFont="1" applyFill="1" applyBorder="1" applyAlignment="1">
      <alignment horizontal="center" vertical="center"/>
    </xf>
    <xf numFmtId="0" fontId="16" fillId="7" borderId="45" xfId="1" applyFont="1" applyFill="1" applyBorder="1" applyAlignment="1">
      <alignment horizontal="center" vertical="center"/>
    </xf>
    <xf numFmtId="0" fontId="16" fillId="7" borderId="1" xfId="1" applyFont="1" applyFill="1" applyBorder="1" applyAlignment="1">
      <alignment horizontal="center" vertical="center"/>
    </xf>
    <xf numFmtId="0" fontId="16" fillId="7" borderId="43" xfId="1" applyFont="1" applyFill="1" applyBorder="1" applyAlignment="1">
      <alignment horizontal="left" vertical="center" wrapText="1"/>
    </xf>
    <xf numFmtId="0" fontId="16" fillId="7" borderId="1" xfId="1" applyFont="1" applyFill="1" applyBorder="1" applyAlignment="1">
      <alignment horizontal="left" vertical="center" wrapText="1"/>
    </xf>
    <xf numFmtId="0" fontId="16" fillId="7" borderId="44" xfId="1" applyFont="1" applyFill="1" applyBorder="1" applyAlignment="1">
      <alignment horizontal="center" vertical="center"/>
    </xf>
    <xf numFmtId="0" fontId="16" fillId="7" borderId="46" xfId="1" applyFont="1" applyFill="1" applyBorder="1" applyAlignment="1">
      <alignment horizontal="center" vertical="center"/>
    </xf>
    <xf numFmtId="0" fontId="16" fillId="7" borderId="140" xfId="1" applyFont="1" applyFill="1" applyBorder="1" applyAlignment="1">
      <alignment horizontal="center" vertical="center" wrapText="1"/>
    </xf>
    <xf numFmtId="0" fontId="16" fillId="7" borderId="51" xfId="1" applyFont="1" applyFill="1" applyBorder="1" applyAlignment="1">
      <alignment horizontal="center" vertical="center" wrapText="1"/>
    </xf>
    <xf numFmtId="0" fontId="16" fillId="7" borderId="141" xfId="1" applyFont="1" applyFill="1" applyBorder="1" applyAlignment="1">
      <alignment horizontal="center" vertical="center" wrapText="1"/>
    </xf>
    <xf numFmtId="0" fontId="16" fillId="7" borderId="75" xfId="1" applyFont="1" applyFill="1" applyBorder="1" applyAlignment="1">
      <alignment horizontal="center" vertical="center" wrapText="1"/>
    </xf>
    <xf numFmtId="0" fontId="16" fillId="7" borderId="12" xfId="1" applyFont="1" applyFill="1" applyBorder="1" applyAlignment="1">
      <alignment horizontal="center" vertical="center" wrapText="1"/>
    </xf>
    <xf numFmtId="0" fontId="16" fillId="7" borderId="20" xfId="1" applyFont="1" applyFill="1" applyBorder="1" applyAlignment="1">
      <alignment horizontal="center" vertical="center" wrapText="1"/>
    </xf>
    <xf numFmtId="0" fontId="16" fillId="7" borderId="2" xfId="1" applyFont="1" applyFill="1" applyBorder="1" applyAlignment="1">
      <alignment horizontal="center" vertical="center" wrapText="1"/>
    </xf>
    <xf numFmtId="0" fontId="16" fillId="7" borderId="3" xfId="1" applyFont="1" applyFill="1" applyBorder="1" applyAlignment="1">
      <alignment horizontal="center" vertical="center" wrapText="1"/>
    </xf>
    <xf numFmtId="184" fontId="2" fillId="11" borderId="57" xfId="0" applyNumberFormat="1" applyFont="1" applyFill="1" applyBorder="1" applyAlignment="1">
      <alignment horizontal="right" vertical="center" shrinkToFit="1"/>
    </xf>
    <xf numFmtId="184" fontId="2" fillId="11" borderId="80" xfId="0" applyNumberFormat="1" applyFont="1" applyFill="1" applyBorder="1" applyAlignment="1">
      <alignment horizontal="right" vertical="center" shrinkToFit="1"/>
    </xf>
    <xf numFmtId="183" fontId="2" fillId="3" borderId="2" xfId="0" applyNumberFormat="1" applyFont="1" applyFill="1" applyBorder="1" applyAlignment="1" applyProtection="1">
      <alignment horizontal="right" vertical="center" shrinkToFit="1"/>
      <protection locked="0"/>
    </xf>
    <xf numFmtId="183" fontId="2" fillId="3" borderId="3" xfId="0" applyNumberFormat="1" applyFont="1" applyFill="1" applyBorder="1" applyAlignment="1" applyProtection="1">
      <alignment horizontal="right" vertical="center" shrinkToFit="1"/>
      <protection locked="0"/>
    </xf>
    <xf numFmtId="183" fontId="2" fillId="3" borderId="1" xfId="0" applyNumberFormat="1" applyFont="1" applyFill="1" applyBorder="1" applyAlignment="1" applyProtection="1">
      <alignment horizontal="right" vertical="center" shrinkToFit="1"/>
      <protection locked="0"/>
    </xf>
    <xf numFmtId="184" fontId="2" fillId="2" borderId="1" xfId="0" applyNumberFormat="1" applyFont="1" applyFill="1" applyBorder="1" applyAlignment="1" applyProtection="1">
      <alignment horizontal="right" vertical="center" shrinkToFit="1"/>
      <protection locked="0"/>
    </xf>
    <xf numFmtId="176" fontId="2" fillId="11" borderId="2" xfId="0" applyNumberFormat="1" applyFont="1" applyFill="1" applyBorder="1" applyAlignment="1">
      <alignment horizontal="right" vertical="center"/>
    </xf>
    <xf numFmtId="176" fontId="2" fillId="11" borderId="3" xfId="0" applyNumberFormat="1" applyFont="1" applyFill="1" applyBorder="1" applyAlignment="1">
      <alignment horizontal="right" vertical="center"/>
    </xf>
    <xf numFmtId="184" fontId="2" fillId="11" borderId="2" xfId="0" applyNumberFormat="1" applyFont="1" applyFill="1" applyBorder="1" applyAlignment="1">
      <alignment horizontal="right" vertical="center"/>
    </xf>
    <xf numFmtId="184" fontId="2" fillId="11" borderId="3" xfId="0" applyNumberFormat="1" applyFont="1" applyFill="1" applyBorder="1" applyAlignment="1">
      <alignment horizontal="right" vertical="center"/>
    </xf>
    <xf numFmtId="184" fontId="2" fillId="11" borderId="8" xfId="0" applyNumberFormat="1" applyFont="1" applyFill="1" applyBorder="1" applyAlignment="1">
      <alignment horizontal="right" vertical="center" shrinkToFit="1"/>
    </xf>
    <xf numFmtId="184" fontId="2" fillId="11" borderId="7" xfId="0" applyNumberFormat="1" applyFont="1" applyFill="1" applyBorder="1" applyAlignment="1">
      <alignment horizontal="right" vertical="center" shrinkToFit="1"/>
    </xf>
    <xf numFmtId="184" fontId="2" fillId="11" borderId="81" xfId="0" applyNumberFormat="1" applyFont="1" applyFill="1" applyBorder="1" applyAlignment="1">
      <alignment horizontal="right" vertical="center" shrinkToFit="1"/>
    </xf>
    <xf numFmtId="184" fontId="2" fillId="11" borderId="78" xfId="0" applyNumberFormat="1" applyFont="1" applyFill="1" applyBorder="1" applyAlignment="1">
      <alignment horizontal="right" vertical="center" shrinkToFit="1"/>
    </xf>
    <xf numFmtId="0" fontId="2" fillId="2" borderId="74" xfId="0" applyFont="1" applyFill="1" applyBorder="1" applyAlignment="1" applyProtection="1">
      <alignment horizontal="center" vertical="center" shrinkToFit="1"/>
      <protection locked="0"/>
    </xf>
    <xf numFmtId="0" fontId="2" fillId="2" borderId="7" xfId="0" applyFont="1" applyFill="1" applyBorder="1" applyAlignment="1" applyProtection="1">
      <alignment horizontal="center" vertical="center" shrinkToFit="1"/>
      <protection locked="0"/>
    </xf>
    <xf numFmtId="0" fontId="2" fillId="2" borderId="77" xfId="0" applyFont="1" applyFill="1" applyBorder="1" applyAlignment="1" applyProtection="1">
      <alignment horizontal="center" vertical="center" shrinkToFit="1"/>
      <protection locked="0"/>
    </xf>
    <xf numFmtId="0" fontId="2" fillId="2" borderId="78" xfId="0" applyFont="1" applyFill="1" applyBorder="1" applyAlignment="1" applyProtection="1">
      <alignment horizontal="center" vertical="center" shrinkToFit="1"/>
      <protection locked="0"/>
    </xf>
    <xf numFmtId="0" fontId="2" fillId="3" borderId="1" xfId="0" applyFont="1" applyFill="1" applyBorder="1" applyAlignment="1" applyProtection="1">
      <alignment horizontal="center" vertical="center" textRotation="255" shrinkToFit="1"/>
      <protection locked="0"/>
    </xf>
    <xf numFmtId="0" fontId="2" fillId="3" borderId="48" xfId="0" applyFont="1" applyFill="1" applyBorder="1" applyAlignment="1" applyProtection="1">
      <alignment horizontal="center" vertical="center" textRotation="255" shrinkToFit="1"/>
      <protection locked="0"/>
    </xf>
    <xf numFmtId="184" fontId="2" fillId="11" borderId="19" xfId="0" applyNumberFormat="1" applyFont="1" applyFill="1" applyBorder="1" applyAlignment="1">
      <alignment horizontal="right" vertical="center" shrinkToFit="1"/>
    </xf>
    <xf numFmtId="184" fontId="2" fillId="11" borderId="20" xfId="0" applyNumberFormat="1" applyFont="1" applyFill="1" applyBorder="1" applyAlignment="1">
      <alignment horizontal="right" vertical="center" shrinkToFit="1"/>
    </xf>
    <xf numFmtId="0" fontId="2" fillId="2" borderId="75" xfId="0" applyFont="1" applyFill="1" applyBorder="1" applyAlignment="1" applyProtection="1">
      <alignment horizontal="center" vertical="center" shrinkToFit="1"/>
      <protection locked="0"/>
    </xf>
    <xf numFmtId="0" fontId="2" fillId="2" borderId="20" xfId="0" applyFont="1" applyFill="1" applyBorder="1" applyAlignment="1" applyProtection="1">
      <alignment horizontal="center" vertical="center" shrinkToFit="1"/>
      <protection locked="0"/>
    </xf>
    <xf numFmtId="184" fontId="2" fillId="2" borderId="48" xfId="0" applyNumberFormat="1" applyFont="1" applyFill="1" applyBorder="1" applyAlignment="1" applyProtection="1">
      <alignment horizontal="right" vertical="center" shrinkToFit="1"/>
      <protection locked="0"/>
    </xf>
    <xf numFmtId="183" fontId="2" fillId="3" borderId="57" xfId="0" applyNumberFormat="1" applyFont="1" applyFill="1" applyBorder="1" applyAlignment="1" applyProtection="1">
      <alignment horizontal="right" vertical="center" shrinkToFit="1"/>
      <protection locked="0"/>
    </xf>
    <xf numFmtId="183" fontId="2" fillId="3" borderId="80" xfId="0" applyNumberFormat="1" applyFont="1" applyFill="1" applyBorder="1" applyAlignment="1" applyProtection="1">
      <alignment horizontal="right" vertical="center" shrinkToFit="1"/>
      <protection locked="0"/>
    </xf>
    <xf numFmtId="183" fontId="2" fillId="3" borderId="48" xfId="0" applyNumberFormat="1" applyFont="1" applyFill="1" applyBorder="1" applyAlignment="1" applyProtection="1">
      <alignment horizontal="right" vertical="center" shrinkToFit="1"/>
      <protection locked="0"/>
    </xf>
    <xf numFmtId="176" fontId="2" fillId="11" borderId="57" xfId="0" applyNumberFormat="1" applyFont="1" applyFill="1" applyBorder="1" applyAlignment="1">
      <alignment horizontal="right" vertical="center"/>
    </xf>
    <xf numFmtId="176" fontId="2" fillId="11" borderId="80" xfId="0" applyNumberFormat="1" applyFont="1" applyFill="1" applyBorder="1" applyAlignment="1">
      <alignment horizontal="right" vertical="center"/>
    </xf>
    <xf numFmtId="184" fontId="2" fillId="11" borderId="57" xfId="0" applyNumberFormat="1" applyFont="1" applyFill="1" applyBorder="1" applyAlignment="1">
      <alignment horizontal="right" vertical="center"/>
    </xf>
    <xf numFmtId="184" fontId="2" fillId="11" borderId="80" xfId="0" applyNumberFormat="1" applyFont="1" applyFill="1" applyBorder="1" applyAlignment="1">
      <alignment horizontal="right" vertical="center"/>
    </xf>
    <xf numFmtId="176" fontId="2" fillId="11" borderId="57" xfId="0" applyNumberFormat="1" applyFont="1" applyFill="1" applyBorder="1" applyAlignment="1">
      <alignment vertical="center"/>
    </xf>
    <xf numFmtId="176" fontId="2" fillId="11" borderId="80" xfId="0" applyNumberFormat="1" applyFont="1" applyFill="1" applyBorder="1" applyAlignment="1">
      <alignment vertical="center"/>
    </xf>
    <xf numFmtId="176" fontId="2" fillId="11" borderId="2" xfId="0" applyNumberFormat="1" applyFont="1" applyFill="1" applyBorder="1" applyAlignment="1">
      <alignment vertical="center"/>
    </xf>
    <xf numFmtId="176" fontId="2" fillId="11" borderId="3" xfId="0" applyNumberFormat="1" applyFont="1" applyFill="1" applyBorder="1" applyAlignment="1">
      <alignment vertical="center"/>
    </xf>
    <xf numFmtId="0" fontId="2" fillId="11" borderId="8" xfId="0" applyFont="1" applyFill="1" applyBorder="1" applyAlignment="1">
      <alignment horizontal="center" vertical="center"/>
    </xf>
    <xf numFmtId="0" fontId="2" fillId="11" borderId="7" xfId="0" applyFont="1" applyFill="1" applyBorder="1" applyAlignment="1">
      <alignment horizontal="center" vertical="center"/>
    </xf>
    <xf numFmtId="0" fontId="2" fillId="11" borderId="81" xfId="0" applyFont="1" applyFill="1" applyBorder="1" applyAlignment="1">
      <alignment horizontal="center" vertical="center"/>
    </xf>
    <xf numFmtId="0" fontId="2" fillId="11" borderId="78" xfId="0" applyFont="1" applyFill="1" applyBorder="1" applyAlignment="1">
      <alignment horizontal="center" vertical="center"/>
    </xf>
    <xf numFmtId="0" fontId="2" fillId="11" borderId="19" xfId="0" applyFont="1" applyFill="1" applyBorder="1" applyAlignment="1">
      <alignment horizontal="center" vertical="center"/>
    </xf>
    <xf numFmtId="0" fontId="2" fillId="11" borderId="20" xfId="0" applyFont="1" applyFill="1" applyBorder="1" applyAlignment="1">
      <alignment horizontal="center" vertical="center"/>
    </xf>
    <xf numFmtId="0" fontId="2" fillId="11" borderId="76" xfId="0" applyFont="1" applyFill="1" applyBorder="1" applyAlignment="1">
      <alignment horizontal="center" vertical="center"/>
    </xf>
    <xf numFmtId="0" fontId="2" fillId="11" borderId="53" xfId="0" applyFont="1" applyFill="1" applyBorder="1" applyAlignment="1">
      <alignment horizontal="center" vertical="center"/>
    </xf>
    <xf numFmtId="0" fontId="2" fillId="8" borderId="8" xfId="0" applyFont="1" applyFill="1" applyBorder="1" applyAlignment="1">
      <alignment horizontal="center" vertical="center" wrapText="1"/>
    </xf>
    <xf numFmtId="0" fontId="2" fillId="8" borderId="7"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2" fillId="8" borderId="9"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7" xfId="0" applyFont="1" applyFill="1" applyBorder="1" applyAlignment="1">
      <alignment horizontal="center" vertical="center"/>
    </xf>
    <xf numFmtId="0" fontId="2" fillId="8" borderId="74" xfId="0" applyFont="1" applyFill="1" applyBorder="1" applyAlignment="1">
      <alignment horizontal="center" vertical="center" wrapText="1"/>
    </xf>
    <xf numFmtId="0" fontId="2" fillId="8" borderId="75" xfId="0" applyFont="1" applyFill="1" applyBorder="1" applyAlignment="1">
      <alignment horizontal="center" vertical="center" wrapText="1"/>
    </xf>
    <xf numFmtId="0" fontId="2" fillId="8" borderId="4" xfId="0" applyFont="1" applyFill="1" applyBorder="1" applyAlignment="1">
      <alignment horizontal="center" vertical="center" wrapText="1"/>
    </xf>
    <xf numFmtId="0" fontId="2" fillId="8" borderId="5" xfId="0" applyFont="1" applyFill="1" applyBorder="1" applyAlignment="1">
      <alignment horizontal="center" vertical="center" wrapText="1"/>
    </xf>
    <xf numFmtId="0" fontId="2" fillId="8" borderId="1" xfId="0" applyFont="1" applyFill="1" applyBorder="1" applyAlignment="1">
      <alignment horizontal="center" vertical="center" textRotation="255"/>
    </xf>
    <xf numFmtId="0" fontId="2" fillId="0" borderId="71" xfId="0" applyFont="1" applyBorder="1" applyAlignment="1">
      <alignment horizontal="left" vertical="center"/>
    </xf>
    <xf numFmtId="0" fontId="2" fillId="0" borderId="72" xfId="0" applyFont="1" applyBorder="1" applyAlignment="1">
      <alignment horizontal="left" vertical="center"/>
    </xf>
    <xf numFmtId="0" fontId="2" fillId="0" borderId="73" xfId="0" applyFont="1" applyBorder="1" applyAlignment="1">
      <alignment horizontal="left" vertical="center"/>
    </xf>
    <xf numFmtId="0" fontId="2" fillId="8" borderId="9" xfId="0" applyFont="1" applyFill="1" applyBorder="1" applyAlignment="1">
      <alignment horizontal="center" vertical="center" textRotation="255"/>
    </xf>
    <xf numFmtId="0" fontId="2" fillId="8" borderId="12" xfId="0" applyFont="1" applyFill="1" applyBorder="1" applyAlignment="1">
      <alignment horizontal="center" vertical="center" textRotation="255"/>
    </xf>
    <xf numFmtId="0" fontId="6" fillId="0" borderId="0" xfId="0" applyFont="1" applyAlignment="1">
      <alignment horizontal="left" vertical="top" wrapText="1"/>
    </xf>
    <xf numFmtId="0" fontId="2" fillId="9" borderId="66" xfId="0" applyFont="1" applyFill="1" applyBorder="1" applyAlignment="1">
      <alignment horizontal="center" vertical="center"/>
    </xf>
    <xf numFmtId="0" fontId="2" fillId="9" borderId="70" xfId="0" applyFont="1" applyFill="1" applyBorder="1" applyAlignment="1">
      <alignment horizontal="center" vertical="center"/>
    </xf>
    <xf numFmtId="0" fontId="2" fillId="0" borderId="4" xfId="0" applyFont="1" applyBorder="1" applyAlignment="1">
      <alignment horizontal="right" vertical="center" textRotation="90"/>
    </xf>
    <xf numFmtId="0" fontId="2" fillId="0" borderId="5" xfId="0" applyFont="1" applyBorder="1" applyAlignment="1">
      <alignment horizontal="right" vertical="center" textRotation="90"/>
    </xf>
    <xf numFmtId="0" fontId="2" fillId="0" borderId="79" xfId="0" applyFont="1" applyBorder="1" applyAlignment="1">
      <alignment horizontal="right" vertical="center" textRotation="90"/>
    </xf>
    <xf numFmtId="0" fontId="2" fillId="0" borderId="4" xfId="0" applyFont="1" applyBorder="1" applyAlignment="1">
      <alignment horizontal="left" vertical="center" textRotation="90"/>
    </xf>
    <xf numFmtId="0" fontId="2" fillId="0" borderId="79" xfId="0" applyFont="1" applyBorder="1" applyAlignment="1">
      <alignment horizontal="left" vertical="center" textRotation="90"/>
    </xf>
    <xf numFmtId="0" fontId="2" fillId="8" borderId="4" xfId="0" applyFont="1" applyFill="1" applyBorder="1" applyAlignment="1">
      <alignment horizontal="center" vertical="center" textRotation="255"/>
    </xf>
    <xf numFmtId="0" fontId="2" fillId="8" borderId="44" xfId="0" applyFont="1" applyFill="1" applyBorder="1" applyAlignment="1">
      <alignment horizontal="center" vertical="center"/>
    </xf>
    <xf numFmtId="183" fontId="2" fillId="0" borderId="1" xfId="0" applyNumberFormat="1" applyFont="1" applyBorder="1" applyAlignment="1">
      <alignment horizontal="center" vertical="center"/>
    </xf>
    <xf numFmtId="183" fontId="2" fillId="0" borderId="46" xfId="0" applyNumberFormat="1" applyFont="1" applyBorder="1" applyAlignment="1">
      <alignment horizontal="center" vertical="center"/>
    </xf>
    <xf numFmtId="0" fontId="2" fillId="8" borderId="43" xfId="0" applyFont="1" applyFill="1" applyBorder="1" applyAlignment="1">
      <alignment horizontal="center" vertical="center" wrapText="1"/>
    </xf>
    <xf numFmtId="0" fontId="2" fillId="8" borderId="1" xfId="0" applyFont="1" applyFill="1" applyBorder="1" applyAlignment="1">
      <alignment horizontal="center" vertical="center" wrapText="1"/>
    </xf>
    <xf numFmtId="183" fontId="2" fillId="0" borderId="48" xfId="0" applyNumberFormat="1" applyFont="1" applyBorder="1" applyAlignment="1">
      <alignment horizontal="center" vertical="center"/>
    </xf>
    <xf numFmtId="183" fontId="2" fillId="0" borderId="49" xfId="0" applyNumberFormat="1" applyFont="1" applyBorder="1" applyAlignment="1">
      <alignment horizontal="center" vertical="center"/>
    </xf>
    <xf numFmtId="0" fontId="2" fillId="8" borderId="140" xfId="0" applyFont="1" applyFill="1" applyBorder="1" applyAlignment="1">
      <alignment horizontal="center" vertical="center"/>
    </xf>
    <xf numFmtId="0" fontId="2" fillId="8" borderId="75" xfId="0" applyFont="1" applyFill="1" applyBorder="1" applyAlignment="1">
      <alignment horizontal="center" vertical="center"/>
    </xf>
    <xf numFmtId="0" fontId="2" fillId="0" borderId="10" xfId="0" applyFont="1" applyBorder="1" applyAlignment="1">
      <alignment horizontal="center" vertical="center"/>
    </xf>
    <xf numFmtId="0" fontId="2" fillId="0" borderId="3" xfId="0" applyFont="1" applyBorder="1" applyAlignment="1">
      <alignment horizontal="center" vertical="center"/>
    </xf>
    <xf numFmtId="0" fontId="6" fillId="0" borderId="9" xfId="0" applyFont="1" applyBorder="1" applyAlignment="1">
      <alignment horizontal="right"/>
    </xf>
    <xf numFmtId="0" fontId="2" fillId="8" borderId="71" xfId="0" applyFont="1" applyFill="1" applyBorder="1" applyAlignment="1">
      <alignment horizontal="left" vertical="center"/>
    </xf>
    <xf numFmtId="0" fontId="2" fillId="8" borderId="72" xfId="0" applyFont="1" applyFill="1" applyBorder="1" applyAlignment="1">
      <alignment horizontal="left" vertical="center"/>
    </xf>
    <xf numFmtId="0" fontId="2" fillId="8" borderId="73" xfId="0" applyFont="1" applyFill="1" applyBorder="1" applyAlignment="1">
      <alignment horizontal="left" vertical="center"/>
    </xf>
    <xf numFmtId="0" fontId="2" fillId="8" borderId="21" xfId="0" applyFont="1" applyFill="1" applyBorder="1" applyAlignment="1">
      <alignment horizontal="center" vertical="center"/>
    </xf>
    <xf numFmtId="0" fontId="2" fillId="8" borderId="0" xfId="0" applyFont="1" applyFill="1" applyAlignment="1">
      <alignment horizontal="center" vertical="center"/>
    </xf>
    <xf numFmtId="0" fontId="2" fillId="8" borderId="11" xfId="0" applyFont="1" applyFill="1" applyBorder="1" applyAlignment="1">
      <alignment horizontal="center" vertical="center"/>
    </xf>
    <xf numFmtId="0" fontId="2" fillId="8" borderId="52" xfId="0" applyFont="1" applyFill="1" applyBorder="1" applyAlignment="1">
      <alignment horizontal="center" vertical="center"/>
    </xf>
    <xf numFmtId="0" fontId="2" fillId="8" borderId="123" xfId="0" applyFont="1" applyFill="1" applyBorder="1" applyAlignment="1">
      <alignment horizontal="center" vertical="center"/>
    </xf>
    <xf numFmtId="0" fontId="2" fillId="0" borderId="0" xfId="0" applyFont="1" applyAlignment="1">
      <alignment horizontal="left" vertical="center" textRotation="90"/>
    </xf>
    <xf numFmtId="0" fontId="2" fillId="0" borderId="60" xfId="0" applyFont="1" applyBorder="1" applyAlignment="1">
      <alignment horizontal="left" vertical="center" textRotation="90"/>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57" xfId="0" applyFont="1" applyBorder="1" applyAlignment="1">
      <alignment horizontal="center" vertical="center"/>
    </xf>
    <xf numFmtId="0" fontId="2" fillId="0" borderId="62" xfId="0" applyFont="1" applyBorder="1" applyAlignment="1">
      <alignment horizontal="center" vertical="center"/>
    </xf>
    <xf numFmtId="0" fontId="2" fillId="0" borderId="67" xfId="0" applyFont="1" applyBorder="1" applyAlignment="1">
      <alignment horizontal="center" vertical="center"/>
    </xf>
    <xf numFmtId="0" fontId="2" fillId="0" borderId="65" xfId="0" applyFont="1" applyBorder="1" applyAlignment="1">
      <alignment horizontal="center" vertical="center"/>
    </xf>
    <xf numFmtId="0" fontId="2" fillId="0" borderId="69" xfId="0" applyFont="1" applyBorder="1" applyAlignment="1">
      <alignment horizontal="center" vertical="center"/>
    </xf>
    <xf numFmtId="0" fontId="37" fillId="0" borderId="163" xfId="0" applyFont="1" applyBorder="1" applyAlignment="1">
      <alignment horizontal="center" textRotation="90"/>
    </xf>
    <xf numFmtId="0" fontId="37" fillId="0" borderId="163" xfId="0" applyFont="1" applyBorder="1" applyAlignment="1">
      <alignment horizontal="center" vertical="center" textRotation="90" wrapText="1"/>
    </xf>
    <xf numFmtId="0" fontId="6" fillId="8" borderId="2"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2" fillId="8" borderId="3" xfId="0" applyFont="1" applyFill="1" applyBorder="1" applyAlignment="1">
      <alignment horizontal="center" vertical="center" wrapText="1"/>
    </xf>
    <xf numFmtId="0" fontId="2" fillId="11" borderId="82" xfId="0" applyFont="1" applyFill="1" applyBorder="1" applyAlignment="1">
      <alignment horizontal="center" vertical="center"/>
    </xf>
    <xf numFmtId="0" fontId="8" fillId="5" borderId="1" xfId="0" applyFont="1" applyFill="1" applyBorder="1" applyAlignment="1">
      <alignment horizontal="left" vertical="top" wrapText="1"/>
    </xf>
    <xf numFmtId="0" fontId="8" fillId="5" borderId="2" xfId="0" applyFont="1" applyFill="1" applyBorder="1" applyAlignment="1">
      <alignment horizontal="left" vertical="top" wrapText="1"/>
    </xf>
    <xf numFmtId="0" fontId="8" fillId="5" borderId="3" xfId="0" applyFont="1" applyFill="1" applyBorder="1" applyAlignment="1">
      <alignment horizontal="left" vertical="top" wrapText="1"/>
    </xf>
    <xf numFmtId="0" fontId="8" fillId="5" borderId="28" xfId="1" applyFont="1" applyFill="1" applyBorder="1" applyAlignment="1">
      <alignment horizontal="left" vertical="top" wrapText="1"/>
    </xf>
    <xf numFmtId="0" fontId="8" fillId="5" borderId="17" xfId="1" applyFont="1" applyFill="1" applyBorder="1" applyAlignment="1">
      <alignment horizontal="left" vertical="top" wrapText="1"/>
    </xf>
    <xf numFmtId="0" fontId="8" fillId="5" borderId="21" xfId="1" applyFont="1" applyFill="1" applyBorder="1" applyAlignment="1">
      <alignment horizontal="left" vertical="top" wrapText="1"/>
    </xf>
    <xf numFmtId="0" fontId="8" fillId="5" borderId="18" xfId="1" applyFont="1" applyFill="1" applyBorder="1" applyAlignment="1">
      <alignment horizontal="left" vertical="top" wrapText="1"/>
    </xf>
    <xf numFmtId="0" fontId="8" fillId="5" borderId="2" xfId="1" applyFont="1" applyFill="1" applyBorder="1" applyAlignment="1">
      <alignment horizontal="center" vertical="center"/>
    </xf>
    <xf numFmtId="0" fontId="8" fillId="5" borderId="3" xfId="1" applyFont="1" applyFill="1" applyBorder="1" applyAlignment="1">
      <alignment horizontal="center" vertical="center"/>
    </xf>
    <xf numFmtId="0" fontId="8" fillId="5" borderId="10" xfId="1" applyFont="1" applyFill="1" applyBorder="1" applyAlignment="1">
      <alignment horizontal="center" vertical="center"/>
    </xf>
    <xf numFmtId="0" fontId="8" fillId="5" borderId="23" xfId="1" applyFont="1" applyFill="1" applyBorder="1" applyAlignment="1">
      <alignment horizontal="left" vertical="top" wrapText="1"/>
    </xf>
    <xf numFmtId="0" fontId="8" fillId="5" borderId="26" xfId="1" applyFont="1" applyFill="1" applyBorder="1" applyAlignment="1">
      <alignment horizontal="left" vertical="top" wrapText="1"/>
    </xf>
    <xf numFmtId="0" fontId="8" fillId="5" borderId="15" xfId="1" applyFont="1" applyFill="1" applyBorder="1" applyAlignment="1">
      <alignment horizontal="left" vertical="top" wrapText="1"/>
    </xf>
    <xf numFmtId="0" fontId="8" fillId="5" borderId="13" xfId="1" applyFont="1" applyFill="1" applyBorder="1" applyAlignment="1">
      <alignment horizontal="left" vertical="top" wrapText="1"/>
    </xf>
    <xf numFmtId="0" fontId="8" fillId="5" borderId="14" xfId="1" applyFont="1" applyFill="1" applyBorder="1" applyAlignment="1">
      <alignment horizontal="left" vertical="top" wrapText="1"/>
    </xf>
    <xf numFmtId="0" fontId="8" fillId="5" borderId="27" xfId="1" applyFont="1" applyFill="1" applyBorder="1" applyAlignment="1">
      <alignment horizontal="left" vertical="top" wrapText="1"/>
    </xf>
    <xf numFmtId="0" fontId="8" fillId="5" borderId="8" xfId="1" applyFont="1" applyFill="1" applyBorder="1" applyAlignment="1">
      <alignment horizontal="left" vertical="top" wrapText="1"/>
    </xf>
    <xf numFmtId="0" fontId="8" fillId="5" borderId="7" xfId="1" applyFont="1" applyFill="1" applyBorder="1" applyAlignment="1">
      <alignment horizontal="left" vertical="top" wrapText="1"/>
    </xf>
    <xf numFmtId="0" fontId="8" fillId="5" borderId="6" xfId="1" applyFont="1" applyFill="1" applyBorder="1" applyAlignment="1">
      <alignment horizontal="center" vertical="top" wrapText="1"/>
    </xf>
    <xf numFmtId="0" fontId="8" fillId="5" borderId="5" xfId="1" applyFont="1" applyFill="1" applyBorder="1" applyAlignment="1">
      <alignment horizontal="center" vertical="top" wrapText="1"/>
    </xf>
    <xf numFmtId="0" fontId="8" fillId="5" borderId="4" xfId="1" applyFont="1" applyFill="1" applyBorder="1" applyAlignment="1">
      <alignment horizontal="left" vertical="top" wrapText="1"/>
    </xf>
    <xf numFmtId="0" fontId="8" fillId="5" borderId="5" xfId="1" applyFont="1" applyFill="1" applyBorder="1" applyAlignment="1">
      <alignment horizontal="left" vertical="top" wrapText="1"/>
    </xf>
    <xf numFmtId="0" fontId="8" fillId="5" borderId="2" xfId="1" applyFont="1" applyFill="1" applyBorder="1" applyAlignment="1">
      <alignment horizontal="left" vertical="top" wrapText="1"/>
    </xf>
    <xf numFmtId="0" fontId="8" fillId="5" borderId="3" xfId="1" applyFont="1" applyFill="1" applyBorder="1" applyAlignment="1">
      <alignment horizontal="left" vertical="top" wrapText="1"/>
    </xf>
    <xf numFmtId="0" fontId="8" fillId="5" borderId="19" xfId="1" applyFont="1" applyFill="1" applyBorder="1" applyAlignment="1">
      <alignment horizontal="left" vertical="top" wrapText="1"/>
    </xf>
    <xf numFmtId="0" fontId="8" fillId="5" borderId="20" xfId="1" applyFont="1" applyFill="1" applyBorder="1" applyAlignment="1">
      <alignment horizontal="left" vertical="top" wrapText="1"/>
    </xf>
    <xf numFmtId="0" fontId="8" fillId="5" borderId="11" xfId="1" applyFont="1" applyFill="1" applyBorder="1" applyAlignment="1">
      <alignment horizontal="left" vertical="top" wrapText="1"/>
    </xf>
    <xf numFmtId="0" fontId="8" fillId="5" borderId="6" xfId="1" applyFont="1" applyFill="1" applyBorder="1" applyAlignment="1">
      <alignment horizontal="left" vertical="top" wrapText="1"/>
    </xf>
    <xf numFmtId="0" fontId="8" fillId="5" borderId="8" xfId="0" applyFont="1" applyFill="1" applyBorder="1" applyAlignment="1">
      <alignment horizontal="left" vertical="top" wrapText="1"/>
    </xf>
    <xf numFmtId="0" fontId="8" fillId="5" borderId="7" xfId="0" applyFont="1" applyFill="1" applyBorder="1" applyAlignment="1">
      <alignment horizontal="left" vertical="top" wrapText="1"/>
    </xf>
    <xf numFmtId="0" fontId="8" fillId="5" borderId="19" xfId="0" applyFont="1" applyFill="1" applyBorder="1" applyAlignment="1">
      <alignment horizontal="left" vertical="top" wrapText="1"/>
    </xf>
    <xf numFmtId="0" fontId="8" fillId="5" borderId="20" xfId="0" applyFont="1" applyFill="1" applyBorder="1" applyAlignment="1">
      <alignment horizontal="left" vertical="top" wrapText="1"/>
    </xf>
    <xf numFmtId="0" fontId="8" fillId="5" borderId="6" xfId="0" applyFont="1" applyFill="1" applyBorder="1" applyAlignment="1">
      <alignment horizontal="center" vertical="top" wrapText="1"/>
    </xf>
    <xf numFmtId="0" fontId="8" fillId="5" borderId="5" xfId="0" applyFont="1" applyFill="1" applyBorder="1" applyAlignment="1">
      <alignment horizontal="center" vertical="top" wrapText="1"/>
    </xf>
    <xf numFmtId="0" fontId="8" fillId="5" borderId="4" xfId="0" applyFont="1" applyFill="1" applyBorder="1" applyAlignment="1">
      <alignment horizontal="left" vertical="top" wrapText="1"/>
    </xf>
    <xf numFmtId="0" fontId="8" fillId="5" borderId="6" xfId="0" applyFont="1" applyFill="1" applyBorder="1" applyAlignment="1">
      <alignment horizontal="left" vertical="top" wrapText="1"/>
    </xf>
    <xf numFmtId="0" fontId="8" fillId="5" borderId="5" xfId="0" applyFont="1" applyFill="1" applyBorder="1" applyAlignment="1">
      <alignment horizontal="left" vertical="top" wrapText="1"/>
    </xf>
    <xf numFmtId="0" fontId="2" fillId="11" borderId="74" xfId="0" applyFont="1" applyFill="1" applyBorder="1" applyAlignment="1">
      <alignment horizontal="left" vertical="center" shrinkToFit="1"/>
    </xf>
    <xf numFmtId="180" fontId="2" fillId="11" borderId="9" xfId="0" applyNumberFormat="1" applyFont="1" applyFill="1" applyBorder="1" applyAlignment="1">
      <alignment horizontal="left" vertical="center" shrinkToFit="1"/>
    </xf>
    <xf numFmtId="180" fontId="2" fillId="11" borderId="76" xfId="0" applyNumberFormat="1" applyFont="1" applyFill="1" applyBorder="1" applyAlignment="1">
      <alignment horizontal="left" vertical="center" shrinkToFit="1"/>
    </xf>
    <xf numFmtId="0" fontId="2" fillId="0" borderId="87" xfId="0" applyFont="1" applyBorder="1" applyAlignment="1">
      <alignment horizontal="center" vertical="center"/>
    </xf>
    <xf numFmtId="0" fontId="2" fillId="0" borderId="93" xfId="0" applyFont="1" applyBorder="1" applyAlignment="1">
      <alignment horizontal="center" vertical="center"/>
    </xf>
    <xf numFmtId="0" fontId="2" fillId="0" borderId="88" xfId="0" applyFont="1" applyBorder="1" applyAlignment="1">
      <alignment horizontal="left" vertical="center" textRotation="90"/>
    </xf>
    <xf numFmtId="0" fontId="2" fillId="0" borderId="94" xfId="0" applyFont="1" applyBorder="1" applyAlignment="1">
      <alignment horizontal="left" vertical="center" textRotation="90"/>
    </xf>
    <xf numFmtId="181" fontId="2" fillId="11" borderId="77" xfId="0" applyNumberFormat="1" applyFont="1" applyFill="1" applyBorder="1" applyAlignment="1">
      <alignment horizontal="left" vertical="center"/>
    </xf>
    <xf numFmtId="181" fontId="2" fillId="11" borderId="60" xfId="0" applyNumberFormat="1" applyFont="1" applyFill="1" applyBorder="1" applyAlignment="1">
      <alignment horizontal="left" vertical="center"/>
    </xf>
    <xf numFmtId="181" fontId="2" fillId="11" borderId="82" xfId="0" applyNumberFormat="1" applyFont="1" applyFill="1" applyBorder="1" applyAlignment="1">
      <alignment horizontal="left" vertical="center"/>
    </xf>
    <xf numFmtId="0" fontId="2" fillId="0" borderId="91" xfId="0" applyFont="1" applyBorder="1" applyAlignment="1">
      <alignment horizontal="right" vertical="center" textRotation="90"/>
    </xf>
    <xf numFmtId="0" fontId="2" fillId="0" borderId="90" xfId="0" applyFont="1" applyBorder="1" applyAlignment="1">
      <alignment horizontal="left" vertical="center" textRotation="90"/>
    </xf>
    <xf numFmtId="0" fontId="2" fillId="0" borderId="90" xfId="0" applyFont="1" applyBorder="1" applyAlignment="1">
      <alignment horizontal="center" wrapText="1"/>
    </xf>
    <xf numFmtId="0" fontId="2" fillId="0" borderId="92" xfId="0" applyFont="1" applyBorder="1" applyAlignment="1">
      <alignment horizontal="center" wrapText="1"/>
    </xf>
    <xf numFmtId="0" fontId="2" fillId="3" borderId="77" xfId="0" applyFont="1" applyFill="1" applyBorder="1" applyAlignment="1">
      <alignment vertical="center" shrinkToFit="1"/>
    </xf>
    <xf numFmtId="0" fontId="2" fillId="3" borderId="60" xfId="0" applyFont="1" applyFill="1" applyBorder="1" applyAlignment="1">
      <alignment vertical="center" shrinkToFit="1"/>
    </xf>
    <xf numFmtId="0" fontId="2" fillId="11" borderId="60" xfId="0" applyFont="1" applyFill="1" applyBorder="1" applyAlignment="1">
      <alignment horizontal="left" vertical="center" shrinkToFit="1"/>
    </xf>
    <xf numFmtId="0" fontId="2" fillId="11" borderId="82" xfId="0" applyFont="1" applyFill="1" applyBorder="1" applyAlignment="1">
      <alignment horizontal="left" vertical="center" shrinkToFit="1"/>
    </xf>
    <xf numFmtId="0" fontId="2" fillId="7" borderId="6" xfId="0" applyFont="1" applyFill="1" applyBorder="1" applyAlignment="1">
      <alignment horizontal="center" vertical="center" shrinkToFit="1"/>
    </xf>
    <xf numFmtId="0" fontId="2" fillId="7" borderId="79" xfId="0" applyFont="1" applyFill="1" applyBorder="1" applyAlignment="1">
      <alignment horizontal="center" vertical="center" shrinkToFit="1"/>
    </xf>
    <xf numFmtId="0" fontId="2" fillId="8" borderId="44" xfId="0" applyFont="1" applyFill="1" applyBorder="1" applyAlignment="1">
      <alignment horizontal="center" vertical="center" shrinkToFit="1"/>
    </xf>
    <xf numFmtId="0" fontId="2" fillId="8" borderId="46" xfId="0" applyFont="1" applyFill="1" applyBorder="1" applyAlignment="1">
      <alignment horizontal="center" vertical="center" shrinkToFit="1"/>
    </xf>
    <xf numFmtId="0" fontId="2" fillId="8" borderId="1" xfId="0" applyFont="1" applyFill="1" applyBorder="1" applyAlignment="1">
      <alignment horizontal="center" vertical="center" wrapText="1" shrinkToFit="1"/>
    </xf>
    <xf numFmtId="0" fontId="2" fillId="8" borderId="1" xfId="0" applyFont="1" applyFill="1" applyBorder="1" applyAlignment="1">
      <alignment horizontal="center" vertical="center" shrinkToFit="1"/>
    </xf>
    <xf numFmtId="0" fontId="2" fillId="8" borderId="42" xfId="0" applyFont="1" applyFill="1" applyBorder="1" applyAlignment="1">
      <alignment horizontal="center" vertical="center" shrinkToFit="1"/>
    </xf>
    <xf numFmtId="0" fontId="2" fillId="8" borderId="45" xfId="0" applyFont="1" applyFill="1" applyBorder="1" applyAlignment="1">
      <alignment horizontal="center" vertical="center" shrinkToFit="1"/>
    </xf>
    <xf numFmtId="0" fontId="2" fillId="8" borderId="4" xfId="0" applyFont="1" applyFill="1" applyBorder="1" applyAlignment="1">
      <alignment horizontal="center" vertical="center" wrapText="1" shrinkToFit="1"/>
    </xf>
    <xf numFmtId="0" fontId="2" fillId="8" borderId="5" xfId="0" applyFont="1" applyFill="1" applyBorder="1" applyAlignment="1">
      <alignment horizontal="center" vertical="center" shrinkToFit="1"/>
    </xf>
    <xf numFmtId="0" fontId="2" fillId="7" borderId="55" xfId="0" applyFont="1" applyFill="1" applyBorder="1" applyAlignment="1">
      <alignment horizontal="center" vertical="center"/>
    </xf>
    <xf numFmtId="0" fontId="2" fillId="7" borderId="97" xfId="0" applyFont="1" applyFill="1" applyBorder="1" applyAlignment="1">
      <alignment horizontal="center" vertical="center"/>
    </xf>
    <xf numFmtId="0" fontId="2" fillId="7" borderId="99" xfId="0" applyFont="1" applyFill="1" applyBorder="1" applyAlignment="1">
      <alignment horizontal="center" vertical="center"/>
    </xf>
    <xf numFmtId="0" fontId="2" fillId="8" borderId="138" xfId="0" applyFont="1" applyFill="1" applyBorder="1" applyAlignment="1">
      <alignment horizontal="center" vertical="center"/>
    </xf>
    <xf numFmtId="0" fontId="2" fillId="8" borderId="98" xfId="0" applyFont="1" applyFill="1" applyBorder="1" applyAlignment="1">
      <alignment horizontal="center" vertical="center"/>
    </xf>
    <xf numFmtId="0" fontId="2" fillId="8" borderId="5" xfId="0" applyFont="1" applyFill="1" applyBorder="1" applyAlignment="1">
      <alignment horizontal="center" vertical="center"/>
    </xf>
    <xf numFmtId="0" fontId="2" fillId="8" borderId="153" xfId="0" applyFont="1" applyFill="1" applyBorder="1" applyAlignment="1">
      <alignment horizontal="center" vertical="center"/>
    </xf>
    <xf numFmtId="0" fontId="2" fillId="8" borderId="99" xfId="0" applyFont="1" applyFill="1" applyBorder="1" applyAlignment="1">
      <alignment horizontal="center" vertical="center"/>
    </xf>
    <xf numFmtId="0" fontId="2" fillId="8" borderId="139" xfId="0" applyFont="1" applyFill="1" applyBorder="1" applyAlignment="1">
      <alignment horizontal="center" vertical="center" wrapText="1"/>
    </xf>
  </cellXfs>
  <cellStyles count="4">
    <cellStyle name="ハイパーリンク" xfId="2" builtinId="8"/>
    <cellStyle name="通貨" xfId="3" builtinId="7"/>
    <cellStyle name="標準" xfId="0" builtinId="0"/>
    <cellStyle name="標準 2" xfId="1" xr:uid="{F6CA234B-D577-4302-A6F8-A052C350AC57}"/>
  </cellStyles>
  <dxfs count="8">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s>
  <tableStyles count="0" defaultTableStyle="TableStyleMedium2" defaultPivotStyle="PivotStyleLight16"/>
  <colors>
    <mruColors>
      <color rgb="FFF658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hyperlink" Target="mailto:r7houkaisei@gmail.com" TargetMode="External"/><Relationship Id="rId2" Type="http://schemas.openxmlformats.org/officeDocument/2006/relationships/hyperlink" Target="https://www.mlit.go.jp/jutakukentiku/house/04.html" TargetMode="External"/><Relationship Id="rId1" Type="http://schemas.openxmlformats.org/officeDocument/2006/relationships/image" Target="../media/image1.png"/><Relationship Id="rId4" Type="http://schemas.openxmlformats.org/officeDocument/2006/relationships/hyperlink" Target="#INDEX!Print_Area"/></Relationships>
</file>

<file path=xl/drawings/_rels/drawing10.xml.rels><?xml version="1.0" encoding="UTF-8" standalone="yes"?>
<Relationships xmlns="http://schemas.openxmlformats.org/package/2006/relationships"><Relationship Id="rId1" Type="http://schemas.openxmlformats.org/officeDocument/2006/relationships/hyperlink" Target="#INDEX!Print_Area"/></Relationships>
</file>

<file path=xl/drawings/_rels/drawing11.xml.rels><?xml version="1.0" encoding="UTF-8" standalone="yes"?>
<Relationships xmlns="http://schemas.openxmlformats.org/package/2006/relationships"><Relationship Id="rId1" Type="http://schemas.openxmlformats.org/officeDocument/2006/relationships/hyperlink" Target="#INDEX!Print_Area"/></Relationships>
</file>

<file path=xl/drawings/_rels/drawing12.xml.rels><?xml version="1.0" encoding="UTF-8" standalone="yes"?>
<Relationships xmlns="http://schemas.openxmlformats.org/package/2006/relationships"><Relationship Id="rId1" Type="http://schemas.openxmlformats.org/officeDocument/2006/relationships/hyperlink" Target="#INDEX!Print_Area"/></Relationships>
</file>

<file path=xl/drawings/_rels/drawing13.xml.rels><?xml version="1.0" encoding="UTF-8" standalone="yes"?>
<Relationships xmlns="http://schemas.openxmlformats.org/package/2006/relationships"><Relationship Id="rId1" Type="http://schemas.openxmlformats.org/officeDocument/2006/relationships/hyperlink" Target="#INDEX!Print_Area"/></Relationships>
</file>

<file path=xl/drawings/_rels/drawing14.xml.rels><?xml version="1.0" encoding="UTF-8" standalone="yes"?>
<Relationships xmlns="http://schemas.openxmlformats.org/package/2006/relationships"><Relationship Id="rId1" Type="http://schemas.openxmlformats.org/officeDocument/2006/relationships/hyperlink" Target="#INDEX!Print_Area"/></Relationships>
</file>

<file path=xl/drawings/_rels/drawing15.xml.rels><?xml version="1.0" encoding="UTF-8" standalone="yes"?>
<Relationships xmlns="http://schemas.openxmlformats.org/package/2006/relationships"><Relationship Id="rId1" Type="http://schemas.openxmlformats.org/officeDocument/2006/relationships/hyperlink" Target="#INDEX!Print_Area"/></Relationships>
</file>

<file path=xl/drawings/_rels/drawing16.xml.rels><?xml version="1.0" encoding="UTF-8" standalone="yes"?>
<Relationships xmlns="http://schemas.openxmlformats.org/package/2006/relationships"><Relationship Id="rId1" Type="http://schemas.openxmlformats.org/officeDocument/2006/relationships/hyperlink" Target="#INDEX!Print_Area"/></Relationships>
</file>

<file path=xl/drawings/_rels/drawing17.xml.rels><?xml version="1.0" encoding="UTF-8" standalone="yes"?>
<Relationships xmlns="http://schemas.openxmlformats.org/package/2006/relationships"><Relationship Id="rId1" Type="http://schemas.openxmlformats.org/officeDocument/2006/relationships/hyperlink" Target="#INDEX!Print_Area"/></Relationships>
</file>

<file path=xl/drawings/_rels/drawing18.xml.rels><?xml version="1.0" encoding="UTF-8" standalone="yes"?>
<Relationships xmlns="http://schemas.openxmlformats.org/package/2006/relationships"><Relationship Id="rId1" Type="http://schemas.openxmlformats.org/officeDocument/2006/relationships/hyperlink" Target="#INDEX!Print_Area"/></Relationships>
</file>

<file path=xl/drawings/_rels/drawing19.xml.rels><?xml version="1.0" encoding="UTF-8" standalone="yes"?>
<Relationships xmlns="http://schemas.openxmlformats.org/package/2006/relationships"><Relationship Id="rId1" Type="http://schemas.openxmlformats.org/officeDocument/2006/relationships/hyperlink" Target="#INDEX!Print_Area"/></Relationships>
</file>

<file path=xl/drawings/_rels/drawing2.xml.rels><?xml version="1.0" encoding="UTF-8" standalone="yes"?>
<Relationships xmlns="http://schemas.openxmlformats.org/package/2006/relationships"><Relationship Id="rId8" Type="http://schemas.openxmlformats.org/officeDocument/2006/relationships/hyperlink" Target="#'B4'!Print_Area"/><Relationship Id="rId13" Type="http://schemas.openxmlformats.org/officeDocument/2006/relationships/hyperlink" Target="#'C2'!Print_Area"/><Relationship Id="rId18" Type="http://schemas.openxmlformats.org/officeDocument/2006/relationships/hyperlink" Target="#'D2'!Print_Area"/><Relationship Id="rId26" Type="http://schemas.openxmlformats.org/officeDocument/2006/relationships/hyperlink" Target="https://www.mlit.go.jp/jutakukentiku/house/04.html" TargetMode="External"/><Relationship Id="rId3" Type="http://schemas.openxmlformats.org/officeDocument/2006/relationships/hyperlink" Target="#'A2'!Print_Area"/><Relationship Id="rId21" Type="http://schemas.openxmlformats.org/officeDocument/2006/relationships/hyperlink" Target="#'D4'!A1"/><Relationship Id="rId7" Type="http://schemas.openxmlformats.org/officeDocument/2006/relationships/hyperlink" Target="#'B3'!Print_Area"/><Relationship Id="rId12" Type="http://schemas.openxmlformats.org/officeDocument/2006/relationships/hyperlink" Target="#'C1'!Print_Area"/><Relationship Id="rId17" Type="http://schemas.openxmlformats.org/officeDocument/2006/relationships/hyperlink" Target="#'D1'!Print_Area"/><Relationship Id="rId25" Type="http://schemas.openxmlformats.org/officeDocument/2006/relationships/hyperlink" Target="https://www.howtec.or.jp/publics/index/441/" TargetMode="External"/><Relationship Id="rId2" Type="http://schemas.openxmlformats.org/officeDocument/2006/relationships/hyperlink" Target="#'A1'!Print_Area"/><Relationship Id="rId16" Type="http://schemas.openxmlformats.org/officeDocument/2006/relationships/hyperlink" Target="#'C5'!Print_Area"/><Relationship Id="rId20" Type="http://schemas.openxmlformats.org/officeDocument/2006/relationships/hyperlink" Target="#'C6'!Print_Area"/><Relationship Id="rId1" Type="http://schemas.openxmlformats.org/officeDocument/2006/relationships/hyperlink" Target="#INDEX!Print_Area"/><Relationship Id="rId6" Type="http://schemas.openxmlformats.org/officeDocument/2006/relationships/hyperlink" Target="#'B2'!Print_Area"/><Relationship Id="rId11" Type="http://schemas.openxmlformats.org/officeDocument/2006/relationships/hyperlink" Target="#'B7'!Print_Area"/><Relationship Id="rId24" Type="http://schemas.openxmlformats.org/officeDocument/2006/relationships/hyperlink" Target="http://howtecs.shop-pro.jp/?pid=64596471" TargetMode="External"/><Relationship Id="rId5" Type="http://schemas.openxmlformats.org/officeDocument/2006/relationships/hyperlink" Target="#'B1'!Print_Area"/><Relationship Id="rId15" Type="http://schemas.openxmlformats.org/officeDocument/2006/relationships/hyperlink" Target="#'C4'!Print_Area"/><Relationship Id="rId23" Type="http://schemas.openxmlformats.org/officeDocument/2006/relationships/image" Target="../media/image1.png"/><Relationship Id="rId10" Type="http://schemas.openxmlformats.org/officeDocument/2006/relationships/hyperlink" Target="#'B6'!Print_Area"/><Relationship Id="rId19" Type="http://schemas.openxmlformats.org/officeDocument/2006/relationships/hyperlink" Target="#'D3'!A1"/><Relationship Id="rId4" Type="http://schemas.openxmlformats.org/officeDocument/2006/relationships/hyperlink" Target="#'A3'!Print_Area"/><Relationship Id="rId9" Type="http://schemas.openxmlformats.org/officeDocument/2006/relationships/hyperlink" Target="#'B5'!Print_Area"/><Relationship Id="rId14" Type="http://schemas.openxmlformats.org/officeDocument/2006/relationships/hyperlink" Target="#'C3'!Print_Area"/><Relationship Id="rId22" Type="http://schemas.openxmlformats.org/officeDocument/2006/relationships/hyperlink" Target="#'D5'!Print_Area"/></Relationships>
</file>

<file path=xl/drawings/_rels/drawing20.xml.rels><?xml version="1.0" encoding="UTF-8" standalone="yes"?>
<Relationships xmlns="http://schemas.openxmlformats.org/package/2006/relationships"><Relationship Id="rId1" Type="http://schemas.openxmlformats.org/officeDocument/2006/relationships/hyperlink" Target="#INDEX!Print_Area"/></Relationships>
</file>

<file path=xl/drawings/_rels/drawing21.xml.rels><?xml version="1.0" encoding="UTF-8" standalone="yes"?>
<Relationships xmlns="http://schemas.openxmlformats.org/package/2006/relationships"><Relationship Id="rId1" Type="http://schemas.openxmlformats.org/officeDocument/2006/relationships/hyperlink" Target="#INDEX!Print_Area"/></Relationships>
</file>

<file path=xl/drawings/_rels/drawing22.xml.rels><?xml version="1.0" encoding="UTF-8" standalone="yes"?>
<Relationships xmlns="http://schemas.openxmlformats.org/package/2006/relationships"><Relationship Id="rId1" Type="http://schemas.openxmlformats.org/officeDocument/2006/relationships/hyperlink" Target="#INDEX!Print_Area"/></Relationships>
</file>

<file path=xl/drawings/_rels/drawing23.xml.rels><?xml version="1.0" encoding="UTF-8" standalone="yes"?>
<Relationships xmlns="http://schemas.openxmlformats.org/package/2006/relationships"><Relationship Id="rId1" Type="http://schemas.openxmlformats.org/officeDocument/2006/relationships/hyperlink" Target="#INDEX!Print_Area"/></Relationships>
</file>

<file path=xl/drawings/_rels/drawing3.xml.rels><?xml version="1.0" encoding="UTF-8" standalone="yes"?>
<Relationships xmlns="http://schemas.openxmlformats.org/package/2006/relationships"><Relationship Id="rId1" Type="http://schemas.openxmlformats.org/officeDocument/2006/relationships/hyperlink" Target="#INDEX!Print_Area"/></Relationships>
</file>

<file path=xl/drawings/_rels/drawing4.xml.rels><?xml version="1.0" encoding="UTF-8" standalone="yes"?>
<Relationships xmlns="http://schemas.openxmlformats.org/package/2006/relationships"><Relationship Id="rId1" Type="http://schemas.openxmlformats.org/officeDocument/2006/relationships/hyperlink" Target="#INDEX!Print_Area"/></Relationships>
</file>

<file path=xl/drawings/_rels/drawing5.xml.rels><?xml version="1.0" encoding="UTF-8" standalone="yes"?>
<Relationships xmlns="http://schemas.openxmlformats.org/package/2006/relationships"><Relationship Id="rId1" Type="http://schemas.openxmlformats.org/officeDocument/2006/relationships/hyperlink" Target="#INDEX!Print_Area"/></Relationships>
</file>

<file path=xl/drawings/_rels/drawing6.xml.rels><?xml version="1.0" encoding="UTF-8" standalone="yes"?>
<Relationships xmlns="http://schemas.openxmlformats.org/package/2006/relationships"><Relationship Id="rId1" Type="http://schemas.openxmlformats.org/officeDocument/2006/relationships/hyperlink" Target="#INDEX!Print_Area"/></Relationships>
</file>

<file path=xl/drawings/_rels/drawing7.xml.rels><?xml version="1.0" encoding="UTF-8" standalone="yes"?>
<Relationships xmlns="http://schemas.openxmlformats.org/package/2006/relationships"><Relationship Id="rId1" Type="http://schemas.openxmlformats.org/officeDocument/2006/relationships/hyperlink" Target="#INDEX!Print_Area"/></Relationships>
</file>

<file path=xl/drawings/_rels/drawing8.xml.rels><?xml version="1.0" encoding="UTF-8" standalone="yes"?>
<Relationships xmlns="http://schemas.openxmlformats.org/package/2006/relationships"><Relationship Id="rId1" Type="http://schemas.openxmlformats.org/officeDocument/2006/relationships/hyperlink" Target="#INDEX!Print_Area"/></Relationships>
</file>

<file path=xl/drawings/_rels/drawing9.xml.rels><?xml version="1.0" encoding="UTF-8" standalone="yes"?>
<Relationships xmlns="http://schemas.openxmlformats.org/package/2006/relationships"><Relationship Id="rId2" Type="http://schemas.openxmlformats.org/officeDocument/2006/relationships/hyperlink" Target="https://www.howtec.or.jp/publics/index/441/" TargetMode="External"/><Relationship Id="rId1" Type="http://schemas.openxmlformats.org/officeDocument/2006/relationships/hyperlink" Target="#INDEX!Print_Area"/></Relationships>
</file>

<file path=xl/drawings/drawing1.xml><?xml version="1.0" encoding="utf-8"?>
<xdr:wsDr xmlns:xdr="http://schemas.openxmlformats.org/drawingml/2006/spreadsheetDrawing" xmlns:a="http://schemas.openxmlformats.org/drawingml/2006/main">
  <xdr:twoCellAnchor editAs="oneCell">
    <xdr:from>
      <xdr:col>1</xdr:col>
      <xdr:colOff>3848100</xdr:colOff>
      <xdr:row>10</xdr:row>
      <xdr:rowOff>219075</xdr:rowOff>
    </xdr:from>
    <xdr:to>
      <xdr:col>1</xdr:col>
      <xdr:colOff>4781680</xdr:colOff>
      <xdr:row>16</xdr:row>
      <xdr:rowOff>47808</xdr:rowOff>
    </xdr:to>
    <xdr:pic>
      <xdr:nvPicPr>
        <xdr:cNvPr id="2" name="図 1">
          <a:extLst>
            <a:ext uri="{FF2B5EF4-FFF2-40B4-BE49-F238E27FC236}">
              <a16:creationId xmlns:a16="http://schemas.microsoft.com/office/drawing/2014/main" id="{2F3C818F-39CB-F7C5-4167-A1EF5AE3F78D}"/>
            </a:ext>
          </a:extLst>
        </xdr:cNvPr>
        <xdr:cNvPicPr>
          <a:picLocks noChangeAspect="1"/>
        </xdr:cNvPicPr>
      </xdr:nvPicPr>
      <xdr:blipFill>
        <a:blip xmlns:r="http://schemas.openxmlformats.org/officeDocument/2006/relationships" r:embed="rId1"/>
        <a:stretch>
          <a:fillRect/>
        </a:stretch>
      </xdr:blipFill>
      <xdr:spPr>
        <a:xfrm>
          <a:off x="3848100" y="2447925"/>
          <a:ext cx="933580" cy="1314633"/>
        </a:xfrm>
        <a:prstGeom prst="rect">
          <a:avLst/>
        </a:prstGeom>
      </xdr:spPr>
    </xdr:pic>
    <xdr:clientData/>
  </xdr:twoCellAnchor>
  <xdr:twoCellAnchor>
    <xdr:from>
      <xdr:col>1</xdr:col>
      <xdr:colOff>0</xdr:colOff>
      <xdr:row>10</xdr:row>
      <xdr:rowOff>209550</xdr:rowOff>
    </xdr:from>
    <xdr:to>
      <xdr:col>1</xdr:col>
      <xdr:colOff>3571875</xdr:colOff>
      <xdr:row>12</xdr:row>
      <xdr:rowOff>95250</xdr:rowOff>
    </xdr:to>
    <xdr:sp macro="" textlink="">
      <xdr:nvSpPr>
        <xdr:cNvPr id="3" name="テキスト ボックス 2">
          <a:hlinkClick xmlns:r="http://schemas.openxmlformats.org/officeDocument/2006/relationships" r:id="rId2"/>
          <a:extLst>
            <a:ext uri="{FF2B5EF4-FFF2-40B4-BE49-F238E27FC236}">
              <a16:creationId xmlns:a16="http://schemas.microsoft.com/office/drawing/2014/main" id="{A7E51AF4-0F36-4A0B-B121-FE17D164E5F6}"/>
            </a:ext>
          </a:extLst>
        </xdr:cNvPr>
        <xdr:cNvSpPr txBox="1"/>
      </xdr:nvSpPr>
      <xdr:spPr>
        <a:xfrm>
          <a:off x="0" y="2438400"/>
          <a:ext cx="3571875" cy="3810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900" kern="1200">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95250</xdr:colOff>
      <xdr:row>27</xdr:row>
      <xdr:rowOff>238125</xdr:rowOff>
    </xdr:from>
    <xdr:to>
      <xdr:col>1</xdr:col>
      <xdr:colOff>2076450</xdr:colOff>
      <xdr:row>29</xdr:row>
      <xdr:rowOff>123825</xdr:rowOff>
    </xdr:to>
    <xdr:sp macro="" textlink="">
      <xdr:nvSpPr>
        <xdr:cNvPr id="5" name="テキスト ボックス 4">
          <a:hlinkClick xmlns:r="http://schemas.openxmlformats.org/officeDocument/2006/relationships" r:id="rId3"/>
          <a:extLst>
            <a:ext uri="{FF2B5EF4-FFF2-40B4-BE49-F238E27FC236}">
              <a16:creationId xmlns:a16="http://schemas.microsoft.com/office/drawing/2014/main" id="{AF9DFAE0-A7CF-414A-98FE-A4817026877D}"/>
            </a:ext>
          </a:extLst>
        </xdr:cNvPr>
        <xdr:cNvSpPr txBox="1"/>
      </xdr:nvSpPr>
      <xdr:spPr>
        <a:xfrm>
          <a:off x="95250" y="6781800"/>
          <a:ext cx="2085975" cy="3810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900" kern="1200">
            <a:latin typeface="ＭＳ ゴシック" panose="020B0609070205080204" pitchFamily="49" charset="-128"/>
            <a:ea typeface="ＭＳ ゴシック" panose="020B0609070205080204" pitchFamily="49" charset="-128"/>
          </a:endParaRPr>
        </a:p>
      </xdr:txBody>
    </xdr:sp>
    <xdr:clientData/>
  </xdr:twoCellAnchor>
  <xdr:twoCellAnchor editAs="absolute">
    <xdr:from>
      <xdr:col>1</xdr:col>
      <xdr:colOff>5057775</xdr:colOff>
      <xdr:row>27</xdr:row>
      <xdr:rowOff>219076</xdr:rowOff>
    </xdr:from>
    <xdr:to>
      <xdr:col>1</xdr:col>
      <xdr:colOff>6410325</xdr:colOff>
      <xdr:row>29</xdr:row>
      <xdr:rowOff>142876</xdr:rowOff>
    </xdr:to>
    <xdr:sp macro="" textlink="">
      <xdr:nvSpPr>
        <xdr:cNvPr id="4" name="四角形: 角度付き 3">
          <a:hlinkClick xmlns:r="http://schemas.openxmlformats.org/officeDocument/2006/relationships" r:id="rId4"/>
          <a:extLst>
            <a:ext uri="{FF2B5EF4-FFF2-40B4-BE49-F238E27FC236}">
              <a16:creationId xmlns:a16="http://schemas.microsoft.com/office/drawing/2014/main" id="{84A4681D-1AA7-40DA-96BC-E5B031989A6E}"/>
            </a:ext>
          </a:extLst>
        </xdr:cNvPr>
        <xdr:cNvSpPr/>
      </xdr:nvSpPr>
      <xdr:spPr>
        <a:xfrm>
          <a:off x="5162550" y="6762751"/>
          <a:ext cx="1352550" cy="419100"/>
        </a:xfrm>
        <a:prstGeom prst="bevel">
          <a:avLst>
            <a:gd name="adj" fmla="val 4919"/>
          </a:avLst>
        </a:prstGeom>
        <a:solidFill>
          <a:sysClr val="window" lastClr="FFFFFF">
            <a:lumMod val="50000"/>
          </a:sys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200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2000" b="0"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wsDr>
</file>

<file path=xl/drawings/drawing10.xml><?xml version="1.0" encoding="utf-8"?>
<xdr:wsDr xmlns:xdr="http://schemas.openxmlformats.org/drawingml/2006/spreadsheetDrawing" xmlns:a="http://schemas.openxmlformats.org/drawingml/2006/main">
  <xdr:twoCellAnchor editAs="absolute">
    <xdr:from>
      <xdr:col>35</xdr:col>
      <xdr:colOff>28575</xdr:colOff>
      <xdr:row>0</xdr:row>
      <xdr:rowOff>28575</xdr:rowOff>
    </xdr:from>
    <xdr:to>
      <xdr:col>38</xdr:col>
      <xdr:colOff>142875</xdr:colOff>
      <xdr:row>1</xdr:row>
      <xdr:rowOff>38100</xdr:rowOff>
    </xdr:to>
    <xdr:sp macro="" textlink="">
      <xdr:nvSpPr>
        <xdr:cNvPr id="2" name="四角形: 角度付き 1">
          <a:hlinkClick xmlns:r="http://schemas.openxmlformats.org/officeDocument/2006/relationships" r:id="rId1"/>
          <a:extLst>
            <a:ext uri="{FF2B5EF4-FFF2-40B4-BE49-F238E27FC236}">
              <a16:creationId xmlns:a16="http://schemas.microsoft.com/office/drawing/2014/main" id="{CE5B967A-4F61-4769-A702-F5F900BB8F80}"/>
            </a:ext>
          </a:extLst>
        </xdr:cNvPr>
        <xdr:cNvSpPr/>
      </xdr:nvSpPr>
      <xdr:spPr>
        <a:xfrm>
          <a:off x="7038975" y="28575"/>
          <a:ext cx="714375" cy="219075"/>
        </a:xfrm>
        <a:prstGeom prst="bevel">
          <a:avLst>
            <a:gd name="adj" fmla="val 4919"/>
          </a:avLst>
        </a:prstGeom>
        <a:solidFill>
          <a:schemeClr val="bg1">
            <a:lumMod val="50000"/>
          </a:scheme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chemeClr val="bg1"/>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twoCellAnchor>
    <xdr:from>
      <xdr:col>36</xdr:col>
      <xdr:colOff>0</xdr:colOff>
      <xdr:row>2</xdr:row>
      <xdr:rowOff>38100</xdr:rowOff>
    </xdr:from>
    <xdr:to>
      <xdr:col>38</xdr:col>
      <xdr:colOff>19050</xdr:colOff>
      <xdr:row>3</xdr:row>
      <xdr:rowOff>38100</xdr:rowOff>
    </xdr:to>
    <xdr:sp macro="" textlink="">
      <xdr:nvSpPr>
        <xdr:cNvPr id="3" name="正方形/長方形 2">
          <a:extLst>
            <a:ext uri="{FF2B5EF4-FFF2-40B4-BE49-F238E27FC236}">
              <a16:creationId xmlns:a16="http://schemas.microsoft.com/office/drawing/2014/main" id="{A05F9ABA-FC59-4C34-8713-F407A09046A1}"/>
            </a:ext>
          </a:extLst>
        </xdr:cNvPr>
        <xdr:cNvSpPr/>
      </xdr:nvSpPr>
      <xdr:spPr>
        <a:xfrm>
          <a:off x="9591675" y="647700"/>
          <a:ext cx="419100" cy="190500"/>
        </a:xfrm>
        <a:prstGeom prst="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37</xdr:col>
      <xdr:colOff>190499</xdr:colOff>
      <xdr:row>2</xdr:row>
      <xdr:rowOff>0</xdr:rowOff>
    </xdr:from>
    <xdr:to>
      <xdr:col>50</xdr:col>
      <xdr:colOff>190499</xdr:colOff>
      <xdr:row>3</xdr:row>
      <xdr:rowOff>104775</xdr:rowOff>
    </xdr:to>
    <xdr:sp macro="" textlink="">
      <xdr:nvSpPr>
        <xdr:cNvPr id="4" name="正方形/長方形 3">
          <a:extLst>
            <a:ext uri="{FF2B5EF4-FFF2-40B4-BE49-F238E27FC236}">
              <a16:creationId xmlns:a16="http://schemas.microsoft.com/office/drawing/2014/main" id="{509D530E-C362-4C13-897B-D190E4D7A88F}"/>
            </a:ext>
          </a:extLst>
        </xdr:cNvPr>
        <xdr:cNvSpPr/>
      </xdr:nvSpPr>
      <xdr:spPr>
        <a:xfrm>
          <a:off x="9982199" y="609600"/>
          <a:ext cx="2600325"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：プルダウンから選択または直接入力</a:t>
          </a:r>
          <a:endParaRPr kumimoji="1" lang="en-US" altLang="ja-JP" sz="1000">
            <a:solidFill>
              <a:sysClr val="windowText" lastClr="000000"/>
            </a:solidFill>
          </a:endParaRPr>
        </a:p>
        <a:p>
          <a:pPr algn="l"/>
          <a:endParaRPr kumimoji="1" lang="ja-JP" altLang="en-US" sz="900"/>
        </a:p>
      </xdr:txBody>
    </xdr:sp>
    <xdr:clientData fPrintsWithSheet="0"/>
  </xdr:twoCellAnchor>
  <xdr:twoCellAnchor>
    <xdr:from>
      <xdr:col>36</xdr:col>
      <xdr:colOff>0</xdr:colOff>
      <xdr:row>3</xdr:row>
      <xdr:rowOff>38100</xdr:rowOff>
    </xdr:from>
    <xdr:to>
      <xdr:col>38</xdr:col>
      <xdr:colOff>19050</xdr:colOff>
      <xdr:row>4</xdr:row>
      <xdr:rowOff>38100</xdr:rowOff>
    </xdr:to>
    <xdr:sp macro="" textlink="">
      <xdr:nvSpPr>
        <xdr:cNvPr id="5" name="正方形/長方形 4">
          <a:extLst>
            <a:ext uri="{FF2B5EF4-FFF2-40B4-BE49-F238E27FC236}">
              <a16:creationId xmlns:a16="http://schemas.microsoft.com/office/drawing/2014/main" id="{4F4ED47B-7508-4933-8926-04B72DE20EFF}"/>
            </a:ext>
          </a:extLst>
        </xdr:cNvPr>
        <xdr:cNvSpPr/>
      </xdr:nvSpPr>
      <xdr:spPr>
        <a:xfrm>
          <a:off x="9591675" y="838200"/>
          <a:ext cx="419100" cy="190500"/>
        </a:xfrm>
        <a:prstGeom prst="rect">
          <a:avLst/>
        </a:prstGeom>
        <a:solidFill>
          <a:srgbClr val="00B0F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37</xdr:col>
      <xdr:colOff>190500</xdr:colOff>
      <xdr:row>3</xdr:row>
      <xdr:rowOff>0</xdr:rowOff>
    </xdr:from>
    <xdr:to>
      <xdr:col>42</xdr:col>
      <xdr:colOff>180975</xdr:colOff>
      <xdr:row>4</xdr:row>
      <xdr:rowOff>104775</xdr:rowOff>
    </xdr:to>
    <xdr:sp macro="" textlink="">
      <xdr:nvSpPr>
        <xdr:cNvPr id="6" name="正方形/長方形 5">
          <a:extLst>
            <a:ext uri="{FF2B5EF4-FFF2-40B4-BE49-F238E27FC236}">
              <a16:creationId xmlns:a16="http://schemas.microsoft.com/office/drawing/2014/main" id="{1BBD91CD-2048-44F3-A3D4-792BB63E3A8F}"/>
            </a:ext>
          </a:extLst>
        </xdr:cNvPr>
        <xdr:cNvSpPr/>
      </xdr:nvSpPr>
      <xdr:spPr>
        <a:xfrm>
          <a:off x="9982200" y="800100"/>
          <a:ext cx="990600"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：直接入力</a:t>
          </a:r>
          <a:endParaRPr kumimoji="1" lang="ja-JP" altLang="en-US" sz="900"/>
        </a:p>
      </xdr:txBody>
    </xdr:sp>
    <xdr:clientData fPrintsWithSheet="0"/>
  </xdr:twoCellAnchor>
  <xdr:twoCellAnchor>
    <xdr:from>
      <xdr:col>36</xdr:col>
      <xdr:colOff>0</xdr:colOff>
      <xdr:row>4</xdr:row>
      <xdr:rowOff>38100</xdr:rowOff>
    </xdr:from>
    <xdr:to>
      <xdr:col>38</xdr:col>
      <xdr:colOff>19050</xdr:colOff>
      <xdr:row>5</xdr:row>
      <xdr:rowOff>38100</xdr:rowOff>
    </xdr:to>
    <xdr:sp macro="" textlink="">
      <xdr:nvSpPr>
        <xdr:cNvPr id="7" name="正方形/長方形 6">
          <a:extLst>
            <a:ext uri="{FF2B5EF4-FFF2-40B4-BE49-F238E27FC236}">
              <a16:creationId xmlns:a16="http://schemas.microsoft.com/office/drawing/2014/main" id="{A909EC06-EB2C-4922-9E22-DFBB623A4EFB}"/>
            </a:ext>
          </a:extLst>
        </xdr:cNvPr>
        <xdr:cNvSpPr/>
      </xdr:nvSpPr>
      <xdr:spPr>
        <a:xfrm>
          <a:off x="9591675" y="1028700"/>
          <a:ext cx="419100" cy="190500"/>
        </a:xfrm>
        <a:prstGeom prst="rect">
          <a:avLst/>
        </a:prstGeom>
        <a:solidFill>
          <a:schemeClr val="accent2">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37</xdr:col>
      <xdr:colOff>190500</xdr:colOff>
      <xdr:row>4</xdr:row>
      <xdr:rowOff>0</xdr:rowOff>
    </xdr:from>
    <xdr:to>
      <xdr:col>42</xdr:col>
      <xdr:colOff>180975</xdr:colOff>
      <xdr:row>5</xdr:row>
      <xdr:rowOff>104775</xdr:rowOff>
    </xdr:to>
    <xdr:sp macro="" textlink="">
      <xdr:nvSpPr>
        <xdr:cNvPr id="8" name="正方形/長方形 7">
          <a:extLst>
            <a:ext uri="{FF2B5EF4-FFF2-40B4-BE49-F238E27FC236}">
              <a16:creationId xmlns:a16="http://schemas.microsoft.com/office/drawing/2014/main" id="{D9C2F7C0-4A53-4155-B9EC-671CCEAC9C5A}"/>
            </a:ext>
          </a:extLst>
        </xdr:cNvPr>
        <xdr:cNvSpPr/>
      </xdr:nvSpPr>
      <xdr:spPr>
        <a:xfrm>
          <a:off x="9982200" y="990600"/>
          <a:ext cx="990600"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：自動計算</a:t>
          </a:r>
          <a:endParaRPr kumimoji="1" lang="ja-JP" altLang="en-US" sz="900"/>
        </a:p>
      </xdr:txBody>
    </xdr:sp>
    <xdr:clientData fPrintsWithSheet="0"/>
  </xdr:twoCellAnchor>
  <xdr:twoCellAnchor>
    <xdr:from>
      <xdr:col>36</xdr:col>
      <xdr:colOff>0</xdr:colOff>
      <xdr:row>5</xdr:row>
      <xdr:rowOff>38100</xdr:rowOff>
    </xdr:from>
    <xdr:to>
      <xdr:col>38</xdr:col>
      <xdr:colOff>19050</xdr:colOff>
      <xdr:row>6</xdr:row>
      <xdr:rowOff>38100</xdr:rowOff>
    </xdr:to>
    <xdr:sp macro="" textlink="">
      <xdr:nvSpPr>
        <xdr:cNvPr id="9" name="正方形/長方形 8">
          <a:extLst>
            <a:ext uri="{FF2B5EF4-FFF2-40B4-BE49-F238E27FC236}">
              <a16:creationId xmlns:a16="http://schemas.microsoft.com/office/drawing/2014/main" id="{0FC578CF-BBD5-47A2-B50C-ACADFA059ACB}"/>
            </a:ext>
          </a:extLst>
        </xdr:cNvPr>
        <xdr:cNvSpPr/>
      </xdr:nvSpPr>
      <xdr:spPr>
        <a:xfrm>
          <a:off x="9591675" y="1219200"/>
          <a:ext cx="419100" cy="190500"/>
        </a:xfrm>
        <a:prstGeom prst="rect">
          <a:avLst/>
        </a:prstGeom>
        <a:solidFill>
          <a:srgbClr val="92D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37</xdr:col>
      <xdr:colOff>190499</xdr:colOff>
      <xdr:row>5</xdr:row>
      <xdr:rowOff>0</xdr:rowOff>
    </xdr:from>
    <xdr:to>
      <xdr:col>50</xdr:col>
      <xdr:colOff>57149</xdr:colOff>
      <xdr:row>6</xdr:row>
      <xdr:rowOff>104775</xdr:rowOff>
    </xdr:to>
    <xdr:sp macro="" textlink="">
      <xdr:nvSpPr>
        <xdr:cNvPr id="10" name="正方形/長方形 9">
          <a:extLst>
            <a:ext uri="{FF2B5EF4-FFF2-40B4-BE49-F238E27FC236}">
              <a16:creationId xmlns:a16="http://schemas.microsoft.com/office/drawing/2014/main" id="{430C07DA-FDB5-459B-951E-240C4C3F5DC0}"/>
            </a:ext>
          </a:extLst>
        </xdr:cNvPr>
        <xdr:cNvSpPr/>
      </xdr:nvSpPr>
      <xdr:spPr>
        <a:xfrm>
          <a:off x="9982199" y="1181100"/>
          <a:ext cx="2466975"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：他のシートとリンク</a:t>
          </a:r>
          <a:endParaRPr kumimoji="1" lang="en-US" altLang="ja-JP" sz="1000">
            <a:solidFill>
              <a:sysClr val="windowText" lastClr="000000"/>
            </a:solidFill>
          </a:endParaRPr>
        </a:p>
        <a:p>
          <a:pPr algn="l"/>
          <a:endParaRPr kumimoji="1" lang="ja-JP" altLang="en-US" sz="900"/>
        </a:p>
      </xdr:txBody>
    </xdr:sp>
    <xdr:clientData fPrintsWithSheet="0"/>
  </xdr:twoCellAnchor>
  <xdr:oneCellAnchor>
    <xdr:from>
      <xdr:col>0</xdr:col>
      <xdr:colOff>77892</xdr:colOff>
      <xdr:row>11</xdr:row>
      <xdr:rowOff>171450</xdr:rowOff>
    </xdr:from>
    <xdr:ext cx="2574487" cy="937629"/>
    <xdr:sp macro="" textlink="">
      <xdr:nvSpPr>
        <xdr:cNvPr id="11" name="正方形/長方形 10">
          <a:extLst>
            <a:ext uri="{FF2B5EF4-FFF2-40B4-BE49-F238E27FC236}">
              <a16:creationId xmlns:a16="http://schemas.microsoft.com/office/drawing/2014/main" id="{500BB782-30B0-4F9A-8D39-5D065C245F91}"/>
            </a:ext>
          </a:extLst>
        </xdr:cNvPr>
        <xdr:cNvSpPr/>
      </xdr:nvSpPr>
      <xdr:spPr>
        <a:xfrm rot="20687818">
          <a:off x="77892" y="2286000"/>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oneCellAnchor>
    <xdr:from>
      <xdr:col>15</xdr:col>
      <xdr:colOff>47625</xdr:colOff>
      <xdr:row>40</xdr:row>
      <xdr:rowOff>47626</xdr:rowOff>
    </xdr:from>
    <xdr:ext cx="2574487" cy="937629"/>
    <xdr:sp macro="" textlink="">
      <xdr:nvSpPr>
        <xdr:cNvPr id="12" name="正方形/長方形 11">
          <a:extLst>
            <a:ext uri="{FF2B5EF4-FFF2-40B4-BE49-F238E27FC236}">
              <a16:creationId xmlns:a16="http://schemas.microsoft.com/office/drawing/2014/main" id="{3CEE194C-15D9-49BB-AEDA-702F201CAA82}"/>
            </a:ext>
          </a:extLst>
        </xdr:cNvPr>
        <xdr:cNvSpPr/>
      </xdr:nvSpPr>
      <xdr:spPr>
        <a:xfrm rot="20687818">
          <a:off x="3048000" y="7686676"/>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0000">
                  <a:alpha val="25000"/>
                </a:srgbClr>
              </a:solidFill>
              <a:effectLst/>
            </a:rPr>
            <a:t>SAMPLE</a:t>
          </a:r>
          <a:endParaRPr lang="ja-JP" altLang="en-US" sz="5400" b="1" cap="none" spc="50">
            <a:ln w="0"/>
            <a:solidFill>
              <a:srgbClr val="FF0000">
                <a:alpha val="25000"/>
              </a:srgbClr>
            </a:solidFill>
            <a:effectLst/>
          </a:endParaRPr>
        </a:p>
      </xdr:txBody>
    </xdr:sp>
    <xdr:clientData/>
  </xdr:oneCellAnchor>
  <xdr:oneCellAnchor>
    <xdr:from>
      <xdr:col>7</xdr:col>
      <xdr:colOff>57151</xdr:colOff>
      <xdr:row>27</xdr:row>
      <xdr:rowOff>19050</xdr:rowOff>
    </xdr:from>
    <xdr:ext cx="2574487" cy="937629"/>
    <xdr:sp macro="" textlink="">
      <xdr:nvSpPr>
        <xdr:cNvPr id="13" name="正方形/長方形 12">
          <a:extLst>
            <a:ext uri="{FF2B5EF4-FFF2-40B4-BE49-F238E27FC236}">
              <a16:creationId xmlns:a16="http://schemas.microsoft.com/office/drawing/2014/main" id="{D75214F2-F49D-4A1B-8CFC-C5403A879019}"/>
            </a:ext>
          </a:extLst>
        </xdr:cNvPr>
        <xdr:cNvSpPr/>
      </xdr:nvSpPr>
      <xdr:spPr>
        <a:xfrm rot="20687818">
          <a:off x="1457326" y="5181600"/>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FF00">
                  <a:alpha val="53000"/>
                </a:srgbClr>
              </a:solidFill>
              <a:effectLst/>
            </a:rPr>
            <a:t>SAMPLE</a:t>
          </a:r>
          <a:endParaRPr lang="ja-JP" altLang="en-US" sz="5400" b="1" cap="none" spc="50">
            <a:ln w="0"/>
            <a:solidFill>
              <a:srgbClr val="FFFF00">
                <a:alpha val="53000"/>
              </a:srgbClr>
            </a:solidFill>
            <a:effectLst/>
          </a:endParaRPr>
        </a:p>
      </xdr:txBody>
    </xdr:sp>
    <xdr:clientData/>
  </xdr:oneCellAnchor>
</xdr:wsDr>
</file>

<file path=xl/drawings/drawing11.xml><?xml version="1.0" encoding="utf-8"?>
<xdr:wsDr xmlns:xdr="http://schemas.openxmlformats.org/drawingml/2006/spreadsheetDrawing" xmlns:a="http://schemas.openxmlformats.org/drawingml/2006/main">
  <xdr:twoCellAnchor editAs="absolute">
    <xdr:from>
      <xdr:col>39</xdr:col>
      <xdr:colOff>38100</xdr:colOff>
      <xdr:row>0</xdr:row>
      <xdr:rowOff>28575</xdr:rowOff>
    </xdr:from>
    <xdr:to>
      <xdr:col>41</xdr:col>
      <xdr:colOff>190500</xdr:colOff>
      <xdr:row>1</xdr:row>
      <xdr:rowOff>57150</xdr:rowOff>
    </xdr:to>
    <xdr:sp macro="" textlink="">
      <xdr:nvSpPr>
        <xdr:cNvPr id="2" name="四角形: 角度付き 1">
          <a:hlinkClick xmlns:r="http://schemas.openxmlformats.org/officeDocument/2006/relationships" r:id="rId1"/>
          <a:extLst>
            <a:ext uri="{FF2B5EF4-FFF2-40B4-BE49-F238E27FC236}">
              <a16:creationId xmlns:a16="http://schemas.microsoft.com/office/drawing/2014/main" id="{F945A230-88AA-48C5-9987-37BC990D7418}"/>
            </a:ext>
          </a:extLst>
        </xdr:cNvPr>
        <xdr:cNvSpPr/>
      </xdr:nvSpPr>
      <xdr:spPr>
        <a:xfrm>
          <a:off x="7839075" y="28575"/>
          <a:ext cx="714375" cy="219075"/>
        </a:xfrm>
        <a:prstGeom prst="bevel">
          <a:avLst>
            <a:gd name="adj" fmla="val 4919"/>
          </a:avLst>
        </a:prstGeom>
        <a:solidFill>
          <a:schemeClr val="bg1">
            <a:lumMod val="50000"/>
          </a:scheme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twoCellAnchor>
    <xdr:from>
      <xdr:col>39</xdr:col>
      <xdr:colOff>38100</xdr:colOff>
      <xdr:row>1</xdr:row>
      <xdr:rowOff>161925</xdr:rowOff>
    </xdr:from>
    <xdr:to>
      <xdr:col>40</xdr:col>
      <xdr:colOff>257175</xdr:colOff>
      <xdr:row>2</xdr:row>
      <xdr:rowOff>161925</xdr:rowOff>
    </xdr:to>
    <xdr:sp macro="" textlink="">
      <xdr:nvSpPr>
        <xdr:cNvPr id="11" name="正方形/長方形 10">
          <a:extLst>
            <a:ext uri="{FF2B5EF4-FFF2-40B4-BE49-F238E27FC236}">
              <a16:creationId xmlns:a16="http://schemas.microsoft.com/office/drawing/2014/main" id="{EDB8CCA9-03C3-44AA-A20B-2137C1893FB6}"/>
            </a:ext>
          </a:extLst>
        </xdr:cNvPr>
        <xdr:cNvSpPr/>
      </xdr:nvSpPr>
      <xdr:spPr>
        <a:xfrm>
          <a:off x="7839075" y="352425"/>
          <a:ext cx="419100" cy="190500"/>
        </a:xfrm>
        <a:prstGeom prst="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40</xdr:col>
      <xdr:colOff>228599</xdr:colOff>
      <xdr:row>1</xdr:row>
      <xdr:rowOff>123825</xdr:rowOff>
    </xdr:from>
    <xdr:to>
      <xdr:col>49</xdr:col>
      <xdr:colOff>295274</xdr:colOff>
      <xdr:row>3</xdr:row>
      <xdr:rowOff>38100</xdr:rowOff>
    </xdr:to>
    <xdr:sp macro="" textlink="">
      <xdr:nvSpPr>
        <xdr:cNvPr id="12" name="正方形/長方形 11">
          <a:extLst>
            <a:ext uri="{FF2B5EF4-FFF2-40B4-BE49-F238E27FC236}">
              <a16:creationId xmlns:a16="http://schemas.microsoft.com/office/drawing/2014/main" id="{85FB2196-1470-4F3F-B36E-5A8669146941}"/>
            </a:ext>
          </a:extLst>
        </xdr:cNvPr>
        <xdr:cNvSpPr/>
      </xdr:nvSpPr>
      <xdr:spPr>
        <a:xfrm>
          <a:off x="8229599" y="314325"/>
          <a:ext cx="3324225"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：プルダウンから選択または直接入力</a:t>
          </a:r>
          <a:endParaRPr kumimoji="1" lang="en-US" altLang="ja-JP" sz="1000">
            <a:solidFill>
              <a:sysClr val="windowText" lastClr="000000"/>
            </a:solidFill>
          </a:endParaRPr>
        </a:p>
        <a:p>
          <a:pPr algn="l"/>
          <a:endParaRPr kumimoji="1" lang="ja-JP" altLang="en-US" sz="900"/>
        </a:p>
      </xdr:txBody>
    </xdr:sp>
    <xdr:clientData fPrintsWithSheet="0"/>
  </xdr:twoCellAnchor>
  <xdr:twoCellAnchor>
    <xdr:from>
      <xdr:col>39</xdr:col>
      <xdr:colOff>38100</xdr:colOff>
      <xdr:row>2</xdr:row>
      <xdr:rowOff>161925</xdr:rowOff>
    </xdr:from>
    <xdr:to>
      <xdr:col>40</xdr:col>
      <xdr:colOff>257175</xdr:colOff>
      <xdr:row>3</xdr:row>
      <xdr:rowOff>161925</xdr:rowOff>
    </xdr:to>
    <xdr:sp macro="" textlink="">
      <xdr:nvSpPr>
        <xdr:cNvPr id="13" name="正方形/長方形 12">
          <a:extLst>
            <a:ext uri="{FF2B5EF4-FFF2-40B4-BE49-F238E27FC236}">
              <a16:creationId xmlns:a16="http://schemas.microsoft.com/office/drawing/2014/main" id="{4CBF0199-DCE4-4CFE-AFAC-B49F3921EEE6}"/>
            </a:ext>
          </a:extLst>
        </xdr:cNvPr>
        <xdr:cNvSpPr/>
      </xdr:nvSpPr>
      <xdr:spPr>
        <a:xfrm>
          <a:off x="7839075" y="542925"/>
          <a:ext cx="419100" cy="190500"/>
        </a:xfrm>
        <a:prstGeom prst="rect">
          <a:avLst/>
        </a:prstGeom>
        <a:solidFill>
          <a:srgbClr val="00B0F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40</xdr:col>
      <xdr:colOff>228600</xdr:colOff>
      <xdr:row>2</xdr:row>
      <xdr:rowOff>123825</xdr:rowOff>
    </xdr:from>
    <xdr:to>
      <xdr:col>43</xdr:col>
      <xdr:colOff>133350</xdr:colOff>
      <xdr:row>4</xdr:row>
      <xdr:rowOff>38100</xdr:rowOff>
    </xdr:to>
    <xdr:sp macro="" textlink="">
      <xdr:nvSpPr>
        <xdr:cNvPr id="14" name="正方形/長方形 13">
          <a:extLst>
            <a:ext uri="{FF2B5EF4-FFF2-40B4-BE49-F238E27FC236}">
              <a16:creationId xmlns:a16="http://schemas.microsoft.com/office/drawing/2014/main" id="{000851C2-1AEA-42FC-8217-3AD3616D3D65}"/>
            </a:ext>
          </a:extLst>
        </xdr:cNvPr>
        <xdr:cNvSpPr/>
      </xdr:nvSpPr>
      <xdr:spPr>
        <a:xfrm>
          <a:off x="8229600" y="504825"/>
          <a:ext cx="990600"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：直接入力</a:t>
          </a:r>
          <a:endParaRPr kumimoji="1" lang="ja-JP" altLang="en-US" sz="900"/>
        </a:p>
      </xdr:txBody>
    </xdr:sp>
    <xdr:clientData fPrintsWithSheet="0"/>
  </xdr:twoCellAnchor>
  <xdr:twoCellAnchor>
    <xdr:from>
      <xdr:col>39</xdr:col>
      <xdr:colOff>38100</xdr:colOff>
      <xdr:row>3</xdr:row>
      <xdr:rowOff>161925</xdr:rowOff>
    </xdr:from>
    <xdr:to>
      <xdr:col>40</xdr:col>
      <xdr:colOff>257175</xdr:colOff>
      <xdr:row>4</xdr:row>
      <xdr:rowOff>161925</xdr:rowOff>
    </xdr:to>
    <xdr:sp macro="" textlink="">
      <xdr:nvSpPr>
        <xdr:cNvPr id="15" name="正方形/長方形 14">
          <a:extLst>
            <a:ext uri="{FF2B5EF4-FFF2-40B4-BE49-F238E27FC236}">
              <a16:creationId xmlns:a16="http://schemas.microsoft.com/office/drawing/2014/main" id="{D84434B5-0A49-40D7-9B4D-9B993A09ADB1}"/>
            </a:ext>
          </a:extLst>
        </xdr:cNvPr>
        <xdr:cNvSpPr/>
      </xdr:nvSpPr>
      <xdr:spPr>
        <a:xfrm>
          <a:off x="7839075" y="733425"/>
          <a:ext cx="419100" cy="190500"/>
        </a:xfrm>
        <a:prstGeom prst="rect">
          <a:avLst/>
        </a:prstGeom>
        <a:solidFill>
          <a:schemeClr val="accent2">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40</xdr:col>
      <xdr:colOff>228600</xdr:colOff>
      <xdr:row>3</xdr:row>
      <xdr:rowOff>123825</xdr:rowOff>
    </xdr:from>
    <xdr:to>
      <xdr:col>43</xdr:col>
      <xdr:colOff>133350</xdr:colOff>
      <xdr:row>5</xdr:row>
      <xdr:rowOff>38100</xdr:rowOff>
    </xdr:to>
    <xdr:sp macro="" textlink="">
      <xdr:nvSpPr>
        <xdr:cNvPr id="16" name="正方形/長方形 15">
          <a:extLst>
            <a:ext uri="{FF2B5EF4-FFF2-40B4-BE49-F238E27FC236}">
              <a16:creationId xmlns:a16="http://schemas.microsoft.com/office/drawing/2014/main" id="{DA9C2957-DD14-43A1-B36B-758FA8594D20}"/>
            </a:ext>
          </a:extLst>
        </xdr:cNvPr>
        <xdr:cNvSpPr/>
      </xdr:nvSpPr>
      <xdr:spPr>
        <a:xfrm>
          <a:off x="8229600" y="695325"/>
          <a:ext cx="990600"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：自動計算</a:t>
          </a:r>
          <a:endParaRPr kumimoji="1" lang="ja-JP" altLang="en-US" sz="900"/>
        </a:p>
      </xdr:txBody>
    </xdr:sp>
    <xdr:clientData fPrintsWithSheet="0"/>
  </xdr:twoCellAnchor>
  <xdr:twoCellAnchor>
    <xdr:from>
      <xdr:col>39</xdr:col>
      <xdr:colOff>38100</xdr:colOff>
      <xdr:row>4</xdr:row>
      <xdr:rowOff>161925</xdr:rowOff>
    </xdr:from>
    <xdr:to>
      <xdr:col>40</xdr:col>
      <xdr:colOff>257175</xdr:colOff>
      <xdr:row>5</xdr:row>
      <xdr:rowOff>161925</xdr:rowOff>
    </xdr:to>
    <xdr:sp macro="" textlink="">
      <xdr:nvSpPr>
        <xdr:cNvPr id="17" name="正方形/長方形 16">
          <a:extLst>
            <a:ext uri="{FF2B5EF4-FFF2-40B4-BE49-F238E27FC236}">
              <a16:creationId xmlns:a16="http://schemas.microsoft.com/office/drawing/2014/main" id="{52ABB48C-E082-4295-93F9-A4C0C1BC0DAB}"/>
            </a:ext>
          </a:extLst>
        </xdr:cNvPr>
        <xdr:cNvSpPr/>
      </xdr:nvSpPr>
      <xdr:spPr>
        <a:xfrm>
          <a:off x="7839075" y="923925"/>
          <a:ext cx="419100" cy="190500"/>
        </a:xfrm>
        <a:prstGeom prst="rect">
          <a:avLst/>
        </a:prstGeom>
        <a:solidFill>
          <a:srgbClr val="92D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40</xdr:col>
      <xdr:colOff>228599</xdr:colOff>
      <xdr:row>4</xdr:row>
      <xdr:rowOff>123825</xdr:rowOff>
    </xdr:from>
    <xdr:to>
      <xdr:col>49</xdr:col>
      <xdr:colOff>161924</xdr:colOff>
      <xdr:row>6</xdr:row>
      <xdr:rowOff>38100</xdr:rowOff>
    </xdr:to>
    <xdr:sp macro="" textlink="">
      <xdr:nvSpPr>
        <xdr:cNvPr id="18" name="正方形/長方形 17">
          <a:extLst>
            <a:ext uri="{FF2B5EF4-FFF2-40B4-BE49-F238E27FC236}">
              <a16:creationId xmlns:a16="http://schemas.microsoft.com/office/drawing/2014/main" id="{C7FB4CBC-7346-4FDD-B5CB-3162B2A8683B}"/>
            </a:ext>
          </a:extLst>
        </xdr:cNvPr>
        <xdr:cNvSpPr/>
      </xdr:nvSpPr>
      <xdr:spPr>
        <a:xfrm>
          <a:off x="8229599" y="885825"/>
          <a:ext cx="2466975"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：他のシートとリンク</a:t>
          </a:r>
          <a:endParaRPr kumimoji="1" lang="en-US" altLang="ja-JP" sz="1000">
            <a:solidFill>
              <a:sysClr val="windowText" lastClr="000000"/>
            </a:solidFill>
          </a:endParaRPr>
        </a:p>
        <a:p>
          <a:pPr algn="l"/>
          <a:endParaRPr kumimoji="1" lang="ja-JP" altLang="en-US" sz="900"/>
        </a:p>
      </xdr:txBody>
    </xdr:sp>
    <xdr:clientData fPrintsWithSheet="0"/>
  </xdr:twoCellAnchor>
  <xdr:oneCellAnchor>
    <xdr:from>
      <xdr:col>18</xdr:col>
      <xdr:colOff>133349</xdr:colOff>
      <xdr:row>14</xdr:row>
      <xdr:rowOff>47625</xdr:rowOff>
    </xdr:from>
    <xdr:ext cx="2574487" cy="937629"/>
    <xdr:sp macro="" textlink="">
      <xdr:nvSpPr>
        <xdr:cNvPr id="3" name="正方形/長方形 2">
          <a:extLst>
            <a:ext uri="{FF2B5EF4-FFF2-40B4-BE49-F238E27FC236}">
              <a16:creationId xmlns:a16="http://schemas.microsoft.com/office/drawing/2014/main" id="{074FB77D-0E98-4163-AAF4-B9D2FCC8798D}"/>
            </a:ext>
          </a:extLst>
        </xdr:cNvPr>
        <xdr:cNvSpPr/>
      </xdr:nvSpPr>
      <xdr:spPr>
        <a:xfrm rot="20687818">
          <a:off x="3733799" y="2714625"/>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oneCellAnchor>
    <xdr:from>
      <xdr:col>22</xdr:col>
      <xdr:colOff>0</xdr:colOff>
      <xdr:row>41</xdr:row>
      <xdr:rowOff>0</xdr:rowOff>
    </xdr:from>
    <xdr:ext cx="2574487" cy="937629"/>
    <xdr:sp macro="" textlink="">
      <xdr:nvSpPr>
        <xdr:cNvPr id="4" name="正方形/長方形 3">
          <a:extLst>
            <a:ext uri="{FF2B5EF4-FFF2-40B4-BE49-F238E27FC236}">
              <a16:creationId xmlns:a16="http://schemas.microsoft.com/office/drawing/2014/main" id="{513CD480-D025-4594-A0A5-A69978A313E1}"/>
            </a:ext>
          </a:extLst>
        </xdr:cNvPr>
        <xdr:cNvSpPr/>
      </xdr:nvSpPr>
      <xdr:spPr>
        <a:xfrm rot="20687818">
          <a:off x="4400550" y="7810500"/>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0000">
                  <a:alpha val="25000"/>
                </a:srgbClr>
              </a:solidFill>
              <a:effectLst/>
            </a:rPr>
            <a:t>SAMPLE</a:t>
          </a:r>
          <a:endParaRPr lang="ja-JP" altLang="en-US" sz="5400" b="1" cap="none" spc="50">
            <a:ln w="0"/>
            <a:solidFill>
              <a:srgbClr val="FF0000">
                <a:alpha val="25000"/>
              </a:srgbClr>
            </a:solidFill>
            <a:effectLst/>
          </a:endParaRPr>
        </a:p>
      </xdr:txBody>
    </xdr:sp>
    <xdr:clientData/>
  </xdr:oneCellAnchor>
  <xdr:oneCellAnchor>
    <xdr:from>
      <xdr:col>3</xdr:col>
      <xdr:colOff>104774</xdr:colOff>
      <xdr:row>34</xdr:row>
      <xdr:rowOff>76200</xdr:rowOff>
    </xdr:from>
    <xdr:ext cx="2574487" cy="937629"/>
    <xdr:sp macro="" textlink="">
      <xdr:nvSpPr>
        <xdr:cNvPr id="5" name="正方形/長方形 4">
          <a:extLst>
            <a:ext uri="{FF2B5EF4-FFF2-40B4-BE49-F238E27FC236}">
              <a16:creationId xmlns:a16="http://schemas.microsoft.com/office/drawing/2014/main" id="{C87E55B8-6B3F-40BB-86AF-D8950374C80F}"/>
            </a:ext>
          </a:extLst>
        </xdr:cNvPr>
        <xdr:cNvSpPr/>
      </xdr:nvSpPr>
      <xdr:spPr>
        <a:xfrm rot="20687818">
          <a:off x="704849" y="6553200"/>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FF00">
                  <a:alpha val="53000"/>
                </a:srgbClr>
              </a:solidFill>
              <a:effectLst/>
            </a:rPr>
            <a:t>SAMPLE</a:t>
          </a:r>
          <a:endParaRPr lang="ja-JP" altLang="en-US" sz="5400" b="1" cap="none" spc="50">
            <a:ln w="0"/>
            <a:solidFill>
              <a:srgbClr val="FFFF00">
                <a:alpha val="53000"/>
              </a:srgbClr>
            </a:solidFill>
            <a:effectLst/>
          </a:endParaRPr>
        </a:p>
      </xdr:txBody>
    </xdr:sp>
    <xdr:clientData/>
  </xdr:oneCellAnchor>
</xdr:wsDr>
</file>

<file path=xl/drawings/drawing12.xml><?xml version="1.0" encoding="utf-8"?>
<xdr:wsDr xmlns:xdr="http://schemas.openxmlformats.org/drawingml/2006/spreadsheetDrawing" xmlns:a="http://schemas.openxmlformats.org/drawingml/2006/main">
  <xdr:twoCellAnchor editAs="absolute">
    <xdr:from>
      <xdr:col>61</xdr:col>
      <xdr:colOff>57150</xdr:colOff>
      <xdr:row>0</xdr:row>
      <xdr:rowOff>28575</xdr:rowOff>
    </xdr:from>
    <xdr:to>
      <xdr:col>64</xdr:col>
      <xdr:colOff>76200</xdr:colOff>
      <xdr:row>1</xdr:row>
      <xdr:rowOff>38100</xdr:rowOff>
    </xdr:to>
    <xdr:sp macro="" textlink="">
      <xdr:nvSpPr>
        <xdr:cNvPr id="2" name="四角形: 角度付き 1">
          <a:hlinkClick xmlns:r="http://schemas.openxmlformats.org/officeDocument/2006/relationships" r:id="rId1"/>
          <a:extLst>
            <a:ext uri="{FF2B5EF4-FFF2-40B4-BE49-F238E27FC236}">
              <a16:creationId xmlns:a16="http://schemas.microsoft.com/office/drawing/2014/main" id="{F4E3E4D8-427C-49C8-8582-A913CCBD4CC3}"/>
            </a:ext>
          </a:extLst>
        </xdr:cNvPr>
        <xdr:cNvSpPr/>
      </xdr:nvSpPr>
      <xdr:spPr>
        <a:xfrm>
          <a:off x="12258675" y="28575"/>
          <a:ext cx="714375" cy="219075"/>
        </a:xfrm>
        <a:prstGeom prst="bevel">
          <a:avLst>
            <a:gd name="adj" fmla="val 4919"/>
          </a:avLst>
        </a:prstGeom>
        <a:solidFill>
          <a:schemeClr val="bg1">
            <a:lumMod val="50000"/>
          </a:scheme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chemeClr val="bg1"/>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twoCellAnchor>
    <xdr:from>
      <xdr:col>61</xdr:col>
      <xdr:colOff>95250</xdr:colOff>
      <xdr:row>1</xdr:row>
      <xdr:rowOff>95250</xdr:rowOff>
    </xdr:from>
    <xdr:to>
      <xdr:col>63</xdr:col>
      <xdr:colOff>114300</xdr:colOff>
      <xdr:row>2</xdr:row>
      <xdr:rowOff>76200</xdr:rowOff>
    </xdr:to>
    <xdr:sp macro="" textlink="">
      <xdr:nvSpPr>
        <xdr:cNvPr id="9" name="正方形/長方形 8">
          <a:extLst>
            <a:ext uri="{FF2B5EF4-FFF2-40B4-BE49-F238E27FC236}">
              <a16:creationId xmlns:a16="http://schemas.microsoft.com/office/drawing/2014/main" id="{6ED8A7AB-E1CA-4CF8-ACB9-C21806270D60}"/>
            </a:ext>
          </a:extLst>
        </xdr:cNvPr>
        <xdr:cNvSpPr/>
      </xdr:nvSpPr>
      <xdr:spPr>
        <a:xfrm>
          <a:off x="12296775" y="304800"/>
          <a:ext cx="419100" cy="190500"/>
        </a:xfrm>
        <a:prstGeom prst="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63</xdr:col>
      <xdr:colOff>85724</xdr:colOff>
      <xdr:row>1</xdr:row>
      <xdr:rowOff>57150</xdr:rowOff>
    </xdr:from>
    <xdr:to>
      <xdr:col>72</xdr:col>
      <xdr:colOff>161925</xdr:colOff>
      <xdr:row>2</xdr:row>
      <xdr:rowOff>142875</xdr:rowOff>
    </xdr:to>
    <xdr:sp macro="" textlink="">
      <xdr:nvSpPr>
        <xdr:cNvPr id="10" name="正方形/長方形 9">
          <a:extLst>
            <a:ext uri="{FF2B5EF4-FFF2-40B4-BE49-F238E27FC236}">
              <a16:creationId xmlns:a16="http://schemas.microsoft.com/office/drawing/2014/main" id="{CEB9A163-19D5-4F1D-BF76-4F7F267990DC}"/>
            </a:ext>
          </a:extLst>
        </xdr:cNvPr>
        <xdr:cNvSpPr/>
      </xdr:nvSpPr>
      <xdr:spPr>
        <a:xfrm>
          <a:off x="12687299" y="266700"/>
          <a:ext cx="2381251"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：プルダウンから選択または直接入力</a:t>
          </a:r>
          <a:endParaRPr kumimoji="1" lang="en-US" altLang="ja-JP" sz="1000">
            <a:solidFill>
              <a:sysClr val="windowText" lastClr="000000"/>
            </a:solidFill>
          </a:endParaRPr>
        </a:p>
        <a:p>
          <a:pPr algn="l"/>
          <a:endParaRPr kumimoji="1" lang="ja-JP" altLang="en-US" sz="900"/>
        </a:p>
      </xdr:txBody>
    </xdr:sp>
    <xdr:clientData fPrintsWithSheet="0"/>
  </xdr:twoCellAnchor>
  <xdr:twoCellAnchor>
    <xdr:from>
      <xdr:col>61</xdr:col>
      <xdr:colOff>95250</xdr:colOff>
      <xdr:row>2</xdr:row>
      <xdr:rowOff>76200</xdr:rowOff>
    </xdr:from>
    <xdr:to>
      <xdr:col>63</xdr:col>
      <xdr:colOff>114300</xdr:colOff>
      <xdr:row>3</xdr:row>
      <xdr:rowOff>76200</xdr:rowOff>
    </xdr:to>
    <xdr:sp macro="" textlink="">
      <xdr:nvSpPr>
        <xdr:cNvPr id="11" name="正方形/長方形 10">
          <a:extLst>
            <a:ext uri="{FF2B5EF4-FFF2-40B4-BE49-F238E27FC236}">
              <a16:creationId xmlns:a16="http://schemas.microsoft.com/office/drawing/2014/main" id="{9CD365D6-AECE-4704-BF1D-905DA93374AA}"/>
            </a:ext>
          </a:extLst>
        </xdr:cNvPr>
        <xdr:cNvSpPr/>
      </xdr:nvSpPr>
      <xdr:spPr>
        <a:xfrm>
          <a:off x="12296775" y="495300"/>
          <a:ext cx="419100" cy="190500"/>
        </a:xfrm>
        <a:prstGeom prst="rect">
          <a:avLst/>
        </a:prstGeom>
        <a:solidFill>
          <a:srgbClr val="00B0F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63</xdr:col>
      <xdr:colOff>85725</xdr:colOff>
      <xdr:row>2</xdr:row>
      <xdr:rowOff>38100</xdr:rowOff>
    </xdr:from>
    <xdr:to>
      <xdr:col>68</xdr:col>
      <xdr:colOff>76200</xdr:colOff>
      <xdr:row>3</xdr:row>
      <xdr:rowOff>142875</xdr:rowOff>
    </xdr:to>
    <xdr:sp macro="" textlink="">
      <xdr:nvSpPr>
        <xdr:cNvPr id="12" name="正方形/長方形 11">
          <a:extLst>
            <a:ext uri="{FF2B5EF4-FFF2-40B4-BE49-F238E27FC236}">
              <a16:creationId xmlns:a16="http://schemas.microsoft.com/office/drawing/2014/main" id="{FA7758A9-4DD4-48DB-97A4-D45C98DA4ABA}"/>
            </a:ext>
          </a:extLst>
        </xdr:cNvPr>
        <xdr:cNvSpPr/>
      </xdr:nvSpPr>
      <xdr:spPr>
        <a:xfrm>
          <a:off x="12687300" y="457200"/>
          <a:ext cx="990600"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：直接入力</a:t>
          </a:r>
          <a:endParaRPr kumimoji="1" lang="ja-JP" altLang="en-US" sz="900"/>
        </a:p>
      </xdr:txBody>
    </xdr:sp>
    <xdr:clientData fPrintsWithSheet="0"/>
  </xdr:twoCellAnchor>
  <xdr:twoCellAnchor>
    <xdr:from>
      <xdr:col>61</xdr:col>
      <xdr:colOff>95250</xdr:colOff>
      <xdr:row>3</xdr:row>
      <xdr:rowOff>76200</xdr:rowOff>
    </xdr:from>
    <xdr:to>
      <xdr:col>63</xdr:col>
      <xdr:colOff>114300</xdr:colOff>
      <xdr:row>4</xdr:row>
      <xdr:rowOff>76200</xdr:rowOff>
    </xdr:to>
    <xdr:sp macro="" textlink="">
      <xdr:nvSpPr>
        <xdr:cNvPr id="13" name="正方形/長方形 12">
          <a:extLst>
            <a:ext uri="{FF2B5EF4-FFF2-40B4-BE49-F238E27FC236}">
              <a16:creationId xmlns:a16="http://schemas.microsoft.com/office/drawing/2014/main" id="{E98C858C-1FED-43C1-81D8-78112756CB25}"/>
            </a:ext>
          </a:extLst>
        </xdr:cNvPr>
        <xdr:cNvSpPr/>
      </xdr:nvSpPr>
      <xdr:spPr>
        <a:xfrm>
          <a:off x="12296775" y="685800"/>
          <a:ext cx="419100" cy="190500"/>
        </a:xfrm>
        <a:prstGeom prst="rect">
          <a:avLst/>
        </a:prstGeom>
        <a:solidFill>
          <a:schemeClr val="accent2">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63</xdr:col>
      <xdr:colOff>85725</xdr:colOff>
      <xdr:row>3</xdr:row>
      <xdr:rowOff>38100</xdr:rowOff>
    </xdr:from>
    <xdr:to>
      <xdr:col>68</xdr:col>
      <xdr:colOff>76200</xdr:colOff>
      <xdr:row>4</xdr:row>
      <xdr:rowOff>142875</xdr:rowOff>
    </xdr:to>
    <xdr:sp macro="" textlink="">
      <xdr:nvSpPr>
        <xdr:cNvPr id="14" name="正方形/長方形 13">
          <a:extLst>
            <a:ext uri="{FF2B5EF4-FFF2-40B4-BE49-F238E27FC236}">
              <a16:creationId xmlns:a16="http://schemas.microsoft.com/office/drawing/2014/main" id="{9AC5BE8D-A838-4ADF-A9E9-A17490818159}"/>
            </a:ext>
          </a:extLst>
        </xdr:cNvPr>
        <xdr:cNvSpPr/>
      </xdr:nvSpPr>
      <xdr:spPr>
        <a:xfrm>
          <a:off x="12687300" y="647700"/>
          <a:ext cx="990600"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：自動計算</a:t>
          </a:r>
          <a:endParaRPr kumimoji="1" lang="ja-JP" altLang="en-US" sz="900"/>
        </a:p>
      </xdr:txBody>
    </xdr:sp>
    <xdr:clientData fPrintsWithSheet="0"/>
  </xdr:twoCellAnchor>
  <xdr:twoCellAnchor>
    <xdr:from>
      <xdr:col>61</xdr:col>
      <xdr:colOff>95250</xdr:colOff>
      <xdr:row>4</xdr:row>
      <xdr:rowOff>76200</xdr:rowOff>
    </xdr:from>
    <xdr:to>
      <xdr:col>63</xdr:col>
      <xdr:colOff>114300</xdr:colOff>
      <xdr:row>5</xdr:row>
      <xdr:rowOff>76200</xdr:rowOff>
    </xdr:to>
    <xdr:sp macro="" textlink="">
      <xdr:nvSpPr>
        <xdr:cNvPr id="15" name="正方形/長方形 14">
          <a:extLst>
            <a:ext uri="{FF2B5EF4-FFF2-40B4-BE49-F238E27FC236}">
              <a16:creationId xmlns:a16="http://schemas.microsoft.com/office/drawing/2014/main" id="{104975E6-5C82-4E89-822F-D1178DED8A94}"/>
            </a:ext>
          </a:extLst>
        </xdr:cNvPr>
        <xdr:cNvSpPr/>
      </xdr:nvSpPr>
      <xdr:spPr>
        <a:xfrm>
          <a:off x="12296775" y="876300"/>
          <a:ext cx="419100" cy="190500"/>
        </a:xfrm>
        <a:prstGeom prst="rect">
          <a:avLst/>
        </a:prstGeom>
        <a:solidFill>
          <a:srgbClr val="92D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63</xdr:col>
      <xdr:colOff>85724</xdr:colOff>
      <xdr:row>4</xdr:row>
      <xdr:rowOff>38100</xdr:rowOff>
    </xdr:from>
    <xdr:to>
      <xdr:col>72</xdr:col>
      <xdr:colOff>85725</xdr:colOff>
      <xdr:row>5</xdr:row>
      <xdr:rowOff>142875</xdr:rowOff>
    </xdr:to>
    <xdr:sp macro="" textlink="">
      <xdr:nvSpPr>
        <xdr:cNvPr id="16" name="正方形/長方形 15">
          <a:extLst>
            <a:ext uri="{FF2B5EF4-FFF2-40B4-BE49-F238E27FC236}">
              <a16:creationId xmlns:a16="http://schemas.microsoft.com/office/drawing/2014/main" id="{4951804E-6E4D-4714-9FB7-48CC9293FD8E}"/>
            </a:ext>
          </a:extLst>
        </xdr:cNvPr>
        <xdr:cNvSpPr/>
      </xdr:nvSpPr>
      <xdr:spPr>
        <a:xfrm>
          <a:off x="12687299" y="838200"/>
          <a:ext cx="1800226"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：他のシートとリンク</a:t>
          </a:r>
          <a:endParaRPr kumimoji="1" lang="en-US" altLang="ja-JP" sz="1000">
            <a:solidFill>
              <a:sysClr val="windowText" lastClr="000000"/>
            </a:solidFill>
          </a:endParaRPr>
        </a:p>
        <a:p>
          <a:pPr algn="l"/>
          <a:endParaRPr kumimoji="1" lang="ja-JP" altLang="en-US" sz="900"/>
        </a:p>
      </xdr:txBody>
    </xdr:sp>
    <xdr:clientData fPrintsWithSheet="0"/>
  </xdr:twoCellAnchor>
  <xdr:oneCellAnchor>
    <xdr:from>
      <xdr:col>8</xdr:col>
      <xdr:colOff>47625</xdr:colOff>
      <xdr:row>10</xdr:row>
      <xdr:rowOff>76200</xdr:rowOff>
    </xdr:from>
    <xdr:ext cx="2574487" cy="937629"/>
    <xdr:sp macro="" textlink="">
      <xdr:nvSpPr>
        <xdr:cNvPr id="3" name="正方形/長方形 2">
          <a:extLst>
            <a:ext uri="{FF2B5EF4-FFF2-40B4-BE49-F238E27FC236}">
              <a16:creationId xmlns:a16="http://schemas.microsoft.com/office/drawing/2014/main" id="{27C350A2-7402-4F3E-90E7-8C74AC90E01B}"/>
            </a:ext>
          </a:extLst>
        </xdr:cNvPr>
        <xdr:cNvSpPr/>
      </xdr:nvSpPr>
      <xdr:spPr>
        <a:xfrm rot="20687818">
          <a:off x="1647825" y="2019300"/>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oneCellAnchor>
    <xdr:from>
      <xdr:col>45</xdr:col>
      <xdr:colOff>95250</xdr:colOff>
      <xdr:row>36</xdr:row>
      <xdr:rowOff>142875</xdr:rowOff>
    </xdr:from>
    <xdr:ext cx="2574487" cy="937629"/>
    <xdr:sp macro="" textlink="">
      <xdr:nvSpPr>
        <xdr:cNvPr id="4" name="正方形/長方形 3">
          <a:extLst>
            <a:ext uri="{FF2B5EF4-FFF2-40B4-BE49-F238E27FC236}">
              <a16:creationId xmlns:a16="http://schemas.microsoft.com/office/drawing/2014/main" id="{25233DC1-8040-4F79-AAB8-D41FE2BA512D}"/>
            </a:ext>
          </a:extLst>
        </xdr:cNvPr>
        <xdr:cNvSpPr/>
      </xdr:nvSpPr>
      <xdr:spPr>
        <a:xfrm rot="20687818">
          <a:off x="9096375" y="7038975"/>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0000">
                  <a:alpha val="25000"/>
                </a:srgbClr>
              </a:solidFill>
              <a:effectLst/>
            </a:rPr>
            <a:t>SAMPLE</a:t>
          </a:r>
          <a:endParaRPr lang="ja-JP" altLang="en-US" sz="5400" b="1" cap="none" spc="50">
            <a:ln w="0"/>
            <a:solidFill>
              <a:srgbClr val="FF0000">
                <a:alpha val="25000"/>
              </a:srgbClr>
            </a:solidFill>
            <a:effectLst/>
          </a:endParaRPr>
        </a:p>
      </xdr:txBody>
    </xdr:sp>
    <xdr:clientData/>
  </xdr:oneCellAnchor>
  <xdr:oneCellAnchor>
    <xdr:from>
      <xdr:col>15</xdr:col>
      <xdr:colOff>129032</xdr:colOff>
      <xdr:row>49</xdr:row>
      <xdr:rowOff>58069</xdr:rowOff>
    </xdr:from>
    <xdr:ext cx="2574487" cy="897915"/>
    <xdr:sp macro="" textlink="">
      <xdr:nvSpPr>
        <xdr:cNvPr id="5" name="正方形/長方形 4">
          <a:extLst>
            <a:ext uri="{FF2B5EF4-FFF2-40B4-BE49-F238E27FC236}">
              <a16:creationId xmlns:a16="http://schemas.microsoft.com/office/drawing/2014/main" id="{8056DEB3-3DFE-4018-AB67-3F724F2D1C92}"/>
            </a:ext>
          </a:extLst>
        </xdr:cNvPr>
        <xdr:cNvSpPr/>
      </xdr:nvSpPr>
      <xdr:spPr>
        <a:xfrm rot="20687818">
          <a:off x="3129407" y="9430669"/>
          <a:ext cx="2574487" cy="897915"/>
        </a:xfrm>
        <a:prstGeom prst="rect">
          <a:avLst/>
        </a:prstGeom>
        <a:noFill/>
      </xdr:spPr>
      <xdr:txBody>
        <a:bodyPr wrap="none" lIns="91440" tIns="45720" rIns="91440" bIns="45720">
          <a:no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oneCellAnchor>
    <xdr:from>
      <xdr:col>44</xdr:col>
      <xdr:colOff>9525</xdr:colOff>
      <xdr:row>76</xdr:row>
      <xdr:rowOff>9525</xdr:rowOff>
    </xdr:from>
    <xdr:ext cx="2574487" cy="937629"/>
    <xdr:sp macro="" textlink="">
      <xdr:nvSpPr>
        <xdr:cNvPr id="7" name="正方形/長方形 6">
          <a:extLst>
            <a:ext uri="{FF2B5EF4-FFF2-40B4-BE49-F238E27FC236}">
              <a16:creationId xmlns:a16="http://schemas.microsoft.com/office/drawing/2014/main" id="{1639ED35-6FCB-4DD7-9EC9-239D2CF8F13E}"/>
            </a:ext>
          </a:extLst>
        </xdr:cNvPr>
        <xdr:cNvSpPr/>
      </xdr:nvSpPr>
      <xdr:spPr>
        <a:xfrm rot="20687818">
          <a:off x="8810625" y="14525625"/>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0000">
                  <a:alpha val="25000"/>
                </a:srgbClr>
              </a:solidFill>
              <a:effectLst/>
            </a:rPr>
            <a:t>SAMPLE</a:t>
          </a:r>
          <a:endParaRPr lang="ja-JP" altLang="en-US" sz="5400" b="1" cap="none" spc="50">
            <a:ln w="0"/>
            <a:solidFill>
              <a:srgbClr val="FF0000">
                <a:alpha val="25000"/>
              </a:srgbClr>
            </a:solidFill>
            <a:effectLst/>
          </a:endParaRPr>
        </a:p>
      </xdr:txBody>
    </xdr:sp>
    <xdr:clientData/>
  </xdr:oneCellAnchor>
  <xdr:oneCellAnchor>
    <xdr:from>
      <xdr:col>26</xdr:col>
      <xdr:colOff>38100</xdr:colOff>
      <xdr:row>23</xdr:row>
      <xdr:rowOff>142875</xdr:rowOff>
    </xdr:from>
    <xdr:ext cx="2574487" cy="937629"/>
    <xdr:sp macro="" textlink="">
      <xdr:nvSpPr>
        <xdr:cNvPr id="6" name="正方形/長方形 5">
          <a:extLst>
            <a:ext uri="{FF2B5EF4-FFF2-40B4-BE49-F238E27FC236}">
              <a16:creationId xmlns:a16="http://schemas.microsoft.com/office/drawing/2014/main" id="{88FECFEB-87C6-41D3-9414-73D863AB5BF6}"/>
            </a:ext>
          </a:extLst>
        </xdr:cNvPr>
        <xdr:cNvSpPr/>
      </xdr:nvSpPr>
      <xdr:spPr>
        <a:xfrm rot="20687818">
          <a:off x="5238750" y="4562475"/>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FF00">
                  <a:alpha val="53000"/>
                </a:srgbClr>
              </a:solidFill>
              <a:effectLst/>
            </a:rPr>
            <a:t>SAMPLE</a:t>
          </a:r>
          <a:endParaRPr lang="ja-JP" altLang="en-US" sz="5400" b="1" cap="none" spc="50">
            <a:ln w="0"/>
            <a:solidFill>
              <a:srgbClr val="FFFF00">
                <a:alpha val="53000"/>
              </a:srgbClr>
            </a:solidFill>
            <a:effectLst/>
          </a:endParaRPr>
        </a:p>
      </xdr:txBody>
    </xdr:sp>
    <xdr:clientData/>
  </xdr:oneCellAnchor>
  <xdr:oneCellAnchor>
    <xdr:from>
      <xdr:col>25</xdr:col>
      <xdr:colOff>114299</xdr:colOff>
      <xdr:row>64</xdr:row>
      <xdr:rowOff>85725</xdr:rowOff>
    </xdr:from>
    <xdr:ext cx="2574487" cy="937629"/>
    <xdr:sp macro="" textlink="">
      <xdr:nvSpPr>
        <xdr:cNvPr id="8" name="正方形/長方形 7">
          <a:extLst>
            <a:ext uri="{FF2B5EF4-FFF2-40B4-BE49-F238E27FC236}">
              <a16:creationId xmlns:a16="http://schemas.microsoft.com/office/drawing/2014/main" id="{E82A58BF-DBF4-4B1A-9330-E53921E62C97}"/>
            </a:ext>
          </a:extLst>
        </xdr:cNvPr>
        <xdr:cNvSpPr/>
      </xdr:nvSpPr>
      <xdr:spPr>
        <a:xfrm rot="20687818">
          <a:off x="5114924" y="12315825"/>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FF00">
                  <a:alpha val="53000"/>
                </a:srgbClr>
              </a:solidFill>
              <a:effectLst/>
            </a:rPr>
            <a:t>SAMPLE</a:t>
          </a:r>
          <a:endParaRPr lang="ja-JP" altLang="en-US" sz="5400" b="1" cap="none" spc="50">
            <a:ln w="0"/>
            <a:solidFill>
              <a:srgbClr val="FFFF00">
                <a:alpha val="53000"/>
              </a:srgbClr>
            </a:solidFill>
            <a:effectLst/>
          </a:endParaRPr>
        </a:p>
      </xdr:txBody>
    </xdr:sp>
    <xdr:clientData/>
  </xdr:oneCellAnchor>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114300</xdr:rowOff>
        </xdr:from>
        <xdr:to>
          <xdr:col>3</xdr:col>
          <xdr:colOff>180975</xdr:colOff>
          <xdr:row>2</xdr:row>
          <xdr:rowOff>333375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C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428625</xdr:rowOff>
        </xdr:from>
        <xdr:to>
          <xdr:col>3</xdr:col>
          <xdr:colOff>180975</xdr:colOff>
          <xdr:row>4</xdr:row>
          <xdr:rowOff>19050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C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180975</xdr:rowOff>
        </xdr:from>
        <xdr:to>
          <xdr:col>3</xdr:col>
          <xdr:colOff>180975</xdr:colOff>
          <xdr:row>5</xdr:row>
          <xdr:rowOff>19050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C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171450</xdr:rowOff>
        </xdr:from>
        <xdr:to>
          <xdr:col>3</xdr:col>
          <xdr:colOff>180975</xdr:colOff>
          <xdr:row>6</xdr:row>
          <xdr:rowOff>9525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C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171450</xdr:rowOff>
        </xdr:from>
        <xdr:to>
          <xdr:col>3</xdr:col>
          <xdr:colOff>180975</xdr:colOff>
          <xdr:row>7</xdr:row>
          <xdr:rowOff>9525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C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3</xdr:col>
          <xdr:colOff>180975</xdr:colOff>
          <xdr:row>8</xdr:row>
          <xdr:rowOff>28575</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C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104775</xdr:rowOff>
        </xdr:from>
        <xdr:to>
          <xdr:col>3</xdr:col>
          <xdr:colOff>180975</xdr:colOff>
          <xdr:row>8</xdr:row>
          <xdr:rowOff>323850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C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114300</xdr:rowOff>
        </xdr:from>
        <xdr:to>
          <xdr:col>3</xdr:col>
          <xdr:colOff>180975</xdr:colOff>
          <xdr:row>9</xdr:row>
          <xdr:rowOff>333375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C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114300</xdr:rowOff>
        </xdr:from>
        <xdr:to>
          <xdr:col>3</xdr:col>
          <xdr:colOff>180975</xdr:colOff>
          <xdr:row>10</xdr:row>
          <xdr:rowOff>333375</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C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419100</xdr:rowOff>
        </xdr:from>
        <xdr:to>
          <xdr:col>3</xdr:col>
          <xdr:colOff>180975</xdr:colOff>
          <xdr:row>12</xdr:row>
          <xdr:rowOff>9525</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C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171450</xdr:rowOff>
        </xdr:from>
        <xdr:to>
          <xdr:col>3</xdr:col>
          <xdr:colOff>180975</xdr:colOff>
          <xdr:row>13</xdr:row>
          <xdr:rowOff>9525</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C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47625</xdr:rowOff>
        </xdr:from>
        <xdr:to>
          <xdr:col>3</xdr:col>
          <xdr:colOff>180975</xdr:colOff>
          <xdr:row>13</xdr:row>
          <xdr:rowOff>266700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C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257175</xdr:rowOff>
        </xdr:from>
        <xdr:to>
          <xdr:col>3</xdr:col>
          <xdr:colOff>180975</xdr:colOff>
          <xdr:row>14</xdr:row>
          <xdr:rowOff>476250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C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133350</xdr:rowOff>
        </xdr:from>
        <xdr:to>
          <xdr:col>3</xdr:col>
          <xdr:colOff>180975</xdr:colOff>
          <xdr:row>15</xdr:row>
          <xdr:rowOff>352425</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C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419100</xdr:rowOff>
        </xdr:from>
        <xdr:to>
          <xdr:col>3</xdr:col>
          <xdr:colOff>180975</xdr:colOff>
          <xdr:row>17</xdr:row>
          <xdr:rowOff>9525</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C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57150</xdr:rowOff>
        </xdr:from>
        <xdr:to>
          <xdr:col>3</xdr:col>
          <xdr:colOff>180975</xdr:colOff>
          <xdr:row>17</xdr:row>
          <xdr:rowOff>276225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C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295275</xdr:rowOff>
        </xdr:from>
        <xdr:to>
          <xdr:col>3</xdr:col>
          <xdr:colOff>180975</xdr:colOff>
          <xdr:row>19</xdr:row>
          <xdr:rowOff>9525</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C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57150</xdr:rowOff>
        </xdr:from>
        <xdr:to>
          <xdr:col>3</xdr:col>
          <xdr:colOff>180975</xdr:colOff>
          <xdr:row>19</xdr:row>
          <xdr:rowOff>276225</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C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47625</xdr:rowOff>
        </xdr:from>
        <xdr:to>
          <xdr:col>3</xdr:col>
          <xdr:colOff>180975</xdr:colOff>
          <xdr:row>20</xdr:row>
          <xdr:rowOff>266700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C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295275</xdr:rowOff>
        </xdr:from>
        <xdr:to>
          <xdr:col>3</xdr:col>
          <xdr:colOff>180975</xdr:colOff>
          <xdr:row>22</xdr:row>
          <xdr:rowOff>9525</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C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171450</xdr:rowOff>
        </xdr:from>
        <xdr:to>
          <xdr:col>3</xdr:col>
          <xdr:colOff>180975</xdr:colOff>
          <xdr:row>23</xdr:row>
          <xdr:rowOff>9525</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C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114300</xdr:rowOff>
        </xdr:from>
        <xdr:to>
          <xdr:col>3</xdr:col>
          <xdr:colOff>180975</xdr:colOff>
          <xdr:row>23</xdr:row>
          <xdr:rowOff>333375</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C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114300</xdr:rowOff>
        </xdr:from>
        <xdr:to>
          <xdr:col>3</xdr:col>
          <xdr:colOff>180975</xdr:colOff>
          <xdr:row>24</xdr:row>
          <xdr:rowOff>333375</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C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428625</xdr:rowOff>
        </xdr:from>
        <xdr:to>
          <xdr:col>3</xdr:col>
          <xdr:colOff>180975</xdr:colOff>
          <xdr:row>26</xdr:row>
          <xdr:rowOff>19050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C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180975</xdr:rowOff>
        </xdr:from>
        <xdr:to>
          <xdr:col>3</xdr:col>
          <xdr:colOff>180975</xdr:colOff>
          <xdr:row>27</xdr:row>
          <xdr:rowOff>19050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C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180975</xdr:rowOff>
        </xdr:from>
        <xdr:to>
          <xdr:col>3</xdr:col>
          <xdr:colOff>180975</xdr:colOff>
          <xdr:row>28</xdr:row>
          <xdr:rowOff>19050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C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104775</xdr:rowOff>
        </xdr:from>
        <xdr:to>
          <xdr:col>3</xdr:col>
          <xdr:colOff>180975</xdr:colOff>
          <xdr:row>28</xdr:row>
          <xdr:rowOff>323850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C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104775</xdr:rowOff>
        </xdr:from>
        <xdr:to>
          <xdr:col>3</xdr:col>
          <xdr:colOff>180975</xdr:colOff>
          <xdr:row>29</xdr:row>
          <xdr:rowOff>323850</xdr:rowOff>
        </xdr:to>
        <xdr:sp macro="" textlink="">
          <xdr:nvSpPr>
            <xdr:cNvPr id="2284" name="Check Box 236" hidden="1">
              <a:extLst>
                <a:ext uri="{63B3BB69-23CF-44E3-9099-C40C66FF867C}">
                  <a14:compatExt spid="_x0000_s2284"/>
                </a:ext>
                <a:ext uri="{FF2B5EF4-FFF2-40B4-BE49-F238E27FC236}">
                  <a16:creationId xmlns:a16="http://schemas.microsoft.com/office/drawing/2014/main" id="{00000000-0008-0000-0C00-0000E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absolute">
    <xdr:from>
      <xdr:col>4</xdr:col>
      <xdr:colOff>38100</xdr:colOff>
      <xdr:row>0</xdr:row>
      <xdr:rowOff>19050</xdr:rowOff>
    </xdr:from>
    <xdr:to>
      <xdr:col>5</xdr:col>
      <xdr:colOff>66675</xdr:colOff>
      <xdr:row>1</xdr:row>
      <xdr:rowOff>47625</xdr:rowOff>
    </xdr:to>
    <xdr:sp macro="" textlink="">
      <xdr:nvSpPr>
        <xdr:cNvPr id="9" name="四角形: 角度付き 8">
          <a:hlinkClick xmlns:r="http://schemas.openxmlformats.org/officeDocument/2006/relationships" r:id="rId1"/>
          <a:extLst>
            <a:ext uri="{FF2B5EF4-FFF2-40B4-BE49-F238E27FC236}">
              <a16:creationId xmlns:a16="http://schemas.microsoft.com/office/drawing/2014/main" id="{62B365C3-EC5A-4E1A-9448-C42C4BC03A4C}"/>
            </a:ext>
          </a:extLst>
        </xdr:cNvPr>
        <xdr:cNvSpPr/>
      </xdr:nvSpPr>
      <xdr:spPr>
        <a:xfrm>
          <a:off x="6172200" y="19050"/>
          <a:ext cx="714375" cy="219075"/>
        </a:xfrm>
        <a:prstGeom prst="bevel">
          <a:avLst>
            <a:gd name="adj" fmla="val 4919"/>
          </a:avLst>
        </a:prstGeom>
        <a:solidFill>
          <a:schemeClr val="bg1">
            <a:lumMod val="50000"/>
          </a:scheme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oneCellAnchor>
    <xdr:from>
      <xdr:col>2</xdr:col>
      <xdr:colOff>0</xdr:colOff>
      <xdr:row>19</xdr:row>
      <xdr:rowOff>304801</xdr:rowOff>
    </xdr:from>
    <xdr:ext cx="2574487" cy="937629"/>
    <xdr:sp macro="" textlink="">
      <xdr:nvSpPr>
        <xdr:cNvPr id="2" name="正方形/長方形 1">
          <a:extLst>
            <a:ext uri="{FF2B5EF4-FFF2-40B4-BE49-F238E27FC236}">
              <a16:creationId xmlns:a16="http://schemas.microsoft.com/office/drawing/2014/main" id="{5AC6D434-E0D2-4710-913E-0A173B146126}"/>
            </a:ext>
          </a:extLst>
        </xdr:cNvPr>
        <xdr:cNvSpPr/>
      </xdr:nvSpPr>
      <xdr:spPr>
        <a:xfrm rot="20687818">
          <a:off x="2381250" y="5972176"/>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oneCellAnchor>
    <xdr:from>
      <xdr:col>1</xdr:col>
      <xdr:colOff>0</xdr:colOff>
      <xdr:row>3</xdr:row>
      <xdr:rowOff>0</xdr:rowOff>
    </xdr:from>
    <xdr:ext cx="2574487" cy="937629"/>
    <xdr:sp macro="" textlink="">
      <xdr:nvSpPr>
        <xdr:cNvPr id="3" name="正方形/長方形 2">
          <a:extLst>
            <a:ext uri="{FF2B5EF4-FFF2-40B4-BE49-F238E27FC236}">
              <a16:creationId xmlns:a16="http://schemas.microsoft.com/office/drawing/2014/main" id="{E9D25B0F-A623-4D5C-80D2-D3AC9AFAD7C3}"/>
            </a:ext>
          </a:extLst>
        </xdr:cNvPr>
        <xdr:cNvSpPr/>
      </xdr:nvSpPr>
      <xdr:spPr>
        <a:xfrm rot="20687818">
          <a:off x="809625" y="819150"/>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FF00">
                  <a:alpha val="53000"/>
                </a:srgbClr>
              </a:solidFill>
              <a:effectLst/>
            </a:rPr>
            <a:t>SAMPLE</a:t>
          </a:r>
          <a:endParaRPr lang="ja-JP" altLang="en-US" sz="5400" b="1" cap="none" spc="50">
            <a:ln w="0"/>
            <a:solidFill>
              <a:srgbClr val="FFFF00">
                <a:alpha val="53000"/>
              </a:srgbClr>
            </a:solidFill>
            <a:effectLst/>
          </a:endParaRPr>
        </a:p>
      </xdr:txBody>
    </xdr:sp>
    <xdr:clientData/>
  </xdr:one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xdr:row>
          <xdr:rowOff>171450</xdr:rowOff>
        </xdr:from>
        <xdr:to>
          <xdr:col>3</xdr:col>
          <xdr:colOff>180975</xdr:colOff>
          <xdr:row>3</xdr:row>
          <xdr:rowOff>9525</xdr:rowOff>
        </xdr:to>
        <xdr:sp macro="" textlink="">
          <xdr:nvSpPr>
            <xdr:cNvPr id="28701" name="Check Box 29" hidden="1">
              <a:extLst>
                <a:ext uri="{63B3BB69-23CF-44E3-9099-C40C66FF867C}">
                  <a14:compatExt spid="_x0000_s28701"/>
                </a:ext>
                <a:ext uri="{FF2B5EF4-FFF2-40B4-BE49-F238E27FC236}">
                  <a16:creationId xmlns:a16="http://schemas.microsoft.com/office/drawing/2014/main" id="{00000000-0008-0000-0D00-00001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57150</xdr:rowOff>
        </xdr:from>
        <xdr:to>
          <xdr:col>3</xdr:col>
          <xdr:colOff>180975</xdr:colOff>
          <xdr:row>3</xdr:row>
          <xdr:rowOff>276225</xdr:rowOff>
        </xdr:to>
        <xdr:sp macro="" textlink="">
          <xdr:nvSpPr>
            <xdr:cNvPr id="28702" name="Check Box 30" hidden="1">
              <a:extLst>
                <a:ext uri="{63B3BB69-23CF-44E3-9099-C40C66FF867C}">
                  <a14:compatExt spid="_x0000_s28702"/>
                </a:ext>
                <a:ext uri="{FF2B5EF4-FFF2-40B4-BE49-F238E27FC236}">
                  <a16:creationId xmlns:a16="http://schemas.microsoft.com/office/drawing/2014/main" id="{00000000-0008-0000-0D00-00001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295275</xdr:rowOff>
        </xdr:from>
        <xdr:to>
          <xdr:col>3</xdr:col>
          <xdr:colOff>180975</xdr:colOff>
          <xdr:row>5</xdr:row>
          <xdr:rowOff>9525</xdr:rowOff>
        </xdr:to>
        <xdr:sp macro="" textlink="">
          <xdr:nvSpPr>
            <xdr:cNvPr id="28703" name="Check Box 31" hidden="1">
              <a:extLst>
                <a:ext uri="{63B3BB69-23CF-44E3-9099-C40C66FF867C}">
                  <a14:compatExt spid="_x0000_s28703"/>
                </a:ext>
                <a:ext uri="{FF2B5EF4-FFF2-40B4-BE49-F238E27FC236}">
                  <a16:creationId xmlns:a16="http://schemas.microsoft.com/office/drawing/2014/main" id="{00000000-0008-0000-0D00-00001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38100</xdr:rowOff>
        </xdr:from>
        <xdr:to>
          <xdr:col>3</xdr:col>
          <xdr:colOff>180975</xdr:colOff>
          <xdr:row>5</xdr:row>
          <xdr:rowOff>257175</xdr:rowOff>
        </xdr:to>
        <xdr:sp macro="" textlink="">
          <xdr:nvSpPr>
            <xdr:cNvPr id="28704" name="Check Box 32" hidden="1">
              <a:extLst>
                <a:ext uri="{63B3BB69-23CF-44E3-9099-C40C66FF867C}">
                  <a14:compatExt spid="_x0000_s28704"/>
                </a:ext>
                <a:ext uri="{FF2B5EF4-FFF2-40B4-BE49-F238E27FC236}">
                  <a16:creationId xmlns:a16="http://schemas.microsoft.com/office/drawing/2014/main" id="{00000000-0008-0000-0D00-00002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295275</xdr:rowOff>
        </xdr:from>
        <xdr:to>
          <xdr:col>3</xdr:col>
          <xdr:colOff>180975</xdr:colOff>
          <xdr:row>7</xdr:row>
          <xdr:rowOff>9525</xdr:rowOff>
        </xdr:to>
        <xdr:sp macro="" textlink="">
          <xdr:nvSpPr>
            <xdr:cNvPr id="28705" name="Check Box 33" hidden="1">
              <a:extLst>
                <a:ext uri="{63B3BB69-23CF-44E3-9099-C40C66FF867C}">
                  <a14:compatExt spid="_x0000_s28705"/>
                </a:ext>
                <a:ext uri="{FF2B5EF4-FFF2-40B4-BE49-F238E27FC236}">
                  <a16:creationId xmlns:a16="http://schemas.microsoft.com/office/drawing/2014/main" id="{00000000-0008-0000-0D00-00002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57150</xdr:rowOff>
        </xdr:from>
        <xdr:to>
          <xdr:col>3</xdr:col>
          <xdr:colOff>180975</xdr:colOff>
          <xdr:row>7</xdr:row>
          <xdr:rowOff>276225</xdr:rowOff>
        </xdr:to>
        <xdr:sp macro="" textlink="">
          <xdr:nvSpPr>
            <xdr:cNvPr id="28706" name="Check Box 34" hidden="1">
              <a:extLst>
                <a:ext uri="{63B3BB69-23CF-44E3-9099-C40C66FF867C}">
                  <a14:compatExt spid="_x0000_s28706"/>
                </a:ext>
                <a:ext uri="{FF2B5EF4-FFF2-40B4-BE49-F238E27FC236}">
                  <a16:creationId xmlns:a16="http://schemas.microsoft.com/office/drawing/2014/main" id="{00000000-0008-0000-0D00-00002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295275</xdr:rowOff>
        </xdr:from>
        <xdr:to>
          <xdr:col>3</xdr:col>
          <xdr:colOff>180975</xdr:colOff>
          <xdr:row>9</xdr:row>
          <xdr:rowOff>9525</xdr:rowOff>
        </xdr:to>
        <xdr:sp macro="" textlink="">
          <xdr:nvSpPr>
            <xdr:cNvPr id="28707" name="Check Box 35" hidden="1">
              <a:extLst>
                <a:ext uri="{63B3BB69-23CF-44E3-9099-C40C66FF867C}">
                  <a14:compatExt spid="_x0000_s28707"/>
                </a:ext>
                <a:ext uri="{FF2B5EF4-FFF2-40B4-BE49-F238E27FC236}">
                  <a16:creationId xmlns:a16="http://schemas.microsoft.com/office/drawing/2014/main" id="{00000000-0008-0000-0D00-00002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180975</xdr:rowOff>
        </xdr:from>
        <xdr:to>
          <xdr:col>3</xdr:col>
          <xdr:colOff>180975</xdr:colOff>
          <xdr:row>10</xdr:row>
          <xdr:rowOff>19050</xdr:rowOff>
        </xdr:to>
        <xdr:sp macro="" textlink="">
          <xdr:nvSpPr>
            <xdr:cNvPr id="28708" name="Check Box 36" hidden="1">
              <a:extLst>
                <a:ext uri="{63B3BB69-23CF-44E3-9099-C40C66FF867C}">
                  <a14:compatExt spid="_x0000_s28708"/>
                </a:ext>
                <a:ext uri="{FF2B5EF4-FFF2-40B4-BE49-F238E27FC236}">
                  <a16:creationId xmlns:a16="http://schemas.microsoft.com/office/drawing/2014/main" id="{00000000-0008-0000-0D00-00002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47625</xdr:rowOff>
        </xdr:from>
        <xdr:to>
          <xdr:col>3</xdr:col>
          <xdr:colOff>180975</xdr:colOff>
          <xdr:row>10</xdr:row>
          <xdr:rowOff>266700</xdr:rowOff>
        </xdr:to>
        <xdr:sp macro="" textlink="">
          <xdr:nvSpPr>
            <xdr:cNvPr id="28709" name="Check Box 37" hidden="1">
              <a:extLst>
                <a:ext uri="{63B3BB69-23CF-44E3-9099-C40C66FF867C}">
                  <a14:compatExt spid="_x0000_s28709"/>
                </a:ext>
                <a:ext uri="{FF2B5EF4-FFF2-40B4-BE49-F238E27FC236}">
                  <a16:creationId xmlns:a16="http://schemas.microsoft.com/office/drawing/2014/main" id="{00000000-0008-0000-0D00-00002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419100</xdr:rowOff>
        </xdr:from>
        <xdr:to>
          <xdr:col>3</xdr:col>
          <xdr:colOff>180975</xdr:colOff>
          <xdr:row>12</xdr:row>
          <xdr:rowOff>28575</xdr:rowOff>
        </xdr:to>
        <xdr:sp macro="" textlink="">
          <xdr:nvSpPr>
            <xdr:cNvPr id="28710" name="Check Box 38" hidden="1">
              <a:extLst>
                <a:ext uri="{63B3BB69-23CF-44E3-9099-C40C66FF867C}">
                  <a14:compatExt spid="_x0000_s28710"/>
                </a:ext>
                <a:ext uri="{FF2B5EF4-FFF2-40B4-BE49-F238E27FC236}">
                  <a16:creationId xmlns:a16="http://schemas.microsoft.com/office/drawing/2014/main" id="{00000000-0008-0000-0D00-00002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171450</xdr:rowOff>
        </xdr:from>
        <xdr:to>
          <xdr:col>3</xdr:col>
          <xdr:colOff>180975</xdr:colOff>
          <xdr:row>13</xdr:row>
          <xdr:rowOff>9525</xdr:rowOff>
        </xdr:to>
        <xdr:sp macro="" textlink="">
          <xdr:nvSpPr>
            <xdr:cNvPr id="28711" name="Check Box 39" hidden="1">
              <a:extLst>
                <a:ext uri="{63B3BB69-23CF-44E3-9099-C40C66FF867C}">
                  <a14:compatExt spid="_x0000_s28711"/>
                </a:ext>
                <a:ext uri="{FF2B5EF4-FFF2-40B4-BE49-F238E27FC236}">
                  <a16:creationId xmlns:a16="http://schemas.microsoft.com/office/drawing/2014/main" id="{00000000-0008-0000-0D00-00002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180975</xdr:rowOff>
        </xdr:from>
        <xdr:to>
          <xdr:col>3</xdr:col>
          <xdr:colOff>180975</xdr:colOff>
          <xdr:row>14</xdr:row>
          <xdr:rowOff>19050</xdr:rowOff>
        </xdr:to>
        <xdr:sp macro="" textlink="">
          <xdr:nvSpPr>
            <xdr:cNvPr id="28712" name="Check Box 40" hidden="1">
              <a:extLst>
                <a:ext uri="{63B3BB69-23CF-44E3-9099-C40C66FF867C}">
                  <a14:compatExt spid="_x0000_s28712"/>
                </a:ext>
                <a:ext uri="{FF2B5EF4-FFF2-40B4-BE49-F238E27FC236}">
                  <a16:creationId xmlns:a16="http://schemas.microsoft.com/office/drawing/2014/main" id="{00000000-0008-0000-0D00-00002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171450</xdr:rowOff>
        </xdr:from>
        <xdr:to>
          <xdr:col>3</xdr:col>
          <xdr:colOff>180975</xdr:colOff>
          <xdr:row>15</xdr:row>
          <xdr:rowOff>9525</xdr:rowOff>
        </xdr:to>
        <xdr:sp macro="" textlink="">
          <xdr:nvSpPr>
            <xdr:cNvPr id="28713" name="Check Box 41" hidden="1">
              <a:extLst>
                <a:ext uri="{63B3BB69-23CF-44E3-9099-C40C66FF867C}">
                  <a14:compatExt spid="_x0000_s28713"/>
                </a:ext>
                <a:ext uri="{FF2B5EF4-FFF2-40B4-BE49-F238E27FC236}">
                  <a16:creationId xmlns:a16="http://schemas.microsoft.com/office/drawing/2014/main" id="{00000000-0008-0000-0D00-00002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190500</xdr:rowOff>
        </xdr:from>
        <xdr:to>
          <xdr:col>3</xdr:col>
          <xdr:colOff>180975</xdr:colOff>
          <xdr:row>15</xdr:row>
          <xdr:rowOff>409575</xdr:rowOff>
        </xdr:to>
        <xdr:sp macro="" textlink="">
          <xdr:nvSpPr>
            <xdr:cNvPr id="28714" name="Check Box 42" hidden="1">
              <a:extLst>
                <a:ext uri="{63B3BB69-23CF-44E3-9099-C40C66FF867C}">
                  <a14:compatExt spid="_x0000_s28714"/>
                </a:ext>
                <a:ext uri="{FF2B5EF4-FFF2-40B4-BE49-F238E27FC236}">
                  <a16:creationId xmlns:a16="http://schemas.microsoft.com/office/drawing/2014/main" id="{00000000-0008-0000-0D00-00002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552450</xdr:rowOff>
        </xdr:from>
        <xdr:to>
          <xdr:col>3</xdr:col>
          <xdr:colOff>180975</xdr:colOff>
          <xdr:row>17</xdr:row>
          <xdr:rowOff>9525</xdr:rowOff>
        </xdr:to>
        <xdr:sp macro="" textlink="">
          <xdr:nvSpPr>
            <xdr:cNvPr id="28715" name="Check Box 43" hidden="1">
              <a:extLst>
                <a:ext uri="{63B3BB69-23CF-44E3-9099-C40C66FF867C}">
                  <a14:compatExt spid="_x0000_s28715"/>
                </a:ext>
                <a:ext uri="{FF2B5EF4-FFF2-40B4-BE49-F238E27FC236}">
                  <a16:creationId xmlns:a16="http://schemas.microsoft.com/office/drawing/2014/main" id="{00000000-0008-0000-0D00-00002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171450</xdr:rowOff>
        </xdr:from>
        <xdr:to>
          <xdr:col>3</xdr:col>
          <xdr:colOff>180975</xdr:colOff>
          <xdr:row>18</xdr:row>
          <xdr:rowOff>9525</xdr:rowOff>
        </xdr:to>
        <xdr:sp macro="" textlink="">
          <xdr:nvSpPr>
            <xdr:cNvPr id="28716" name="Check Box 44" hidden="1">
              <a:extLst>
                <a:ext uri="{63B3BB69-23CF-44E3-9099-C40C66FF867C}">
                  <a14:compatExt spid="_x0000_s28716"/>
                </a:ext>
                <a:ext uri="{FF2B5EF4-FFF2-40B4-BE49-F238E27FC236}">
                  <a16:creationId xmlns:a16="http://schemas.microsoft.com/office/drawing/2014/main" id="{00000000-0008-0000-0D00-00002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171450</xdr:rowOff>
        </xdr:from>
        <xdr:to>
          <xdr:col>3</xdr:col>
          <xdr:colOff>180975</xdr:colOff>
          <xdr:row>19</xdr:row>
          <xdr:rowOff>9525</xdr:rowOff>
        </xdr:to>
        <xdr:sp macro="" textlink="">
          <xdr:nvSpPr>
            <xdr:cNvPr id="28717" name="Check Box 45" hidden="1">
              <a:extLst>
                <a:ext uri="{63B3BB69-23CF-44E3-9099-C40C66FF867C}">
                  <a14:compatExt spid="_x0000_s28717"/>
                </a:ext>
                <a:ext uri="{FF2B5EF4-FFF2-40B4-BE49-F238E27FC236}">
                  <a16:creationId xmlns:a16="http://schemas.microsoft.com/office/drawing/2014/main" id="{00000000-0008-0000-0D00-00002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171450</xdr:rowOff>
        </xdr:from>
        <xdr:to>
          <xdr:col>3</xdr:col>
          <xdr:colOff>180975</xdr:colOff>
          <xdr:row>20</xdr:row>
          <xdr:rowOff>9525</xdr:rowOff>
        </xdr:to>
        <xdr:sp macro="" textlink="">
          <xdr:nvSpPr>
            <xdr:cNvPr id="28718" name="Check Box 46" hidden="1">
              <a:extLst>
                <a:ext uri="{63B3BB69-23CF-44E3-9099-C40C66FF867C}">
                  <a14:compatExt spid="_x0000_s28718"/>
                </a:ext>
                <a:ext uri="{FF2B5EF4-FFF2-40B4-BE49-F238E27FC236}">
                  <a16:creationId xmlns:a16="http://schemas.microsoft.com/office/drawing/2014/main" id="{00000000-0008-0000-0D00-00002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171450</xdr:rowOff>
        </xdr:from>
        <xdr:to>
          <xdr:col>3</xdr:col>
          <xdr:colOff>180975</xdr:colOff>
          <xdr:row>21</xdr:row>
          <xdr:rowOff>9525</xdr:rowOff>
        </xdr:to>
        <xdr:sp macro="" textlink="">
          <xdr:nvSpPr>
            <xdr:cNvPr id="28719" name="Check Box 47" hidden="1">
              <a:extLst>
                <a:ext uri="{63B3BB69-23CF-44E3-9099-C40C66FF867C}">
                  <a14:compatExt spid="_x0000_s28719"/>
                </a:ext>
                <a:ext uri="{FF2B5EF4-FFF2-40B4-BE49-F238E27FC236}">
                  <a16:creationId xmlns:a16="http://schemas.microsoft.com/office/drawing/2014/main" id="{00000000-0008-0000-0D00-00002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295275</xdr:rowOff>
        </xdr:from>
        <xdr:to>
          <xdr:col>3</xdr:col>
          <xdr:colOff>180975</xdr:colOff>
          <xdr:row>22</xdr:row>
          <xdr:rowOff>28575</xdr:rowOff>
        </xdr:to>
        <xdr:sp macro="" textlink="">
          <xdr:nvSpPr>
            <xdr:cNvPr id="28720" name="Check Box 48" hidden="1">
              <a:extLst>
                <a:ext uri="{63B3BB69-23CF-44E3-9099-C40C66FF867C}">
                  <a14:compatExt spid="_x0000_s28720"/>
                </a:ext>
                <a:ext uri="{FF2B5EF4-FFF2-40B4-BE49-F238E27FC236}">
                  <a16:creationId xmlns:a16="http://schemas.microsoft.com/office/drawing/2014/main" id="{00000000-0008-0000-0D00-00003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171450</xdr:rowOff>
        </xdr:from>
        <xdr:to>
          <xdr:col>3</xdr:col>
          <xdr:colOff>180975</xdr:colOff>
          <xdr:row>23</xdr:row>
          <xdr:rowOff>9525</xdr:rowOff>
        </xdr:to>
        <xdr:sp macro="" textlink="">
          <xdr:nvSpPr>
            <xdr:cNvPr id="28721" name="Check Box 49" hidden="1">
              <a:extLst>
                <a:ext uri="{63B3BB69-23CF-44E3-9099-C40C66FF867C}">
                  <a14:compatExt spid="_x0000_s28721"/>
                </a:ext>
                <a:ext uri="{FF2B5EF4-FFF2-40B4-BE49-F238E27FC236}">
                  <a16:creationId xmlns:a16="http://schemas.microsoft.com/office/drawing/2014/main" id="{00000000-0008-0000-0D00-00003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38100</xdr:rowOff>
        </xdr:from>
        <xdr:to>
          <xdr:col>3</xdr:col>
          <xdr:colOff>180975</xdr:colOff>
          <xdr:row>23</xdr:row>
          <xdr:rowOff>257175</xdr:rowOff>
        </xdr:to>
        <xdr:sp macro="" textlink="">
          <xdr:nvSpPr>
            <xdr:cNvPr id="28722" name="Check Box 50" hidden="1">
              <a:extLst>
                <a:ext uri="{63B3BB69-23CF-44E3-9099-C40C66FF867C}">
                  <a14:compatExt spid="_x0000_s28722"/>
                </a:ext>
                <a:ext uri="{FF2B5EF4-FFF2-40B4-BE49-F238E27FC236}">
                  <a16:creationId xmlns:a16="http://schemas.microsoft.com/office/drawing/2014/main" id="{00000000-0008-0000-0D00-00003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38100</xdr:rowOff>
        </xdr:from>
        <xdr:to>
          <xdr:col>3</xdr:col>
          <xdr:colOff>180975</xdr:colOff>
          <xdr:row>24</xdr:row>
          <xdr:rowOff>257175</xdr:rowOff>
        </xdr:to>
        <xdr:sp macro="" textlink="">
          <xdr:nvSpPr>
            <xdr:cNvPr id="28723" name="Check Box 51" hidden="1">
              <a:extLst>
                <a:ext uri="{63B3BB69-23CF-44E3-9099-C40C66FF867C}">
                  <a14:compatExt spid="_x0000_s28723"/>
                </a:ext>
                <a:ext uri="{FF2B5EF4-FFF2-40B4-BE49-F238E27FC236}">
                  <a16:creationId xmlns:a16="http://schemas.microsoft.com/office/drawing/2014/main" id="{00000000-0008-0000-0D00-00003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47625</xdr:rowOff>
        </xdr:from>
        <xdr:to>
          <xdr:col>3</xdr:col>
          <xdr:colOff>180975</xdr:colOff>
          <xdr:row>25</xdr:row>
          <xdr:rowOff>266700</xdr:rowOff>
        </xdr:to>
        <xdr:sp macro="" textlink="">
          <xdr:nvSpPr>
            <xdr:cNvPr id="28724" name="Check Box 52" hidden="1">
              <a:extLst>
                <a:ext uri="{63B3BB69-23CF-44E3-9099-C40C66FF867C}">
                  <a14:compatExt spid="_x0000_s28724"/>
                </a:ext>
                <a:ext uri="{FF2B5EF4-FFF2-40B4-BE49-F238E27FC236}">
                  <a16:creationId xmlns:a16="http://schemas.microsoft.com/office/drawing/2014/main" id="{00000000-0008-0000-0D00-00003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295275</xdr:rowOff>
        </xdr:from>
        <xdr:to>
          <xdr:col>3</xdr:col>
          <xdr:colOff>180975</xdr:colOff>
          <xdr:row>27</xdr:row>
          <xdr:rowOff>9525</xdr:rowOff>
        </xdr:to>
        <xdr:sp macro="" textlink="">
          <xdr:nvSpPr>
            <xdr:cNvPr id="28725" name="Check Box 53" hidden="1">
              <a:extLst>
                <a:ext uri="{63B3BB69-23CF-44E3-9099-C40C66FF867C}">
                  <a14:compatExt spid="_x0000_s28725"/>
                </a:ext>
                <a:ext uri="{FF2B5EF4-FFF2-40B4-BE49-F238E27FC236}">
                  <a16:creationId xmlns:a16="http://schemas.microsoft.com/office/drawing/2014/main" id="{00000000-0008-0000-0D00-00003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57150</xdr:rowOff>
        </xdr:from>
        <xdr:to>
          <xdr:col>3</xdr:col>
          <xdr:colOff>180975</xdr:colOff>
          <xdr:row>27</xdr:row>
          <xdr:rowOff>276225</xdr:rowOff>
        </xdr:to>
        <xdr:sp macro="" textlink="">
          <xdr:nvSpPr>
            <xdr:cNvPr id="28726" name="Check Box 54" hidden="1">
              <a:extLst>
                <a:ext uri="{63B3BB69-23CF-44E3-9099-C40C66FF867C}">
                  <a14:compatExt spid="_x0000_s28726"/>
                </a:ext>
                <a:ext uri="{FF2B5EF4-FFF2-40B4-BE49-F238E27FC236}">
                  <a16:creationId xmlns:a16="http://schemas.microsoft.com/office/drawing/2014/main" id="{00000000-0008-0000-0D00-00003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295275</xdr:rowOff>
        </xdr:from>
        <xdr:to>
          <xdr:col>3</xdr:col>
          <xdr:colOff>180975</xdr:colOff>
          <xdr:row>29</xdr:row>
          <xdr:rowOff>9525</xdr:rowOff>
        </xdr:to>
        <xdr:sp macro="" textlink="">
          <xdr:nvSpPr>
            <xdr:cNvPr id="28727" name="Check Box 55" hidden="1">
              <a:extLst>
                <a:ext uri="{63B3BB69-23CF-44E3-9099-C40C66FF867C}">
                  <a14:compatExt spid="_x0000_s28727"/>
                </a:ext>
                <a:ext uri="{FF2B5EF4-FFF2-40B4-BE49-F238E27FC236}">
                  <a16:creationId xmlns:a16="http://schemas.microsoft.com/office/drawing/2014/main" id="{00000000-0008-0000-0D00-00003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104775</xdr:rowOff>
        </xdr:from>
        <xdr:to>
          <xdr:col>3</xdr:col>
          <xdr:colOff>180975</xdr:colOff>
          <xdr:row>29</xdr:row>
          <xdr:rowOff>323850</xdr:rowOff>
        </xdr:to>
        <xdr:sp macro="" textlink="">
          <xdr:nvSpPr>
            <xdr:cNvPr id="28728" name="Check Box 56" hidden="1">
              <a:extLst>
                <a:ext uri="{63B3BB69-23CF-44E3-9099-C40C66FF867C}">
                  <a14:compatExt spid="_x0000_s28728"/>
                </a:ext>
                <a:ext uri="{FF2B5EF4-FFF2-40B4-BE49-F238E27FC236}">
                  <a16:creationId xmlns:a16="http://schemas.microsoft.com/office/drawing/2014/main" id="{00000000-0008-0000-0D00-00003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47625</xdr:rowOff>
        </xdr:from>
        <xdr:to>
          <xdr:col>3</xdr:col>
          <xdr:colOff>180975</xdr:colOff>
          <xdr:row>30</xdr:row>
          <xdr:rowOff>266700</xdr:rowOff>
        </xdr:to>
        <xdr:sp macro="" textlink="">
          <xdr:nvSpPr>
            <xdr:cNvPr id="28729" name="Check Box 57" hidden="1">
              <a:extLst>
                <a:ext uri="{63B3BB69-23CF-44E3-9099-C40C66FF867C}">
                  <a14:compatExt spid="_x0000_s28729"/>
                </a:ext>
                <a:ext uri="{FF2B5EF4-FFF2-40B4-BE49-F238E27FC236}">
                  <a16:creationId xmlns:a16="http://schemas.microsoft.com/office/drawing/2014/main" id="{00000000-0008-0000-0D00-00003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31</xdr:row>
          <xdr:rowOff>47625</xdr:rowOff>
        </xdr:from>
        <xdr:to>
          <xdr:col>3</xdr:col>
          <xdr:colOff>180975</xdr:colOff>
          <xdr:row>31</xdr:row>
          <xdr:rowOff>266700</xdr:rowOff>
        </xdr:to>
        <xdr:sp macro="" textlink="">
          <xdr:nvSpPr>
            <xdr:cNvPr id="28730" name="Check Box 58" hidden="1">
              <a:extLst>
                <a:ext uri="{63B3BB69-23CF-44E3-9099-C40C66FF867C}">
                  <a14:compatExt spid="_x0000_s28730"/>
                </a:ext>
                <a:ext uri="{FF2B5EF4-FFF2-40B4-BE49-F238E27FC236}">
                  <a16:creationId xmlns:a16="http://schemas.microsoft.com/office/drawing/2014/main" id="{00000000-0008-0000-0D00-00003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33</xdr:row>
          <xdr:rowOff>171450</xdr:rowOff>
        </xdr:from>
        <xdr:to>
          <xdr:col>3</xdr:col>
          <xdr:colOff>180975</xdr:colOff>
          <xdr:row>35</xdr:row>
          <xdr:rowOff>9525</xdr:rowOff>
        </xdr:to>
        <xdr:sp macro="" textlink="">
          <xdr:nvSpPr>
            <xdr:cNvPr id="28731" name="Check Box 59" hidden="1">
              <a:extLst>
                <a:ext uri="{63B3BB69-23CF-44E3-9099-C40C66FF867C}">
                  <a14:compatExt spid="_x0000_s28731"/>
                </a:ext>
                <a:ext uri="{FF2B5EF4-FFF2-40B4-BE49-F238E27FC236}">
                  <a16:creationId xmlns:a16="http://schemas.microsoft.com/office/drawing/2014/main" id="{00000000-0008-0000-0D00-00003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34</xdr:row>
          <xdr:rowOff>180975</xdr:rowOff>
        </xdr:from>
        <xdr:to>
          <xdr:col>3</xdr:col>
          <xdr:colOff>180975</xdr:colOff>
          <xdr:row>36</xdr:row>
          <xdr:rowOff>19050</xdr:rowOff>
        </xdr:to>
        <xdr:sp macro="" textlink="">
          <xdr:nvSpPr>
            <xdr:cNvPr id="28732" name="Check Box 60" hidden="1">
              <a:extLst>
                <a:ext uri="{63B3BB69-23CF-44E3-9099-C40C66FF867C}">
                  <a14:compatExt spid="_x0000_s28732"/>
                </a:ext>
                <a:ext uri="{FF2B5EF4-FFF2-40B4-BE49-F238E27FC236}">
                  <a16:creationId xmlns:a16="http://schemas.microsoft.com/office/drawing/2014/main" id="{00000000-0008-0000-0D00-00003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36</xdr:row>
          <xdr:rowOff>57150</xdr:rowOff>
        </xdr:from>
        <xdr:to>
          <xdr:col>3</xdr:col>
          <xdr:colOff>180975</xdr:colOff>
          <xdr:row>36</xdr:row>
          <xdr:rowOff>276225</xdr:rowOff>
        </xdr:to>
        <xdr:sp macro="" textlink="">
          <xdr:nvSpPr>
            <xdr:cNvPr id="28733" name="Check Box 61" hidden="1">
              <a:extLst>
                <a:ext uri="{63B3BB69-23CF-44E3-9099-C40C66FF867C}">
                  <a14:compatExt spid="_x0000_s28733"/>
                </a:ext>
                <a:ext uri="{FF2B5EF4-FFF2-40B4-BE49-F238E27FC236}">
                  <a16:creationId xmlns:a16="http://schemas.microsoft.com/office/drawing/2014/main" id="{00000000-0008-0000-0D00-00003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37</xdr:row>
          <xdr:rowOff>114300</xdr:rowOff>
        </xdr:from>
        <xdr:to>
          <xdr:col>3</xdr:col>
          <xdr:colOff>180975</xdr:colOff>
          <xdr:row>37</xdr:row>
          <xdr:rowOff>333375</xdr:rowOff>
        </xdr:to>
        <xdr:sp macro="" textlink="">
          <xdr:nvSpPr>
            <xdr:cNvPr id="28734" name="Check Box 62" hidden="1">
              <a:extLst>
                <a:ext uri="{63B3BB69-23CF-44E3-9099-C40C66FF867C}">
                  <a14:compatExt spid="_x0000_s28734"/>
                </a:ext>
                <a:ext uri="{FF2B5EF4-FFF2-40B4-BE49-F238E27FC236}">
                  <a16:creationId xmlns:a16="http://schemas.microsoft.com/office/drawing/2014/main" id="{00000000-0008-0000-0D00-00003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xdr:row>
          <xdr:rowOff>57150</xdr:rowOff>
        </xdr:from>
        <xdr:to>
          <xdr:col>3</xdr:col>
          <xdr:colOff>180975</xdr:colOff>
          <xdr:row>38</xdr:row>
          <xdr:rowOff>276225</xdr:rowOff>
        </xdr:to>
        <xdr:sp macro="" textlink="">
          <xdr:nvSpPr>
            <xdr:cNvPr id="28735" name="Check Box 63" hidden="1">
              <a:extLst>
                <a:ext uri="{63B3BB69-23CF-44E3-9099-C40C66FF867C}">
                  <a14:compatExt spid="_x0000_s28735"/>
                </a:ext>
                <a:ext uri="{FF2B5EF4-FFF2-40B4-BE49-F238E27FC236}">
                  <a16:creationId xmlns:a16="http://schemas.microsoft.com/office/drawing/2014/main" id="{00000000-0008-0000-0D00-00003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xdr:row>
          <xdr:rowOff>295275</xdr:rowOff>
        </xdr:from>
        <xdr:to>
          <xdr:col>3</xdr:col>
          <xdr:colOff>180975</xdr:colOff>
          <xdr:row>40</xdr:row>
          <xdr:rowOff>9525</xdr:rowOff>
        </xdr:to>
        <xdr:sp macro="" textlink="">
          <xdr:nvSpPr>
            <xdr:cNvPr id="28736" name="Check Box 64" hidden="1">
              <a:extLst>
                <a:ext uri="{63B3BB69-23CF-44E3-9099-C40C66FF867C}">
                  <a14:compatExt spid="_x0000_s28736"/>
                </a:ext>
                <a:ext uri="{FF2B5EF4-FFF2-40B4-BE49-F238E27FC236}">
                  <a16:creationId xmlns:a16="http://schemas.microsoft.com/office/drawing/2014/main" id="{00000000-0008-0000-0D00-00004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40</xdr:row>
          <xdr:rowOff>47625</xdr:rowOff>
        </xdr:from>
        <xdr:to>
          <xdr:col>3</xdr:col>
          <xdr:colOff>180975</xdr:colOff>
          <xdr:row>40</xdr:row>
          <xdr:rowOff>266700</xdr:rowOff>
        </xdr:to>
        <xdr:sp macro="" textlink="">
          <xdr:nvSpPr>
            <xdr:cNvPr id="28737" name="Check Box 65" hidden="1">
              <a:extLst>
                <a:ext uri="{63B3BB69-23CF-44E3-9099-C40C66FF867C}">
                  <a14:compatExt spid="_x0000_s28737"/>
                </a:ext>
                <a:ext uri="{FF2B5EF4-FFF2-40B4-BE49-F238E27FC236}">
                  <a16:creationId xmlns:a16="http://schemas.microsoft.com/office/drawing/2014/main" id="{00000000-0008-0000-0D00-00004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40</xdr:row>
          <xdr:rowOff>295275</xdr:rowOff>
        </xdr:from>
        <xdr:to>
          <xdr:col>3</xdr:col>
          <xdr:colOff>180975</xdr:colOff>
          <xdr:row>42</xdr:row>
          <xdr:rowOff>9525</xdr:rowOff>
        </xdr:to>
        <xdr:sp macro="" textlink="">
          <xdr:nvSpPr>
            <xdr:cNvPr id="28738" name="Check Box 66" hidden="1">
              <a:extLst>
                <a:ext uri="{63B3BB69-23CF-44E3-9099-C40C66FF867C}">
                  <a14:compatExt spid="_x0000_s28738"/>
                </a:ext>
                <a:ext uri="{FF2B5EF4-FFF2-40B4-BE49-F238E27FC236}">
                  <a16:creationId xmlns:a16="http://schemas.microsoft.com/office/drawing/2014/main" id="{00000000-0008-0000-0D00-00004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41</xdr:row>
          <xdr:rowOff>171450</xdr:rowOff>
        </xdr:from>
        <xdr:to>
          <xdr:col>3</xdr:col>
          <xdr:colOff>180975</xdr:colOff>
          <xdr:row>43</xdr:row>
          <xdr:rowOff>9525</xdr:rowOff>
        </xdr:to>
        <xdr:sp macro="" textlink="">
          <xdr:nvSpPr>
            <xdr:cNvPr id="28739" name="Check Box 67" hidden="1">
              <a:extLst>
                <a:ext uri="{63B3BB69-23CF-44E3-9099-C40C66FF867C}">
                  <a14:compatExt spid="_x0000_s28739"/>
                </a:ext>
                <a:ext uri="{FF2B5EF4-FFF2-40B4-BE49-F238E27FC236}">
                  <a16:creationId xmlns:a16="http://schemas.microsoft.com/office/drawing/2014/main" id="{00000000-0008-0000-0D00-00004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42</xdr:row>
          <xdr:rowOff>171450</xdr:rowOff>
        </xdr:from>
        <xdr:to>
          <xdr:col>3</xdr:col>
          <xdr:colOff>180975</xdr:colOff>
          <xdr:row>44</xdr:row>
          <xdr:rowOff>9525</xdr:rowOff>
        </xdr:to>
        <xdr:sp macro="" textlink="">
          <xdr:nvSpPr>
            <xdr:cNvPr id="28740" name="Check Box 68" hidden="1">
              <a:extLst>
                <a:ext uri="{63B3BB69-23CF-44E3-9099-C40C66FF867C}">
                  <a14:compatExt spid="_x0000_s28740"/>
                </a:ext>
                <a:ext uri="{FF2B5EF4-FFF2-40B4-BE49-F238E27FC236}">
                  <a16:creationId xmlns:a16="http://schemas.microsoft.com/office/drawing/2014/main" id="{00000000-0008-0000-0D00-00004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43</xdr:row>
          <xdr:rowOff>171450</xdr:rowOff>
        </xdr:from>
        <xdr:to>
          <xdr:col>3</xdr:col>
          <xdr:colOff>180975</xdr:colOff>
          <xdr:row>45</xdr:row>
          <xdr:rowOff>9525</xdr:rowOff>
        </xdr:to>
        <xdr:sp macro="" textlink="">
          <xdr:nvSpPr>
            <xdr:cNvPr id="28741" name="Check Box 69" hidden="1">
              <a:extLst>
                <a:ext uri="{63B3BB69-23CF-44E3-9099-C40C66FF867C}">
                  <a14:compatExt spid="_x0000_s28741"/>
                </a:ext>
                <a:ext uri="{FF2B5EF4-FFF2-40B4-BE49-F238E27FC236}">
                  <a16:creationId xmlns:a16="http://schemas.microsoft.com/office/drawing/2014/main" id="{00000000-0008-0000-0D00-00004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44</xdr:row>
          <xdr:rowOff>171450</xdr:rowOff>
        </xdr:from>
        <xdr:to>
          <xdr:col>3</xdr:col>
          <xdr:colOff>180975</xdr:colOff>
          <xdr:row>46</xdr:row>
          <xdr:rowOff>9525</xdr:rowOff>
        </xdr:to>
        <xdr:sp macro="" textlink="">
          <xdr:nvSpPr>
            <xdr:cNvPr id="28742" name="Check Box 70" hidden="1">
              <a:extLst>
                <a:ext uri="{63B3BB69-23CF-44E3-9099-C40C66FF867C}">
                  <a14:compatExt spid="_x0000_s28742"/>
                </a:ext>
                <a:ext uri="{FF2B5EF4-FFF2-40B4-BE49-F238E27FC236}">
                  <a16:creationId xmlns:a16="http://schemas.microsoft.com/office/drawing/2014/main" id="{00000000-0008-0000-0D00-00004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45</xdr:row>
          <xdr:rowOff>171450</xdr:rowOff>
        </xdr:from>
        <xdr:to>
          <xdr:col>3</xdr:col>
          <xdr:colOff>180975</xdr:colOff>
          <xdr:row>47</xdr:row>
          <xdr:rowOff>9525</xdr:rowOff>
        </xdr:to>
        <xdr:sp macro="" textlink="">
          <xdr:nvSpPr>
            <xdr:cNvPr id="28743" name="Check Box 71" hidden="1">
              <a:extLst>
                <a:ext uri="{63B3BB69-23CF-44E3-9099-C40C66FF867C}">
                  <a14:compatExt spid="_x0000_s28743"/>
                </a:ext>
                <a:ext uri="{FF2B5EF4-FFF2-40B4-BE49-F238E27FC236}">
                  <a16:creationId xmlns:a16="http://schemas.microsoft.com/office/drawing/2014/main" id="{00000000-0008-0000-0D00-00004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47</xdr:row>
          <xdr:rowOff>171450</xdr:rowOff>
        </xdr:from>
        <xdr:to>
          <xdr:col>3</xdr:col>
          <xdr:colOff>180975</xdr:colOff>
          <xdr:row>49</xdr:row>
          <xdr:rowOff>9525</xdr:rowOff>
        </xdr:to>
        <xdr:sp macro="" textlink="">
          <xdr:nvSpPr>
            <xdr:cNvPr id="28744" name="Check Box 72" hidden="1">
              <a:extLst>
                <a:ext uri="{63B3BB69-23CF-44E3-9099-C40C66FF867C}">
                  <a14:compatExt spid="_x0000_s28744"/>
                </a:ext>
                <a:ext uri="{FF2B5EF4-FFF2-40B4-BE49-F238E27FC236}">
                  <a16:creationId xmlns:a16="http://schemas.microsoft.com/office/drawing/2014/main" id="{00000000-0008-0000-0D00-00004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46</xdr:row>
          <xdr:rowOff>171450</xdr:rowOff>
        </xdr:from>
        <xdr:to>
          <xdr:col>3</xdr:col>
          <xdr:colOff>180975</xdr:colOff>
          <xdr:row>48</xdr:row>
          <xdr:rowOff>9525</xdr:rowOff>
        </xdr:to>
        <xdr:sp macro="" textlink="">
          <xdr:nvSpPr>
            <xdr:cNvPr id="28745" name="Check Box 73" hidden="1">
              <a:extLst>
                <a:ext uri="{63B3BB69-23CF-44E3-9099-C40C66FF867C}">
                  <a14:compatExt spid="_x0000_s28745"/>
                </a:ext>
                <a:ext uri="{FF2B5EF4-FFF2-40B4-BE49-F238E27FC236}">
                  <a16:creationId xmlns:a16="http://schemas.microsoft.com/office/drawing/2014/main" id="{00000000-0008-0000-0D00-00004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48</xdr:row>
          <xdr:rowOff>171450</xdr:rowOff>
        </xdr:from>
        <xdr:to>
          <xdr:col>3</xdr:col>
          <xdr:colOff>180975</xdr:colOff>
          <xdr:row>50</xdr:row>
          <xdr:rowOff>9525</xdr:rowOff>
        </xdr:to>
        <xdr:sp macro="" textlink="">
          <xdr:nvSpPr>
            <xdr:cNvPr id="28746" name="Check Box 74" hidden="1">
              <a:extLst>
                <a:ext uri="{63B3BB69-23CF-44E3-9099-C40C66FF867C}">
                  <a14:compatExt spid="_x0000_s28746"/>
                </a:ext>
                <a:ext uri="{FF2B5EF4-FFF2-40B4-BE49-F238E27FC236}">
                  <a16:creationId xmlns:a16="http://schemas.microsoft.com/office/drawing/2014/main" id="{00000000-0008-0000-0D00-00004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50</xdr:row>
          <xdr:rowOff>114300</xdr:rowOff>
        </xdr:from>
        <xdr:to>
          <xdr:col>3</xdr:col>
          <xdr:colOff>180975</xdr:colOff>
          <xdr:row>50</xdr:row>
          <xdr:rowOff>333375</xdr:rowOff>
        </xdr:to>
        <xdr:sp macro="" textlink="">
          <xdr:nvSpPr>
            <xdr:cNvPr id="28747" name="Check Box 75" hidden="1">
              <a:extLst>
                <a:ext uri="{63B3BB69-23CF-44E3-9099-C40C66FF867C}">
                  <a14:compatExt spid="_x0000_s28747"/>
                </a:ext>
                <a:ext uri="{FF2B5EF4-FFF2-40B4-BE49-F238E27FC236}">
                  <a16:creationId xmlns:a16="http://schemas.microsoft.com/office/drawing/2014/main" id="{00000000-0008-0000-0D00-00004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50</xdr:row>
          <xdr:rowOff>419100</xdr:rowOff>
        </xdr:from>
        <xdr:to>
          <xdr:col>3</xdr:col>
          <xdr:colOff>180975</xdr:colOff>
          <xdr:row>52</xdr:row>
          <xdr:rowOff>9525</xdr:rowOff>
        </xdr:to>
        <xdr:sp macro="" textlink="">
          <xdr:nvSpPr>
            <xdr:cNvPr id="28748" name="Check Box 76" hidden="1">
              <a:extLst>
                <a:ext uri="{63B3BB69-23CF-44E3-9099-C40C66FF867C}">
                  <a14:compatExt spid="_x0000_s28748"/>
                </a:ext>
                <a:ext uri="{FF2B5EF4-FFF2-40B4-BE49-F238E27FC236}">
                  <a16:creationId xmlns:a16="http://schemas.microsoft.com/office/drawing/2014/main" id="{00000000-0008-0000-0D00-00004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51</xdr:row>
          <xdr:rowOff>180975</xdr:rowOff>
        </xdr:from>
        <xdr:to>
          <xdr:col>3</xdr:col>
          <xdr:colOff>180975</xdr:colOff>
          <xdr:row>53</xdr:row>
          <xdr:rowOff>19050</xdr:rowOff>
        </xdr:to>
        <xdr:sp macro="" textlink="">
          <xdr:nvSpPr>
            <xdr:cNvPr id="28749" name="Check Box 77" hidden="1">
              <a:extLst>
                <a:ext uri="{63B3BB69-23CF-44E3-9099-C40C66FF867C}">
                  <a14:compatExt spid="_x0000_s28749"/>
                </a:ext>
                <a:ext uri="{FF2B5EF4-FFF2-40B4-BE49-F238E27FC236}">
                  <a16:creationId xmlns:a16="http://schemas.microsoft.com/office/drawing/2014/main" id="{00000000-0008-0000-0D00-00004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54</xdr:row>
          <xdr:rowOff>171450</xdr:rowOff>
        </xdr:from>
        <xdr:to>
          <xdr:col>3</xdr:col>
          <xdr:colOff>171450</xdr:colOff>
          <xdr:row>56</xdr:row>
          <xdr:rowOff>9525</xdr:rowOff>
        </xdr:to>
        <xdr:sp macro="" textlink="">
          <xdr:nvSpPr>
            <xdr:cNvPr id="28804" name="Check Box 132" hidden="1">
              <a:extLst>
                <a:ext uri="{63B3BB69-23CF-44E3-9099-C40C66FF867C}">
                  <a14:compatExt spid="_x0000_s28804"/>
                </a:ext>
                <a:ext uri="{FF2B5EF4-FFF2-40B4-BE49-F238E27FC236}">
                  <a16:creationId xmlns:a16="http://schemas.microsoft.com/office/drawing/2014/main" id="{00000000-0008-0000-0D00-00008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56</xdr:row>
          <xdr:rowOff>0</xdr:rowOff>
        </xdr:from>
        <xdr:to>
          <xdr:col>3</xdr:col>
          <xdr:colOff>171450</xdr:colOff>
          <xdr:row>57</xdr:row>
          <xdr:rowOff>28575</xdr:rowOff>
        </xdr:to>
        <xdr:sp macro="" textlink="">
          <xdr:nvSpPr>
            <xdr:cNvPr id="28805" name="Check Box 133" hidden="1">
              <a:extLst>
                <a:ext uri="{63B3BB69-23CF-44E3-9099-C40C66FF867C}">
                  <a14:compatExt spid="_x0000_s28805"/>
                </a:ext>
                <a:ext uri="{FF2B5EF4-FFF2-40B4-BE49-F238E27FC236}">
                  <a16:creationId xmlns:a16="http://schemas.microsoft.com/office/drawing/2014/main" id="{00000000-0008-0000-0D00-00008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56</xdr:row>
          <xdr:rowOff>180975</xdr:rowOff>
        </xdr:from>
        <xdr:to>
          <xdr:col>3</xdr:col>
          <xdr:colOff>171450</xdr:colOff>
          <xdr:row>58</xdr:row>
          <xdr:rowOff>19050</xdr:rowOff>
        </xdr:to>
        <xdr:sp macro="" textlink="">
          <xdr:nvSpPr>
            <xdr:cNvPr id="28806" name="Check Box 134" hidden="1">
              <a:extLst>
                <a:ext uri="{63B3BB69-23CF-44E3-9099-C40C66FF867C}">
                  <a14:compatExt spid="_x0000_s28806"/>
                </a:ext>
                <a:ext uri="{FF2B5EF4-FFF2-40B4-BE49-F238E27FC236}">
                  <a16:creationId xmlns:a16="http://schemas.microsoft.com/office/drawing/2014/main" id="{00000000-0008-0000-0D00-00008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57</xdr:row>
          <xdr:rowOff>180975</xdr:rowOff>
        </xdr:from>
        <xdr:to>
          <xdr:col>3</xdr:col>
          <xdr:colOff>171450</xdr:colOff>
          <xdr:row>59</xdr:row>
          <xdr:rowOff>19050</xdr:rowOff>
        </xdr:to>
        <xdr:sp macro="" textlink="">
          <xdr:nvSpPr>
            <xdr:cNvPr id="28807" name="Check Box 135" hidden="1">
              <a:extLst>
                <a:ext uri="{63B3BB69-23CF-44E3-9099-C40C66FF867C}">
                  <a14:compatExt spid="_x0000_s28807"/>
                </a:ext>
                <a:ext uri="{FF2B5EF4-FFF2-40B4-BE49-F238E27FC236}">
                  <a16:creationId xmlns:a16="http://schemas.microsoft.com/office/drawing/2014/main" id="{00000000-0008-0000-0D00-00008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59</xdr:row>
          <xdr:rowOff>114300</xdr:rowOff>
        </xdr:from>
        <xdr:to>
          <xdr:col>3</xdr:col>
          <xdr:colOff>171450</xdr:colOff>
          <xdr:row>59</xdr:row>
          <xdr:rowOff>333375</xdr:rowOff>
        </xdr:to>
        <xdr:sp macro="" textlink="">
          <xdr:nvSpPr>
            <xdr:cNvPr id="28808" name="Check Box 136" hidden="1">
              <a:extLst>
                <a:ext uri="{63B3BB69-23CF-44E3-9099-C40C66FF867C}">
                  <a14:compatExt spid="_x0000_s28808"/>
                </a:ext>
                <a:ext uri="{FF2B5EF4-FFF2-40B4-BE49-F238E27FC236}">
                  <a16:creationId xmlns:a16="http://schemas.microsoft.com/office/drawing/2014/main" id="{00000000-0008-0000-0D00-00008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59</xdr:row>
          <xdr:rowOff>428625</xdr:rowOff>
        </xdr:from>
        <xdr:to>
          <xdr:col>3</xdr:col>
          <xdr:colOff>171450</xdr:colOff>
          <xdr:row>60</xdr:row>
          <xdr:rowOff>209550</xdr:rowOff>
        </xdr:to>
        <xdr:sp macro="" textlink="">
          <xdr:nvSpPr>
            <xdr:cNvPr id="28809" name="Check Box 137" hidden="1">
              <a:extLst>
                <a:ext uri="{63B3BB69-23CF-44E3-9099-C40C66FF867C}">
                  <a14:compatExt spid="_x0000_s28809"/>
                </a:ext>
                <a:ext uri="{FF2B5EF4-FFF2-40B4-BE49-F238E27FC236}">
                  <a16:creationId xmlns:a16="http://schemas.microsoft.com/office/drawing/2014/main" id="{00000000-0008-0000-0D00-00008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61</xdr:row>
          <xdr:rowOff>47625</xdr:rowOff>
        </xdr:from>
        <xdr:to>
          <xdr:col>3</xdr:col>
          <xdr:colOff>171450</xdr:colOff>
          <xdr:row>61</xdr:row>
          <xdr:rowOff>266700</xdr:rowOff>
        </xdr:to>
        <xdr:sp macro="" textlink="">
          <xdr:nvSpPr>
            <xdr:cNvPr id="28810" name="Check Box 138" hidden="1">
              <a:extLst>
                <a:ext uri="{63B3BB69-23CF-44E3-9099-C40C66FF867C}">
                  <a14:compatExt spid="_x0000_s28810"/>
                </a:ext>
                <a:ext uri="{FF2B5EF4-FFF2-40B4-BE49-F238E27FC236}">
                  <a16:creationId xmlns:a16="http://schemas.microsoft.com/office/drawing/2014/main" id="{00000000-0008-0000-0D00-00008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61</xdr:row>
          <xdr:rowOff>295275</xdr:rowOff>
        </xdr:from>
        <xdr:to>
          <xdr:col>3</xdr:col>
          <xdr:colOff>171450</xdr:colOff>
          <xdr:row>63</xdr:row>
          <xdr:rowOff>9525</xdr:rowOff>
        </xdr:to>
        <xdr:sp macro="" textlink="">
          <xdr:nvSpPr>
            <xdr:cNvPr id="28811" name="Check Box 139" hidden="1">
              <a:extLst>
                <a:ext uri="{63B3BB69-23CF-44E3-9099-C40C66FF867C}">
                  <a14:compatExt spid="_x0000_s28811"/>
                </a:ext>
                <a:ext uri="{FF2B5EF4-FFF2-40B4-BE49-F238E27FC236}">
                  <a16:creationId xmlns:a16="http://schemas.microsoft.com/office/drawing/2014/main" id="{00000000-0008-0000-0D00-00008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62</xdr:row>
          <xdr:rowOff>180975</xdr:rowOff>
        </xdr:from>
        <xdr:to>
          <xdr:col>3</xdr:col>
          <xdr:colOff>171450</xdr:colOff>
          <xdr:row>64</xdr:row>
          <xdr:rowOff>19050</xdr:rowOff>
        </xdr:to>
        <xdr:sp macro="" textlink="">
          <xdr:nvSpPr>
            <xdr:cNvPr id="28812" name="Check Box 140" hidden="1">
              <a:extLst>
                <a:ext uri="{63B3BB69-23CF-44E3-9099-C40C66FF867C}">
                  <a14:compatExt spid="_x0000_s28812"/>
                </a:ext>
                <a:ext uri="{FF2B5EF4-FFF2-40B4-BE49-F238E27FC236}">
                  <a16:creationId xmlns:a16="http://schemas.microsoft.com/office/drawing/2014/main" id="{00000000-0008-0000-0D00-00008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63</xdr:row>
          <xdr:rowOff>180975</xdr:rowOff>
        </xdr:from>
        <xdr:to>
          <xdr:col>3</xdr:col>
          <xdr:colOff>171450</xdr:colOff>
          <xdr:row>65</xdr:row>
          <xdr:rowOff>19050</xdr:rowOff>
        </xdr:to>
        <xdr:sp macro="" textlink="">
          <xdr:nvSpPr>
            <xdr:cNvPr id="28813" name="Check Box 141" hidden="1">
              <a:extLst>
                <a:ext uri="{63B3BB69-23CF-44E3-9099-C40C66FF867C}">
                  <a14:compatExt spid="_x0000_s28813"/>
                </a:ext>
                <a:ext uri="{FF2B5EF4-FFF2-40B4-BE49-F238E27FC236}">
                  <a16:creationId xmlns:a16="http://schemas.microsoft.com/office/drawing/2014/main" id="{00000000-0008-0000-0D00-00008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64</xdr:row>
          <xdr:rowOff>180975</xdr:rowOff>
        </xdr:from>
        <xdr:to>
          <xdr:col>3</xdr:col>
          <xdr:colOff>171450</xdr:colOff>
          <xdr:row>66</xdr:row>
          <xdr:rowOff>19050</xdr:rowOff>
        </xdr:to>
        <xdr:sp macro="" textlink="">
          <xdr:nvSpPr>
            <xdr:cNvPr id="28814" name="Check Box 142" hidden="1">
              <a:extLst>
                <a:ext uri="{63B3BB69-23CF-44E3-9099-C40C66FF867C}">
                  <a14:compatExt spid="_x0000_s28814"/>
                </a:ext>
                <a:ext uri="{FF2B5EF4-FFF2-40B4-BE49-F238E27FC236}">
                  <a16:creationId xmlns:a16="http://schemas.microsoft.com/office/drawing/2014/main" id="{00000000-0008-0000-0D00-00008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65</xdr:row>
          <xdr:rowOff>180975</xdr:rowOff>
        </xdr:from>
        <xdr:to>
          <xdr:col>3</xdr:col>
          <xdr:colOff>171450</xdr:colOff>
          <xdr:row>67</xdr:row>
          <xdr:rowOff>19050</xdr:rowOff>
        </xdr:to>
        <xdr:sp macro="" textlink="">
          <xdr:nvSpPr>
            <xdr:cNvPr id="28815" name="Check Box 143" hidden="1">
              <a:extLst>
                <a:ext uri="{63B3BB69-23CF-44E3-9099-C40C66FF867C}">
                  <a14:compatExt spid="_x0000_s28815"/>
                </a:ext>
                <a:ext uri="{FF2B5EF4-FFF2-40B4-BE49-F238E27FC236}">
                  <a16:creationId xmlns:a16="http://schemas.microsoft.com/office/drawing/2014/main" id="{00000000-0008-0000-0D00-00008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66</xdr:row>
          <xdr:rowOff>180975</xdr:rowOff>
        </xdr:from>
        <xdr:to>
          <xdr:col>3</xdr:col>
          <xdr:colOff>171450</xdr:colOff>
          <xdr:row>68</xdr:row>
          <xdr:rowOff>19050</xdr:rowOff>
        </xdr:to>
        <xdr:sp macro="" textlink="">
          <xdr:nvSpPr>
            <xdr:cNvPr id="28816" name="Check Box 144" hidden="1">
              <a:extLst>
                <a:ext uri="{63B3BB69-23CF-44E3-9099-C40C66FF867C}">
                  <a14:compatExt spid="_x0000_s28816"/>
                </a:ext>
                <a:ext uri="{FF2B5EF4-FFF2-40B4-BE49-F238E27FC236}">
                  <a16:creationId xmlns:a16="http://schemas.microsoft.com/office/drawing/2014/main" id="{00000000-0008-0000-0D00-00009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67</xdr:row>
          <xdr:rowOff>180975</xdr:rowOff>
        </xdr:from>
        <xdr:to>
          <xdr:col>3</xdr:col>
          <xdr:colOff>171450</xdr:colOff>
          <xdr:row>69</xdr:row>
          <xdr:rowOff>19050</xdr:rowOff>
        </xdr:to>
        <xdr:sp macro="" textlink="">
          <xdr:nvSpPr>
            <xdr:cNvPr id="28817" name="Check Box 145" hidden="1">
              <a:extLst>
                <a:ext uri="{63B3BB69-23CF-44E3-9099-C40C66FF867C}">
                  <a14:compatExt spid="_x0000_s28817"/>
                </a:ext>
                <a:ext uri="{FF2B5EF4-FFF2-40B4-BE49-F238E27FC236}">
                  <a16:creationId xmlns:a16="http://schemas.microsoft.com/office/drawing/2014/main" id="{00000000-0008-0000-0D00-00009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68</xdr:row>
          <xdr:rowOff>180975</xdr:rowOff>
        </xdr:from>
        <xdr:to>
          <xdr:col>3</xdr:col>
          <xdr:colOff>171450</xdr:colOff>
          <xdr:row>70</xdr:row>
          <xdr:rowOff>19050</xdr:rowOff>
        </xdr:to>
        <xdr:sp macro="" textlink="">
          <xdr:nvSpPr>
            <xdr:cNvPr id="28818" name="Check Box 146" hidden="1">
              <a:extLst>
                <a:ext uri="{63B3BB69-23CF-44E3-9099-C40C66FF867C}">
                  <a14:compatExt spid="_x0000_s28818"/>
                </a:ext>
                <a:ext uri="{FF2B5EF4-FFF2-40B4-BE49-F238E27FC236}">
                  <a16:creationId xmlns:a16="http://schemas.microsoft.com/office/drawing/2014/main" id="{00000000-0008-0000-0D00-00009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70</xdr:row>
          <xdr:rowOff>276225</xdr:rowOff>
        </xdr:from>
        <xdr:to>
          <xdr:col>3</xdr:col>
          <xdr:colOff>171450</xdr:colOff>
          <xdr:row>70</xdr:row>
          <xdr:rowOff>495300</xdr:rowOff>
        </xdr:to>
        <xdr:sp macro="" textlink="">
          <xdr:nvSpPr>
            <xdr:cNvPr id="28819" name="Check Box 147" hidden="1">
              <a:extLst>
                <a:ext uri="{63B3BB69-23CF-44E3-9099-C40C66FF867C}">
                  <a14:compatExt spid="_x0000_s28819"/>
                </a:ext>
                <a:ext uri="{FF2B5EF4-FFF2-40B4-BE49-F238E27FC236}">
                  <a16:creationId xmlns:a16="http://schemas.microsoft.com/office/drawing/2014/main" id="{00000000-0008-0000-0D00-00009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71</xdr:row>
          <xdr:rowOff>57150</xdr:rowOff>
        </xdr:from>
        <xdr:to>
          <xdr:col>3</xdr:col>
          <xdr:colOff>171450</xdr:colOff>
          <xdr:row>71</xdr:row>
          <xdr:rowOff>276225</xdr:rowOff>
        </xdr:to>
        <xdr:sp macro="" textlink="">
          <xdr:nvSpPr>
            <xdr:cNvPr id="28820" name="Check Box 148" hidden="1">
              <a:extLst>
                <a:ext uri="{63B3BB69-23CF-44E3-9099-C40C66FF867C}">
                  <a14:compatExt spid="_x0000_s28820"/>
                </a:ext>
                <a:ext uri="{FF2B5EF4-FFF2-40B4-BE49-F238E27FC236}">
                  <a16:creationId xmlns:a16="http://schemas.microsoft.com/office/drawing/2014/main" id="{00000000-0008-0000-0D00-00009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71</xdr:row>
          <xdr:rowOff>295275</xdr:rowOff>
        </xdr:from>
        <xdr:to>
          <xdr:col>3</xdr:col>
          <xdr:colOff>171450</xdr:colOff>
          <xdr:row>73</xdr:row>
          <xdr:rowOff>9525</xdr:rowOff>
        </xdr:to>
        <xdr:sp macro="" textlink="">
          <xdr:nvSpPr>
            <xdr:cNvPr id="28821" name="Check Box 149" hidden="1">
              <a:extLst>
                <a:ext uri="{63B3BB69-23CF-44E3-9099-C40C66FF867C}">
                  <a14:compatExt spid="_x0000_s28821"/>
                </a:ext>
                <a:ext uri="{FF2B5EF4-FFF2-40B4-BE49-F238E27FC236}">
                  <a16:creationId xmlns:a16="http://schemas.microsoft.com/office/drawing/2014/main" id="{00000000-0008-0000-0D00-00009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72</xdr:row>
          <xdr:rowOff>180975</xdr:rowOff>
        </xdr:from>
        <xdr:to>
          <xdr:col>3</xdr:col>
          <xdr:colOff>171450</xdr:colOff>
          <xdr:row>74</xdr:row>
          <xdr:rowOff>19050</xdr:rowOff>
        </xdr:to>
        <xdr:sp macro="" textlink="">
          <xdr:nvSpPr>
            <xdr:cNvPr id="28822" name="Check Box 150" hidden="1">
              <a:extLst>
                <a:ext uri="{63B3BB69-23CF-44E3-9099-C40C66FF867C}">
                  <a14:compatExt spid="_x0000_s28822"/>
                </a:ext>
                <a:ext uri="{FF2B5EF4-FFF2-40B4-BE49-F238E27FC236}">
                  <a16:creationId xmlns:a16="http://schemas.microsoft.com/office/drawing/2014/main" id="{00000000-0008-0000-0D00-00009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73</xdr:row>
          <xdr:rowOff>180975</xdr:rowOff>
        </xdr:from>
        <xdr:to>
          <xdr:col>3</xdr:col>
          <xdr:colOff>171450</xdr:colOff>
          <xdr:row>75</xdr:row>
          <xdr:rowOff>19050</xdr:rowOff>
        </xdr:to>
        <xdr:sp macro="" textlink="">
          <xdr:nvSpPr>
            <xdr:cNvPr id="28823" name="Check Box 151" hidden="1">
              <a:extLst>
                <a:ext uri="{63B3BB69-23CF-44E3-9099-C40C66FF867C}">
                  <a14:compatExt spid="_x0000_s28823"/>
                </a:ext>
                <a:ext uri="{FF2B5EF4-FFF2-40B4-BE49-F238E27FC236}">
                  <a16:creationId xmlns:a16="http://schemas.microsoft.com/office/drawing/2014/main" id="{00000000-0008-0000-0D00-00009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75</xdr:row>
          <xdr:rowOff>57150</xdr:rowOff>
        </xdr:from>
        <xdr:to>
          <xdr:col>3</xdr:col>
          <xdr:colOff>171450</xdr:colOff>
          <xdr:row>75</xdr:row>
          <xdr:rowOff>276225</xdr:rowOff>
        </xdr:to>
        <xdr:sp macro="" textlink="">
          <xdr:nvSpPr>
            <xdr:cNvPr id="28824" name="Check Box 152" hidden="1">
              <a:extLst>
                <a:ext uri="{63B3BB69-23CF-44E3-9099-C40C66FF867C}">
                  <a14:compatExt spid="_x0000_s28824"/>
                </a:ext>
                <a:ext uri="{FF2B5EF4-FFF2-40B4-BE49-F238E27FC236}">
                  <a16:creationId xmlns:a16="http://schemas.microsoft.com/office/drawing/2014/main" id="{00000000-0008-0000-0D00-00009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75</xdr:row>
          <xdr:rowOff>295275</xdr:rowOff>
        </xdr:from>
        <xdr:to>
          <xdr:col>3</xdr:col>
          <xdr:colOff>171450</xdr:colOff>
          <xdr:row>77</xdr:row>
          <xdr:rowOff>9525</xdr:rowOff>
        </xdr:to>
        <xdr:sp macro="" textlink="">
          <xdr:nvSpPr>
            <xdr:cNvPr id="28825" name="Check Box 153" hidden="1">
              <a:extLst>
                <a:ext uri="{63B3BB69-23CF-44E3-9099-C40C66FF867C}">
                  <a14:compatExt spid="_x0000_s28825"/>
                </a:ext>
                <a:ext uri="{FF2B5EF4-FFF2-40B4-BE49-F238E27FC236}">
                  <a16:creationId xmlns:a16="http://schemas.microsoft.com/office/drawing/2014/main" id="{00000000-0008-0000-0D00-00009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77</xdr:row>
          <xdr:rowOff>114300</xdr:rowOff>
        </xdr:from>
        <xdr:to>
          <xdr:col>3</xdr:col>
          <xdr:colOff>171450</xdr:colOff>
          <xdr:row>77</xdr:row>
          <xdr:rowOff>333375</xdr:rowOff>
        </xdr:to>
        <xdr:sp macro="" textlink="">
          <xdr:nvSpPr>
            <xdr:cNvPr id="28826" name="Check Box 154" hidden="1">
              <a:extLst>
                <a:ext uri="{63B3BB69-23CF-44E3-9099-C40C66FF867C}">
                  <a14:compatExt spid="_x0000_s28826"/>
                </a:ext>
                <a:ext uri="{FF2B5EF4-FFF2-40B4-BE49-F238E27FC236}">
                  <a16:creationId xmlns:a16="http://schemas.microsoft.com/office/drawing/2014/main" id="{00000000-0008-0000-0D00-00009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78</xdr:row>
          <xdr:rowOff>47625</xdr:rowOff>
        </xdr:from>
        <xdr:to>
          <xdr:col>3</xdr:col>
          <xdr:colOff>171450</xdr:colOff>
          <xdr:row>78</xdr:row>
          <xdr:rowOff>266700</xdr:rowOff>
        </xdr:to>
        <xdr:sp macro="" textlink="">
          <xdr:nvSpPr>
            <xdr:cNvPr id="28827" name="Check Box 155" hidden="1">
              <a:extLst>
                <a:ext uri="{63B3BB69-23CF-44E3-9099-C40C66FF867C}">
                  <a14:compatExt spid="_x0000_s28827"/>
                </a:ext>
                <a:ext uri="{FF2B5EF4-FFF2-40B4-BE49-F238E27FC236}">
                  <a16:creationId xmlns:a16="http://schemas.microsoft.com/office/drawing/2014/main" id="{00000000-0008-0000-0D00-00009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79</xdr:row>
          <xdr:rowOff>38100</xdr:rowOff>
        </xdr:from>
        <xdr:to>
          <xdr:col>3</xdr:col>
          <xdr:colOff>171450</xdr:colOff>
          <xdr:row>79</xdr:row>
          <xdr:rowOff>257175</xdr:rowOff>
        </xdr:to>
        <xdr:sp macro="" textlink="">
          <xdr:nvSpPr>
            <xdr:cNvPr id="28828" name="Check Box 156" hidden="1">
              <a:extLst>
                <a:ext uri="{63B3BB69-23CF-44E3-9099-C40C66FF867C}">
                  <a14:compatExt spid="_x0000_s28828"/>
                </a:ext>
                <a:ext uri="{FF2B5EF4-FFF2-40B4-BE49-F238E27FC236}">
                  <a16:creationId xmlns:a16="http://schemas.microsoft.com/office/drawing/2014/main" id="{00000000-0008-0000-0D00-00009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79</xdr:row>
          <xdr:rowOff>295275</xdr:rowOff>
        </xdr:from>
        <xdr:to>
          <xdr:col>3</xdr:col>
          <xdr:colOff>171450</xdr:colOff>
          <xdr:row>81</xdr:row>
          <xdr:rowOff>9525</xdr:rowOff>
        </xdr:to>
        <xdr:sp macro="" textlink="">
          <xdr:nvSpPr>
            <xdr:cNvPr id="28829" name="Check Box 157" hidden="1">
              <a:extLst>
                <a:ext uri="{63B3BB69-23CF-44E3-9099-C40C66FF867C}">
                  <a14:compatExt spid="_x0000_s28829"/>
                </a:ext>
                <a:ext uri="{FF2B5EF4-FFF2-40B4-BE49-F238E27FC236}">
                  <a16:creationId xmlns:a16="http://schemas.microsoft.com/office/drawing/2014/main" id="{00000000-0008-0000-0D00-00009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80</xdr:row>
          <xdr:rowOff>180975</xdr:rowOff>
        </xdr:from>
        <xdr:to>
          <xdr:col>3</xdr:col>
          <xdr:colOff>171450</xdr:colOff>
          <xdr:row>82</xdr:row>
          <xdr:rowOff>19050</xdr:rowOff>
        </xdr:to>
        <xdr:sp macro="" textlink="">
          <xdr:nvSpPr>
            <xdr:cNvPr id="28830" name="Check Box 158" hidden="1">
              <a:extLst>
                <a:ext uri="{63B3BB69-23CF-44E3-9099-C40C66FF867C}">
                  <a14:compatExt spid="_x0000_s28830"/>
                </a:ext>
                <a:ext uri="{FF2B5EF4-FFF2-40B4-BE49-F238E27FC236}">
                  <a16:creationId xmlns:a16="http://schemas.microsoft.com/office/drawing/2014/main" id="{00000000-0008-0000-0D00-00009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83</xdr:row>
          <xdr:rowOff>171450</xdr:rowOff>
        </xdr:from>
        <xdr:to>
          <xdr:col>3</xdr:col>
          <xdr:colOff>171450</xdr:colOff>
          <xdr:row>85</xdr:row>
          <xdr:rowOff>9525</xdr:rowOff>
        </xdr:to>
        <xdr:sp macro="" textlink="">
          <xdr:nvSpPr>
            <xdr:cNvPr id="28841" name="Check Box 169" hidden="1">
              <a:extLst>
                <a:ext uri="{63B3BB69-23CF-44E3-9099-C40C66FF867C}">
                  <a14:compatExt spid="_x0000_s28841"/>
                </a:ext>
                <a:ext uri="{FF2B5EF4-FFF2-40B4-BE49-F238E27FC236}">
                  <a16:creationId xmlns:a16="http://schemas.microsoft.com/office/drawing/2014/main" id="{00000000-0008-0000-0D00-0000A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85</xdr:row>
          <xdr:rowOff>0</xdr:rowOff>
        </xdr:from>
        <xdr:to>
          <xdr:col>3</xdr:col>
          <xdr:colOff>171450</xdr:colOff>
          <xdr:row>86</xdr:row>
          <xdr:rowOff>28575</xdr:rowOff>
        </xdr:to>
        <xdr:sp macro="" textlink="">
          <xdr:nvSpPr>
            <xdr:cNvPr id="28842" name="Check Box 170" hidden="1">
              <a:extLst>
                <a:ext uri="{63B3BB69-23CF-44E3-9099-C40C66FF867C}">
                  <a14:compatExt spid="_x0000_s28842"/>
                </a:ext>
                <a:ext uri="{FF2B5EF4-FFF2-40B4-BE49-F238E27FC236}">
                  <a16:creationId xmlns:a16="http://schemas.microsoft.com/office/drawing/2014/main" id="{00000000-0008-0000-0D00-0000A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86</xdr:row>
          <xdr:rowOff>57150</xdr:rowOff>
        </xdr:from>
        <xdr:to>
          <xdr:col>3</xdr:col>
          <xdr:colOff>171450</xdr:colOff>
          <xdr:row>86</xdr:row>
          <xdr:rowOff>276225</xdr:rowOff>
        </xdr:to>
        <xdr:sp macro="" textlink="">
          <xdr:nvSpPr>
            <xdr:cNvPr id="28843" name="Check Box 171" hidden="1">
              <a:extLst>
                <a:ext uri="{63B3BB69-23CF-44E3-9099-C40C66FF867C}">
                  <a14:compatExt spid="_x0000_s28843"/>
                </a:ext>
                <a:ext uri="{FF2B5EF4-FFF2-40B4-BE49-F238E27FC236}">
                  <a16:creationId xmlns:a16="http://schemas.microsoft.com/office/drawing/2014/main" id="{00000000-0008-0000-0D00-0000A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87</xdr:row>
          <xdr:rowOff>114300</xdr:rowOff>
        </xdr:from>
        <xdr:to>
          <xdr:col>3</xdr:col>
          <xdr:colOff>171450</xdr:colOff>
          <xdr:row>87</xdr:row>
          <xdr:rowOff>333375</xdr:rowOff>
        </xdr:to>
        <xdr:sp macro="" textlink="">
          <xdr:nvSpPr>
            <xdr:cNvPr id="28844" name="Check Box 172" hidden="1">
              <a:extLst>
                <a:ext uri="{63B3BB69-23CF-44E3-9099-C40C66FF867C}">
                  <a14:compatExt spid="_x0000_s28844"/>
                </a:ext>
                <a:ext uri="{FF2B5EF4-FFF2-40B4-BE49-F238E27FC236}">
                  <a16:creationId xmlns:a16="http://schemas.microsoft.com/office/drawing/2014/main" id="{00000000-0008-0000-0D00-0000A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88</xdr:row>
          <xdr:rowOff>47625</xdr:rowOff>
        </xdr:from>
        <xdr:to>
          <xdr:col>3</xdr:col>
          <xdr:colOff>171450</xdr:colOff>
          <xdr:row>88</xdr:row>
          <xdr:rowOff>266700</xdr:rowOff>
        </xdr:to>
        <xdr:sp macro="" textlink="">
          <xdr:nvSpPr>
            <xdr:cNvPr id="28845" name="Check Box 173" hidden="1">
              <a:extLst>
                <a:ext uri="{63B3BB69-23CF-44E3-9099-C40C66FF867C}">
                  <a14:compatExt spid="_x0000_s28845"/>
                </a:ext>
                <a:ext uri="{FF2B5EF4-FFF2-40B4-BE49-F238E27FC236}">
                  <a16:creationId xmlns:a16="http://schemas.microsoft.com/office/drawing/2014/main" id="{00000000-0008-0000-0D00-0000A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89</xdr:row>
          <xdr:rowOff>47625</xdr:rowOff>
        </xdr:from>
        <xdr:to>
          <xdr:col>3</xdr:col>
          <xdr:colOff>171450</xdr:colOff>
          <xdr:row>89</xdr:row>
          <xdr:rowOff>266700</xdr:rowOff>
        </xdr:to>
        <xdr:sp macro="" textlink="">
          <xdr:nvSpPr>
            <xdr:cNvPr id="28846" name="Check Box 174" hidden="1">
              <a:extLst>
                <a:ext uri="{63B3BB69-23CF-44E3-9099-C40C66FF867C}">
                  <a14:compatExt spid="_x0000_s28846"/>
                </a:ext>
                <a:ext uri="{FF2B5EF4-FFF2-40B4-BE49-F238E27FC236}">
                  <a16:creationId xmlns:a16="http://schemas.microsoft.com/office/drawing/2014/main" id="{00000000-0008-0000-0D00-0000A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90</xdr:row>
          <xdr:rowOff>180975</xdr:rowOff>
        </xdr:from>
        <xdr:to>
          <xdr:col>3</xdr:col>
          <xdr:colOff>171450</xdr:colOff>
          <xdr:row>92</xdr:row>
          <xdr:rowOff>19050</xdr:rowOff>
        </xdr:to>
        <xdr:sp macro="" textlink="">
          <xdr:nvSpPr>
            <xdr:cNvPr id="28847" name="Check Box 175" hidden="1">
              <a:extLst>
                <a:ext uri="{63B3BB69-23CF-44E3-9099-C40C66FF867C}">
                  <a14:compatExt spid="_x0000_s28847"/>
                </a:ext>
                <a:ext uri="{FF2B5EF4-FFF2-40B4-BE49-F238E27FC236}">
                  <a16:creationId xmlns:a16="http://schemas.microsoft.com/office/drawing/2014/main" id="{00000000-0008-0000-0D00-0000A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91</xdr:row>
          <xdr:rowOff>180975</xdr:rowOff>
        </xdr:from>
        <xdr:to>
          <xdr:col>3</xdr:col>
          <xdr:colOff>171450</xdr:colOff>
          <xdr:row>93</xdr:row>
          <xdr:rowOff>19050</xdr:rowOff>
        </xdr:to>
        <xdr:sp macro="" textlink="">
          <xdr:nvSpPr>
            <xdr:cNvPr id="28848" name="Check Box 176" hidden="1">
              <a:extLst>
                <a:ext uri="{63B3BB69-23CF-44E3-9099-C40C66FF867C}">
                  <a14:compatExt spid="_x0000_s28848"/>
                </a:ext>
                <a:ext uri="{FF2B5EF4-FFF2-40B4-BE49-F238E27FC236}">
                  <a16:creationId xmlns:a16="http://schemas.microsoft.com/office/drawing/2014/main" id="{00000000-0008-0000-0D00-0000B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92</xdr:row>
          <xdr:rowOff>180975</xdr:rowOff>
        </xdr:from>
        <xdr:to>
          <xdr:col>3</xdr:col>
          <xdr:colOff>171450</xdr:colOff>
          <xdr:row>94</xdr:row>
          <xdr:rowOff>19050</xdr:rowOff>
        </xdr:to>
        <xdr:sp macro="" textlink="">
          <xdr:nvSpPr>
            <xdr:cNvPr id="28849" name="Check Box 177" hidden="1">
              <a:extLst>
                <a:ext uri="{63B3BB69-23CF-44E3-9099-C40C66FF867C}">
                  <a14:compatExt spid="_x0000_s28849"/>
                </a:ext>
                <a:ext uri="{FF2B5EF4-FFF2-40B4-BE49-F238E27FC236}">
                  <a16:creationId xmlns:a16="http://schemas.microsoft.com/office/drawing/2014/main" id="{00000000-0008-0000-0D00-0000B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89</xdr:row>
          <xdr:rowOff>295275</xdr:rowOff>
        </xdr:from>
        <xdr:to>
          <xdr:col>3</xdr:col>
          <xdr:colOff>171450</xdr:colOff>
          <xdr:row>91</xdr:row>
          <xdr:rowOff>9525</xdr:rowOff>
        </xdr:to>
        <xdr:sp macro="" textlink="">
          <xdr:nvSpPr>
            <xdr:cNvPr id="28850" name="Check Box 178" hidden="1">
              <a:extLst>
                <a:ext uri="{63B3BB69-23CF-44E3-9099-C40C66FF867C}">
                  <a14:compatExt spid="_x0000_s28850"/>
                </a:ext>
                <a:ext uri="{FF2B5EF4-FFF2-40B4-BE49-F238E27FC236}">
                  <a16:creationId xmlns:a16="http://schemas.microsoft.com/office/drawing/2014/main" id="{00000000-0008-0000-0D00-0000B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95</xdr:row>
          <xdr:rowOff>171450</xdr:rowOff>
        </xdr:from>
        <xdr:to>
          <xdr:col>3</xdr:col>
          <xdr:colOff>171450</xdr:colOff>
          <xdr:row>97</xdr:row>
          <xdr:rowOff>9525</xdr:rowOff>
        </xdr:to>
        <xdr:sp macro="" textlink="">
          <xdr:nvSpPr>
            <xdr:cNvPr id="28851" name="Check Box 179" hidden="1">
              <a:extLst>
                <a:ext uri="{63B3BB69-23CF-44E3-9099-C40C66FF867C}">
                  <a14:compatExt spid="_x0000_s28851"/>
                </a:ext>
                <a:ext uri="{FF2B5EF4-FFF2-40B4-BE49-F238E27FC236}">
                  <a16:creationId xmlns:a16="http://schemas.microsoft.com/office/drawing/2014/main" id="{00000000-0008-0000-0D00-0000B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96</xdr:row>
          <xdr:rowOff>171450</xdr:rowOff>
        </xdr:from>
        <xdr:to>
          <xdr:col>3</xdr:col>
          <xdr:colOff>171450</xdr:colOff>
          <xdr:row>98</xdr:row>
          <xdr:rowOff>9525</xdr:rowOff>
        </xdr:to>
        <xdr:sp macro="" textlink="">
          <xdr:nvSpPr>
            <xdr:cNvPr id="28852" name="Check Box 180" hidden="1">
              <a:extLst>
                <a:ext uri="{63B3BB69-23CF-44E3-9099-C40C66FF867C}">
                  <a14:compatExt spid="_x0000_s28852"/>
                </a:ext>
                <a:ext uri="{FF2B5EF4-FFF2-40B4-BE49-F238E27FC236}">
                  <a16:creationId xmlns:a16="http://schemas.microsoft.com/office/drawing/2014/main" id="{00000000-0008-0000-0D00-0000B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100</xdr:row>
          <xdr:rowOff>47625</xdr:rowOff>
        </xdr:from>
        <xdr:to>
          <xdr:col>3</xdr:col>
          <xdr:colOff>171450</xdr:colOff>
          <xdr:row>100</xdr:row>
          <xdr:rowOff>266700</xdr:rowOff>
        </xdr:to>
        <xdr:sp macro="" textlink="">
          <xdr:nvSpPr>
            <xdr:cNvPr id="28859" name="Check Box 187" hidden="1">
              <a:extLst>
                <a:ext uri="{63B3BB69-23CF-44E3-9099-C40C66FF867C}">
                  <a14:compatExt spid="_x0000_s28859"/>
                </a:ext>
                <a:ext uri="{FF2B5EF4-FFF2-40B4-BE49-F238E27FC236}">
                  <a16:creationId xmlns:a16="http://schemas.microsoft.com/office/drawing/2014/main" id="{00000000-0008-0000-0D00-0000B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100</xdr:row>
          <xdr:rowOff>304800</xdr:rowOff>
        </xdr:from>
        <xdr:to>
          <xdr:col>3</xdr:col>
          <xdr:colOff>171450</xdr:colOff>
          <xdr:row>102</xdr:row>
          <xdr:rowOff>19050</xdr:rowOff>
        </xdr:to>
        <xdr:sp macro="" textlink="">
          <xdr:nvSpPr>
            <xdr:cNvPr id="28860" name="Check Box 188" hidden="1">
              <a:extLst>
                <a:ext uri="{63B3BB69-23CF-44E3-9099-C40C66FF867C}">
                  <a14:compatExt spid="_x0000_s28860"/>
                </a:ext>
                <a:ext uri="{FF2B5EF4-FFF2-40B4-BE49-F238E27FC236}">
                  <a16:creationId xmlns:a16="http://schemas.microsoft.com/office/drawing/2014/main" id="{00000000-0008-0000-0D00-0000B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101</xdr:row>
          <xdr:rowOff>180975</xdr:rowOff>
        </xdr:from>
        <xdr:to>
          <xdr:col>3</xdr:col>
          <xdr:colOff>171450</xdr:colOff>
          <xdr:row>103</xdr:row>
          <xdr:rowOff>19050</xdr:rowOff>
        </xdr:to>
        <xdr:sp macro="" textlink="">
          <xdr:nvSpPr>
            <xdr:cNvPr id="28861" name="Check Box 189" hidden="1">
              <a:extLst>
                <a:ext uri="{63B3BB69-23CF-44E3-9099-C40C66FF867C}">
                  <a14:compatExt spid="_x0000_s28861"/>
                </a:ext>
                <a:ext uri="{FF2B5EF4-FFF2-40B4-BE49-F238E27FC236}">
                  <a16:creationId xmlns:a16="http://schemas.microsoft.com/office/drawing/2014/main" id="{00000000-0008-0000-0D00-0000B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103</xdr:row>
          <xdr:rowOff>28575</xdr:rowOff>
        </xdr:from>
        <xdr:to>
          <xdr:col>3</xdr:col>
          <xdr:colOff>171450</xdr:colOff>
          <xdr:row>103</xdr:row>
          <xdr:rowOff>247650</xdr:rowOff>
        </xdr:to>
        <xdr:sp macro="" textlink="">
          <xdr:nvSpPr>
            <xdr:cNvPr id="28862" name="Check Box 190" hidden="1">
              <a:extLst>
                <a:ext uri="{63B3BB69-23CF-44E3-9099-C40C66FF867C}">
                  <a14:compatExt spid="_x0000_s28862"/>
                </a:ext>
                <a:ext uri="{FF2B5EF4-FFF2-40B4-BE49-F238E27FC236}">
                  <a16:creationId xmlns:a16="http://schemas.microsoft.com/office/drawing/2014/main" id="{00000000-0008-0000-0D00-0000B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103</xdr:row>
          <xdr:rowOff>295275</xdr:rowOff>
        </xdr:from>
        <xdr:to>
          <xdr:col>3</xdr:col>
          <xdr:colOff>171450</xdr:colOff>
          <xdr:row>105</xdr:row>
          <xdr:rowOff>9525</xdr:rowOff>
        </xdr:to>
        <xdr:sp macro="" textlink="">
          <xdr:nvSpPr>
            <xdr:cNvPr id="28863" name="Check Box 191" hidden="1">
              <a:extLst>
                <a:ext uri="{63B3BB69-23CF-44E3-9099-C40C66FF867C}">
                  <a14:compatExt spid="_x0000_s28863"/>
                </a:ext>
                <a:ext uri="{FF2B5EF4-FFF2-40B4-BE49-F238E27FC236}">
                  <a16:creationId xmlns:a16="http://schemas.microsoft.com/office/drawing/2014/main" id="{00000000-0008-0000-0D00-0000B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104</xdr:row>
          <xdr:rowOff>180975</xdr:rowOff>
        </xdr:from>
        <xdr:to>
          <xdr:col>3</xdr:col>
          <xdr:colOff>171450</xdr:colOff>
          <xdr:row>106</xdr:row>
          <xdr:rowOff>19050</xdr:rowOff>
        </xdr:to>
        <xdr:sp macro="" textlink="">
          <xdr:nvSpPr>
            <xdr:cNvPr id="28864" name="Check Box 192" hidden="1">
              <a:extLst>
                <a:ext uri="{63B3BB69-23CF-44E3-9099-C40C66FF867C}">
                  <a14:compatExt spid="_x0000_s28864"/>
                </a:ext>
                <a:ext uri="{FF2B5EF4-FFF2-40B4-BE49-F238E27FC236}">
                  <a16:creationId xmlns:a16="http://schemas.microsoft.com/office/drawing/2014/main" id="{00000000-0008-0000-0D00-0000C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absolute">
    <xdr:from>
      <xdr:col>4</xdr:col>
      <xdr:colOff>47625</xdr:colOff>
      <xdr:row>0</xdr:row>
      <xdr:rowOff>28575</xdr:rowOff>
    </xdr:from>
    <xdr:to>
      <xdr:col>5</xdr:col>
      <xdr:colOff>76200</xdr:colOff>
      <xdr:row>1</xdr:row>
      <xdr:rowOff>57150</xdr:rowOff>
    </xdr:to>
    <xdr:sp macro="" textlink="">
      <xdr:nvSpPr>
        <xdr:cNvPr id="2" name="四角形: 角度付き 1">
          <a:hlinkClick xmlns:r="http://schemas.openxmlformats.org/officeDocument/2006/relationships" r:id="rId1"/>
          <a:extLst>
            <a:ext uri="{FF2B5EF4-FFF2-40B4-BE49-F238E27FC236}">
              <a16:creationId xmlns:a16="http://schemas.microsoft.com/office/drawing/2014/main" id="{88A7A908-3831-43F4-9198-6CD78102CB5F}"/>
            </a:ext>
          </a:extLst>
        </xdr:cNvPr>
        <xdr:cNvSpPr/>
      </xdr:nvSpPr>
      <xdr:spPr>
        <a:xfrm>
          <a:off x="6181725" y="28575"/>
          <a:ext cx="714375" cy="219075"/>
        </a:xfrm>
        <a:prstGeom prst="bevel">
          <a:avLst>
            <a:gd name="adj" fmla="val 4919"/>
          </a:avLst>
        </a:prstGeom>
        <a:solidFill>
          <a:schemeClr val="bg1">
            <a:lumMod val="50000"/>
          </a:scheme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oneCellAnchor>
    <xdr:from>
      <xdr:col>3</xdr:col>
      <xdr:colOff>66677</xdr:colOff>
      <xdr:row>24</xdr:row>
      <xdr:rowOff>38101</xdr:rowOff>
    </xdr:from>
    <xdr:ext cx="2574487" cy="937629"/>
    <xdr:sp macro="" textlink="">
      <xdr:nvSpPr>
        <xdr:cNvPr id="3" name="正方形/長方形 2">
          <a:extLst>
            <a:ext uri="{FF2B5EF4-FFF2-40B4-BE49-F238E27FC236}">
              <a16:creationId xmlns:a16="http://schemas.microsoft.com/office/drawing/2014/main" id="{AB93ED56-4105-4AE0-97FE-0A7617B7CA1C}"/>
            </a:ext>
          </a:extLst>
        </xdr:cNvPr>
        <xdr:cNvSpPr/>
      </xdr:nvSpPr>
      <xdr:spPr>
        <a:xfrm rot="20687818">
          <a:off x="2647952" y="5610226"/>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oneCellAnchor>
    <xdr:from>
      <xdr:col>0</xdr:col>
      <xdr:colOff>485776</xdr:colOff>
      <xdr:row>5</xdr:row>
      <xdr:rowOff>28575</xdr:rowOff>
    </xdr:from>
    <xdr:ext cx="2574487" cy="937629"/>
    <xdr:sp macro="" textlink="">
      <xdr:nvSpPr>
        <xdr:cNvPr id="4" name="正方形/長方形 3">
          <a:extLst>
            <a:ext uri="{FF2B5EF4-FFF2-40B4-BE49-F238E27FC236}">
              <a16:creationId xmlns:a16="http://schemas.microsoft.com/office/drawing/2014/main" id="{E8F80416-6E36-4A5C-B06F-5DA94D83F8A2}"/>
            </a:ext>
          </a:extLst>
        </xdr:cNvPr>
        <xdr:cNvSpPr/>
      </xdr:nvSpPr>
      <xdr:spPr>
        <a:xfrm rot="20687818">
          <a:off x="485776" y="1104900"/>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FF00">
                  <a:alpha val="53000"/>
                </a:srgbClr>
              </a:solidFill>
              <a:effectLst/>
            </a:rPr>
            <a:t>SAMPLE</a:t>
          </a:r>
          <a:endParaRPr lang="ja-JP" altLang="en-US" sz="5400" b="1" cap="none" spc="50">
            <a:ln w="0"/>
            <a:solidFill>
              <a:srgbClr val="FFFF00">
                <a:alpha val="53000"/>
              </a:srgbClr>
            </a:solidFill>
            <a:effectLst/>
          </a:endParaRPr>
        </a:p>
      </xdr:txBody>
    </xdr:sp>
    <xdr:clientData/>
  </xdr:oneCellAnchor>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1571625</xdr:colOff>
          <xdr:row>1</xdr:row>
          <xdr:rowOff>171450</xdr:rowOff>
        </xdr:from>
        <xdr:to>
          <xdr:col>3</xdr:col>
          <xdr:colOff>171450</xdr:colOff>
          <xdr:row>3</xdr:row>
          <xdr:rowOff>9525</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E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3</xdr:row>
          <xdr:rowOff>0</xdr:rowOff>
        </xdr:from>
        <xdr:to>
          <xdr:col>3</xdr:col>
          <xdr:colOff>171450</xdr:colOff>
          <xdr:row>4</xdr:row>
          <xdr:rowOff>28575</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E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3</xdr:row>
          <xdr:rowOff>180975</xdr:rowOff>
        </xdr:from>
        <xdr:to>
          <xdr:col>3</xdr:col>
          <xdr:colOff>171450</xdr:colOff>
          <xdr:row>5</xdr:row>
          <xdr:rowOff>19050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E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4</xdr:row>
          <xdr:rowOff>180975</xdr:rowOff>
        </xdr:from>
        <xdr:to>
          <xdr:col>3</xdr:col>
          <xdr:colOff>171450</xdr:colOff>
          <xdr:row>6</xdr:row>
          <xdr:rowOff>19050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E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5</xdr:row>
          <xdr:rowOff>180975</xdr:rowOff>
        </xdr:from>
        <xdr:to>
          <xdr:col>3</xdr:col>
          <xdr:colOff>171450</xdr:colOff>
          <xdr:row>7</xdr:row>
          <xdr:rowOff>19050</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E00-00000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6</xdr:row>
          <xdr:rowOff>180975</xdr:rowOff>
        </xdr:from>
        <xdr:to>
          <xdr:col>3</xdr:col>
          <xdr:colOff>171450</xdr:colOff>
          <xdr:row>8</xdr:row>
          <xdr:rowOff>19050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E00-00000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7</xdr:row>
          <xdr:rowOff>180975</xdr:rowOff>
        </xdr:from>
        <xdr:to>
          <xdr:col>3</xdr:col>
          <xdr:colOff>171450</xdr:colOff>
          <xdr:row>9</xdr:row>
          <xdr:rowOff>19050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E00-00000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8</xdr:row>
          <xdr:rowOff>180975</xdr:rowOff>
        </xdr:from>
        <xdr:to>
          <xdr:col>3</xdr:col>
          <xdr:colOff>171450</xdr:colOff>
          <xdr:row>10</xdr:row>
          <xdr:rowOff>19050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E00-00000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9</xdr:row>
          <xdr:rowOff>180975</xdr:rowOff>
        </xdr:from>
        <xdr:to>
          <xdr:col>3</xdr:col>
          <xdr:colOff>171450</xdr:colOff>
          <xdr:row>11</xdr:row>
          <xdr:rowOff>19050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E00-00000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absolute">
    <xdr:from>
      <xdr:col>4</xdr:col>
      <xdr:colOff>47625</xdr:colOff>
      <xdr:row>0</xdr:row>
      <xdr:rowOff>28575</xdr:rowOff>
    </xdr:from>
    <xdr:to>
      <xdr:col>5</xdr:col>
      <xdr:colOff>76200</xdr:colOff>
      <xdr:row>1</xdr:row>
      <xdr:rowOff>57150</xdr:rowOff>
    </xdr:to>
    <xdr:sp macro="" textlink="">
      <xdr:nvSpPr>
        <xdr:cNvPr id="2" name="四角形: 角度付き 1">
          <a:hlinkClick xmlns:r="http://schemas.openxmlformats.org/officeDocument/2006/relationships" r:id="rId1"/>
          <a:extLst>
            <a:ext uri="{FF2B5EF4-FFF2-40B4-BE49-F238E27FC236}">
              <a16:creationId xmlns:a16="http://schemas.microsoft.com/office/drawing/2014/main" id="{6E01F190-B321-4610-B48F-1DA30AA60932}"/>
            </a:ext>
          </a:extLst>
        </xdr:cNvPr>
        <xdr:cNvSpPr/>
      </xdr:nvSpPr>
      <xdr:spPr>
        <a:xfrm>
          <a:off x="6181725" y="28575"/>
          <a:ext cx="714375" cy="219075"/>
        </a:xfrm>
        <a:prstGeom prst="bevel">
          <a:avLst>
            <a:gd name="adj" fmla="val 4919"/>
          </a:avLst>
        </a:prstGeom>
        <a:solidFill>
          <a:schemeClr val="bg1">
            <a:lumMod val="50000"/>
          </a:scheme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oneCellAnchor>
    <xdr:from>
      <xdr:col>1</xdr:col>
      <xdr:colOff>885825</xdr:colOff>
      <xdr:row>3</xdr:row>
      <xdr:rowOff>19050</xdr:rowOff>
    </xdr:from>
    <xdr:ext cx="2574487" cy="937629"/>
    <xdr:sp macro="" textlink="">
      <xdr:nvSpPr>
        <xdr:cNvPr id="3" name="正方形/長方形 2">
          <a:extLst>
            <a:ext uri="{FF2B5EF4-FFF2-40B4-BE49-F238E27FC236}">
              <a16:creationId xmlns:a16="http://schemas.microsoft.com/office/drawing/2014/main" id="{0A3D75CE-BF1F-48CE-9F8C-1D52339BC049}"/>
            </a:ext>
          </a:extLst>
        </xdr:cNvPr>
        <xdr:cNvSpPr/>
      </xdr:nvSpPr>
      <xdr:spPr>
        <a:xfrm rot="20687818">
          <a:off x="1695450" y="590550"/>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800100</xdr:colOff>
          <xdr:row>2</xdr:row>
          <xdr:rowOff>47625</xdr:rowOff>
        </xdr:from>
        <xdr:to>
          <xdr:col>3</xdr:col>
          <xdr:colOff>161925</xdr:colOff>
          <xdr:row>2</xdr:row>
          <xdr:rowOff>266700</xdr:rowOff>
        </xdr:to>
        <xdr:sp macro="" textlink="">
          <xdr:nvSpPr>
            <xdr:cNvPr id="27649" name="Check Box 1" hidden="1">
              <a:extLst>
                <a:ext uri="{63B3BB69-23CF-44E3-9099-C40C66FF867C}">
                  <a14:compatExt spid="_x0000_s27649"/>
                </a:ext>
                <a:ext uri="{FF2B5EF4-FFF2-40B4-BE49-F238E27FC236}">
                  <a16:creationId xmlns:a16="http://schemas.microsoft.com/office/drawing/2014/main" id="{00000000-0008-0000-0F00-00000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3</xdr:row>
          <xdr:rowOff>47625</xdr:rowOff>
        </xdr:from>
        <xdr:to>
          <xdr:col>3</xdr:col>
          <xdr:colOff>161925</xdr:colOff>
          <xdr:row>3</xdr:row>
          <xdr:rowOff>266700</xdr:rowOff>
        </xdr:to>
        <xdr:sp macro="" textlink="">
          <xdr:nvSpPr>
            <xdr:cNvPr id="27651" name="Check Box 3" hidden="1">
              <a:extLst>
                <a:ext uri="{63B3BB69-23CF-44E3-9099-C40C66FF867C}">
                  <a14:compatExt spid="_x0000_s27651"/>
                </a:ext>
                <a:ext uri="{FF2B5EF4-FFF2-40B4-BE49-F238E27FC236}">
                  <a16:creationId xmlns:a16="http://schemas.microsoft.com/office/drawing/2014/main" id="{00000000-0008-0000-0F00-00000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4</xdr:row>
          <xdr:rowOff>104775</xdr:rowOff>
        </xdr:from>
        <xdr:to>
          <xdr:col>3</xdr:col>
          <xdr:colOff>161925</xdr:colOff>
          <xdr:row>4</xdr:row>
          <xdr:rowOff>323850</xdr:rowOff>
        </xdr:to>
        <xdr:sp macro="" textlink="">
          <xdr:nvSpPr>
            <xdr:cNvPr id="27652" name="Check Box 4" hidden="1">
              <a:extLst>
                <a:ext uri="{63B3BB69-23CF-44E3-9099-C40C66FF867C}">
                  <a14:compatExt spid="_x0000_s27652"/>
                </a:ext>
                <a:ext uri="{FF2B5EF4-FFF2-40B4-BE49-F238E27FC236}">
                  <a16:creationId xmlns:a16="http://schemas.microsoft.com/office/drawing/2014/main" id="{00000000-0008-0000-0F00-00000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5</xdr:row>
          <xdr:rowOff>57150</xdr:rowOff>
        </xdr:from>
        <xdr:to>
          <xdr:col>3</xdr:col>
          <xdr:colOff>161925</xdr:colOff>
          <xdr:row>5</xdr:row>
          <xdr:rowOff>276225</xdr:rowOff>
        </xdr:to>
        <xdr:sp macro="" textlink="">
          <xdr:nvSpPr>
            <xdr:cNvPr id="27653" name="Check Box 5" hidden="1">
              <a:extLst>
                <a:ext uri="{63B3BB69-23CF-44E3-9099-C40C66FF867C}">
                  <a14:compatExt spid="_x0000_s27653"/>
                </a:ext>
                <a:ext uri="{FF2B5EF4-FFF2-40B4-BE49-F238E27FC236}">
                  <a16:creationId xmlns:a16="http://schemas.microsoft.com/office/drawing/2014/main" id="{00000000-0008-0000-0F00-00000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5</xdr:row>
          <xdr:rowOff>295275</xdr:rowOff>
        </xdr:from>
        <xdr:to>
          <xdr:col>3</xdr:col>
          <xdr:colOff>161925</xdr:colOff>
          <xdr:row>7</xdr:row>
          <xdr:rowOff>9525</xdr:rowOff>
        </xdr:to>
        <xdr:sp macro="" textlink="">
          <xdr:nvSpPr>
            <xdr:cNvPr id="27654" name="Check Box 6" hidden="1">
              <a:extLst>
                <a:ext uri="{63B3BB69-23CF-44E3-9099-C40C66FF867C}">
                  <a14:compatExt spid="_x0000_s27654"/>
                </a:ext>
                <a:ext uri="{FF2B5EF4-FFF2-40B4-BE49-F238E27FC236}">
                  <a16:creationId xmlns:a16="http://schemas.microsoft.com/office/drawing/2014/main" id="{00000000-0008-0000-0F00-00000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6</xdr:row>
          <xdr:rowOff>171450</xdr:rowOff>
        </xdr:from>
        <xdr:to>
          <xdr:col>3</xdr:col>
          <xdr:colOff>161925</xdr:colOff>
          <xdr:row>8</xdr:row>
          <xdr:rowOff>9525</xdr:rowOff>
        </xdr:to>
        <xdr:sp macro="" textlink="">
          <xdr:nvSpPr>
            <xdr:cNvPr id="27655" name="Check Box 7" hidden="1">
              <a:extLst>
                <a:ext uri="{63B3BB69-23CF-44E3-9099-C40C66FF867C}">
                  <a14:compatExt spid="_x0000_s27655"/>
                </a:ext>
                <a:ext uri="{FF2B5EF4-FFF2-40B4-BE49-F238E27FC236}">
                  <a16:creationId xmlns:a16="http://schemas.microsoft.com/office/drawing/2014/main" id="{00000000-0008-0000-0F00-00000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8</xdr:row>
          <xdr:rowOff>47625</xdr:rowOff>
        </xdr:from>
        <xdr:to>
          <xdr:col>3</xdr:col>
          <xdr:colOff>161925</xdr:colOff>
          <xdr:row>8</xdr:row>
          <xdr:rowOff>266700</xdr:rowOff>
        </xdr:to>
        <xdr:sp macro="" textlink="">
          <xdr:nvSpPr>
            <xdr:cNvPr id="27656" name="Check Box 8" hidden="1">
              <a:extLst>
                <a:ext uri="{63B3BB69-23CF-44E3-9099-C40C66FF867C}">
                  <a14:compatExt spid="_x0000_s27656"/>
                </a:ext>
                <a:ext uri="{FF2B5EF4-FFF2-40B4-BE49-F238E27FC236}">
                  <a16:creationId xmlns:a16="http://schemas.microsoft.com/office/drawing/2014/main" id="{00000000-0008-0000-0F00-00000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9</xdr:row>
          <xdr:rowOff>47625</xdr:rowOff>
        </xdr:from>
        <xdr:to>
          <xdr:col>3</xdr:col>
          <xdr:colOff>161925</xdr:colOff>
          <xdr:row>9</xdr:row>
          <xdr:rowOff>266700</xdr:rowOff>
        </xdr:to>
        <xdr:sp macro="" textlink="">
          <xdr:nvSpPr>
            <xdr:cNvPr id="27657" name="Check Box 9" hidden="1">
              <a:extLst>
                <a:ext uri="{63B3BB69-23CF-44E3-9099-C40C66FF867C}">
                  <a14:compatExt spid="_x0000_s27657"/>
                </a:ext>
                <a:ext uri="{FF2B5EF4-FFF2-40B4-BE49-F238E27FC236}">
                  <a16:creationId xmlns:a16="http://schemas.microsoft.com/office/drawing/2014/main" id="{00000000-0008-0000-0F00-00000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10</xdr:row>
          <xdr:rowOff>47625</xdr:rowOff>
        </xdr:from>
        <xdr:to>
          <xdr:col>3</xdr:col>
          <xdr:colOff>161925</xdr:colOff>
          <xdr:row>10</xdr:row>
          <xdr:rowOff>266700</xdr:rowOff>
        </xdr:to>
        <xdr:sp macro="" textlink="">
          <xdr:nvSpPr>
            <xdr:cNvPr id="27658" name="Check Box 10" hidden="1">
              <a:extLst>
                <a:ext uri="{63B3BB69-23CF-44E3-9099-C40C66FF867C}">
                  <a14:compatExt spid="_x0000_s27658"/>
                </a:ext>
                <a:ext uri="{FF2B5EF4-FFF2-40B4-BE49-F238E27FC236}">
                  <a16:creationId xmlns:a16="http://schemas.microsoft.com/office/drawing/2014/main" id="{00000000-0008-0000-0F00-00000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11</xdr:row>
          <xdr:rowOff>47625</xdr:rowOff>
        </xdr:from>
        <xdr:to>
          <xdr:col>3</xdr:col>
          <xdr:colOff>161925</xdr:colOff>
          <xdr:row>11</xdr:row>
          <xdr:rowOff>266700</xdr:rowOff>
        </xdr:to>
        <xdr:sp macro="" textlink="">
          <xdr:nvSpPr>
            <xdr:cNvPr id="27659" name="Check Box 11" hidden="1">
              <a:extLst>
                <a:ext uri="{63B3BB69-23CF-44E3-9099-C40C66FF867C}">
                  <a14:compatExt spid="_x0000_s27659"/>
                </a:ext>
                <a:ext uri="{FF2B5EF4-FFF2-40B4-BE49-F238E27FC236}">
                  <a16:creationId xmlns:a16="http://schemas.microsoft.com/office/drawing/2014/main" id="{00000000-0008-0000-0F00-00000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12</xdr:row>
          <xdr:rowOff>47625</xdr:rowOff>
        </xdr:from>
        <xdr:to>
          <xdr:col>3</xdr:col>
          <xdr:colOff>161925</xdr:colOff>
          <xdr:row>12</xdr:row>
          <xdr:rowOff>266700</xdr:rowOff>
        </xdr:to>
        <xdr:sp macro="" textlink="">
          <xdr:nvSpPr>
            <xdr:cNvPr id="27660" name="Check Box 12" hidden="1">
              <a:extLst>
                <a:ext uri="{63B3BB69-23CF-44E3-9099-C40C66FF867C}">
                  <a14:compatExt spid="_x0000_s27660"/>
                </a:ext>
                <a:ext uri="{FF2B5EF4-FFF2-40B4-BE49-F238E27FC236}">
                  <a16:creationId xmlns:a16="http://schemas.microsoft.com/office/drawing/2014/main" id="{00000000-0008-0000-0F00-00000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13</xdr:row>
          <xdr:rowOff>47625</xdr:rowOff>
        </xdr:from>
        <xdr:to>
          <xdr:col>3</xdr:col>
          <xdr:colOff>161925</xdr:colOff>
          <xdr:row>13</xdr:row>
          <xdr:rowOff>266700</xdr:rowOff>
        </xdr:to>
        <xdr:sp macro="" textlink="">
          <xdr:nvSpPr>
            <xdr:cNvPr id="27661" name="Check Box 13" hidden="1">
              <a:extLst>
                <a:ext uri="{63B3BB69-23CF-44E3-9099-C40C66FF867C}">
                  <a14:compatExt spid="_x0000_s27661"/>
                </a:ext>
                <a:ext uri="{FF2B5EF4-FFF2-40B4-BE49-F238E27FC236}">
                  <a16:creationId xmlns:a16="http://schemas.microsoft.com/office/drawing/2014/main" id="{00000000-0008-0000-0F00-00000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14</xdr:row>
          <xdr:rowOff>47625</xdr:rowOff>
        </xdr:from>
        <xdr:to>
          <xdr:col>3</xdr:col>
          <xdr:colOff>161925</xdr:colOff>
          <xdr:row>14</xdr:row>
          <xdr:rowOff>266700</xdr:rowOff>
        </xdr:to>
        <xdr:sp macro="" textlink="">
          <xdr:nvSpPr>
            <xdr:cNvPr id="27662" name="Check Box 14" hidden="1">
              <a:extLst>
                <a:ext uri="{63B3BB69-23CF-44E3-9099-C40C66FF867C}">
                  <a14:compatExt spid="_x0000_s27662"/>
                </a:ext>
                <a:ext uri="{FF2B5EF4-FFF2-40B4-BE49-F238E27FC236}">
                  <a16:creationId xmlns:a16="http://schemas.microsoft.com/office/drawing/2014/main" id="{00000000-0008-0000-0F00-00000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14</xdr:row>
          <xdr:rowOff>304800</xdr:rowOff>
        </xdr:from>
        <xdr:to>
          <xdr:col>3</xdr:col>
          <xdr:colOff>161925</xdr:colOff>
          <xdr:row>16</xdr:row>
          <xdr:rowOff>19050</xdr:rowOff>
        </xdr:to>
        <xdr:sp macro="" textlink="">
          <xdr:nvSpPr>
            <xdr:cNvPr id="27663" name="Check Box 15" hidden="1">
              <a:extLst>
                <a:ext uri="{63B3BB69-23CF-44E3-9099-C40C66FF867C}">
                  <a14:compatExt spid="_x0000_s27663"/>
                </a:ext>
                <a:ext uri="{FF2B5EF4-FFF2-40B4-BE49-F238E27FC236}">
                  <a16:creationId xmlns:a16="http://schemas.microsoft.com/office/drawing/2014/main" id="{00000000-0008-0000-0F00-00000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16</xdr:row>
          <xdr:rowOff>38100</xdr:rowOff>
        </xdr:from>
        <xdr:to>
          <xdr:col>3</xdr:col>
          <xdr:colOff>161925</xdr:colOff>
          <xdr:row>16</xdr:row>
          <xdr:rowOff>257175</xdr:rowOff>
        </xdr:to>
        <xdr:sp macro="" textlink="">
          <xdr:nvSpPr>
            <xdr:cNvPr id="27664" name="Check Box 16" hidden="1">
              <a:extLst>
                <a:ext uri="{63B3BB69-23CF-44E3-9099-C40C66FF867C}">
                  <a14:compatExt spid="_x0000_s27664"/>
                </a:ext>
                <a:ext uri="{FF2B5EF4-FFF2-40B4-BE49-F238E27FC236}">
                  <a16:creationId xmlns:a16="http://schemas.microsoft.com/office/drawing/2014/main" id="{00000000-0008-0000-0F00-00001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17</xdr:row>
          <xdr:rowOff>38100</xdr:rowOff>
        </xdr:from>
        <xdr:to>
          <xdr:col>3</xdr:col>
          <xdr:colOff>161925</xdr:colOff>
          <xdr:row>17</xdr:row>
          <xdr:rowOff>257175</xdr:rowOff>
        </xdr:to>
        <xdr:sp macro="" textlink="">
          <xdr:nvSpPr>
            <xdr:cNvPr id="27665" name="Check Box 17" hidden="1">
              <a:extLst>
                <a:ext uri="{63B3BB69-23CF-44E3-9099-C40C66FF867C}">
                  <a14:compatExt spid="_x0000_s27665"/>
                </a:ext>
                <a:ext uri="{FF2B5EF4-FFF2-40B4-BE49-F238E27FC236}">
                  <a16:creationId xmlns:a16="http://schemas.microsoft.com/office/drawing/2014/main" id="{00000000-0008-0000-0F00-00001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18</xdr:row>
          <xdr:rowOff>38100</xdr:rowOff>
        </xdr:from>
        <xdr:to>
          <xdr:col>3</xdr:col>
          <xdr:colOff>161925</xdr:colOff>
          <xdr:row>18</xdr:row>
          <xdr:rowOff>257175</xdr:rowOff>
        </xdr:to>
        <xdr:sp macro="" textlink="">
          <xdr:nvSpPr>
            <xdr:cNvPr id="27666" name="Check Box 18" hidden="1">
              <a:extLst>
                <a:ext uri="{63B3BB69-23CF-44E3-9099-C40C66FF867C}">
                  <a14:compatExt spid="_x0000_s27666"/>
                </a:ext>
                <a:ext uri="{FF2B5EF4-FFF2-40B4-BE49-F238E27FC236}">
                  <a16:creationId xmlns:a16="http://schemas.microsoft.com/office/drawing/2014/main" id="{00000000-0008-0000-0F00-00001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19</xdr:row>
          <xdr:rowOff>38100</xdr:rowOff>
        </xdr:from>
        <xdr:to>
          <xdr:col>3</xdr:col>
          <xdr:colOff>161925</xdr:colOff>
          <xdr:row>19</xdr:row>
          <xdr:rowOff>257175</xdr:rowOff>
        </xdr:to>
        <xdr:sp macro="" textlink="">
          <xdr:nvSpPr>
            <xdr:cNvPr id="27667" name="Check Box 19" hidden="1">
              <a:extLst>
                <a:ext uri="{63B3BB69-23CF-44E3-9099-C40C66FF867C}">
                  <a14:compatExt spid="_x0000_s27667"/>
                </a:ext>
                <a:ext uri="{FF2B5EF4-FFF2-40B4-BE49-F238E27FC236}">
                  <a16:creationId xmlns:a16="http://schemas.microsoft.com/office/drawing/2014/main" id="{00000000-0008-0000-0F00-00001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20</xdr:row>
          <xdr:rowOff>38100</xdr:rowOff>
        </xdr:from>
        <xdr:to>
          <xdr:col>3</xdr:col>
          <xdr:colOff>161925</xdr:colOff>
          <xdr:row>20</xdr:row>
          <xdr:rowOff>257175</xdr:rowOff>
        </xdr:to>
        <xdr:sp macro="" textlink="">
          <xdr:nvSpPr>
            <xdr:cNvPr id="27668" name="Check Box 20" hidden="1">
              <a:extLst>
                <a:ext uri="{63B3BB69-23CF-44E3-9099-C40C66FF867C}">
                  <a14:compatExt spid="_x0000_s27668"/>
                </a:ext>
                <a:ext uri="{FF2B5EF4-FFF2-40B4-BE49-F238E27FC236}">
                  <a16:creationId xmlns:a16="http://schemas.microsoft.com/office/drawing/2014/main" id="{00000000-0008-0000-0F00-00001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21</xdr:row>
          <xdr:rowOff>38100</xdr:rowOff>
        </xdr:from>
        <xdr:to>
          <xdr:col>3</xdr:col>
          <xdr:colOff>161925</xdr:colOff>
          <xdr:row>21</xdr:row>
          <xdr:rowOff>257175</xdr:rowOff>
        </xdr:to>
        <xdr:sp macro="" textlink="">
          <xdr:nvSpPr>
            <xdr:cNvPr id="27669" name="Check Box 21" hidden="1">
              <a:extLst>
                <a:ext uri="{63B3BB69-23CF-44E3-9099-C40C66FF867C}">
                  <a14:compatExt spid="_x0000_s27669"/>
                </a:ext>
                <a:ext uri="{FF2B5EF4-FFF2-40B4-BE49-F238E27FC236}">
                  <a16:creationId xmlns:a16="http://schemas.microsoft.com/office/drawing/2014/main" id="{00000000-0008-0000-0F00-00001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22</xdr:row>
          <xdr:rowOff>38100</xdr:rowOff>
        </xdr:from>
        <xdr:to>
          <xdr:col>3</xdr:col>
          <xdr:colOff>161925</xdr:colOff>
          <xdr:row>22</xdr:row>
          <xdr:rowOff>257175</xdr:rowOff>
        </xdr:to>
        <xdr:sp macro="" textlink="">
          <xdr:nvSpPr>
            <xdr:cNvPr id="27670" name="Check Box 22" hidden="1">
              <a:extLst>
                <a:ext uri="{63B3BB69-23CF-44E3-9099-C40C66FF867C}">
                  <a14:compatExt spid="_x0000_s27670"/>
                </a:ext>
                <a:ext uri="{FF2B5EF4-FFF2-40B4-BE49-F238E27FC236}">
                  <a16:creationId xmlns:a16="http://schemas.microsoft.com/office/drawing/2014/main" id="{00000000-0008-0000-0F00-00001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23</xdr:row>
          <xdr:rowOff>38100</xdr:rowOff>
        </xdr:from>
        <xdr:to>
          <xdr:col>3</xdr:col>
          <xdr:colOff>161925</xdr:colOff>
          <xdr:row>23</xdr:row>
          <xdr:rowOff>257175</xdr:rowOff>
        </xdr:to>
        <xdr:sp macro="" textlink="">
          <xdr:nvSpPr>
            <xdr:cNvPr id="27671" name="Check Box 23" hidden="1">
              <a:extLst>
                <a:ext uri="{63B3BB69-23CF-44E3-9099-C40C66FF867C}">
                  <a14:compatExt spid="_x0000_s27671"/>
                </a:ext>
                <a:ext uri="{FF2B5EF4-FFF2-40B4-BE49-F238E27FC236}">
                  <a16:creationId xmlns:a16="http://schemas.microsoft.com/office/drawing/2014/main" id="{00000000-0008-0000-0F00-00001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24</xdr:row>
          <xdr:rowOff>38100</xdr:rowOff>
        </xdr:from>
        <xdr:to>
          <xdr:col>3</xdr:col>
          <xdr:colOff>161925</xdr:colOff>
          <xdr:row>24</xdr:row>
          <xdr:rowOff>257175</xdr:rowOff>
        </xdr:to>
        <xdr:sp macro="" textlink="">
          <xdr:nvSpPr>
            <xdr:cNvPr id="27672" name="Check Box 24" hidden="1">
              <a:extLst>
                <a:ext uri="{63B3BB69-23CF-44E3-9099-C40C66FF867C}">
                  <a14:compatExt spid="_x0000_s27672"/>
                </a:ext>
                <a:ext uri="{FF2B5EF4-FFF2-40B4-BE49-F238E27FC236}">
                  <a16:creationId xmlns:a16="http://schemas.microsoft.com/office/drawing/2014/main" id="{00000000-0008-0000-0F00-00001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800100</xdr:colOff>
          <xdr:row>25</xdr:row>
          <xdr:rowOff>38100</xdr:rowOff>
        </xdr:from>
        <xdr:to>
          <xdr:col>3</xdr:col>
          <xdr:colOff>161925</xdr:colOff>
          <xdr:row>25</xdr:row>
          <xdr:rowOff>257175</xdr:rowOff>
        </xdr:to>
        <xdr:sp macro="" textlink="">
          <xdr:nvSpPr>
            <xdr:cNvPr id="27673" name="Check Box 25" hidden="1">
              <a:extLst>
                <a:ext uri="{63B3BB69-23CF-44E3-9099-C40C66FF867C}">
                  <a14:compatExt spid="_x0000_s27673"/>
                </a:ext>
                <a:ext uri="{FF2B5EF4-FFF2-40B4-BE49-F238E27FC236}">
                  <a16:creationId xmlns:a16="http://schemas.microsoft.com/office/drawing/2014/main" id="{00000000-0008-0000-0F00-00001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absolute">
    <xdr:from>
      <xdr:col>4</xdr:col>
      <xdr:colOff>47625</xdr:colOff>
      <xdr:row>0</xdr:row>
      <xdr:rowOff>38100</xdr:rowOff>
    </xdr:from>
    <xdr:to>
      <xdr:col>5</xdr:col>
      <xdr:colOff>76200</xdr:colOff>
      <xdr:row>1</xdr:row>
      <xdr:rowOff>66675</xdr:rowOff>
    </xdr:to>
    <xdr:sp macro="" textlink="">
      <xdr:nvSpPr>
        <xdr:cNvPr id="2" name="四角形: 角度付き 1">
          <a:hlinkClick xmlns:r="http://schemas.openxmlformats.org/officeDocument/2006/relationships" r:id="rId1"/>
          <a:extLst>
            <a:ext uri="{FF2B5EF4-FFF2-40B4-BE49-F238E27FC236}">
              <a16:creationId xmlns:a16="http://schemas.microsoft.com/office/drawing/2014/main" id="{114BEA74-92DA-4CF7-B8C3-E72A5FCA28C8}"/>
            </a:ext>
          </a:extLst>
        </xdr:cNvPr>
        <xdr:cNvSpPr/>
      </xdr:nvSpPr>
      <xdr:spPr>
        <a:xfrm>
          <a:off x="6181725" y="38100"/>
          <a:ext cx="714375" cy="219075"/>
        </a:xfrm>
        <a:prstGeom prst="bevel">
          <a:avLst>
            <a:gd name="adj" fmla="val 4919"/>
          </a:avLst>
        </a:prstGeom>
        <a:solidFill>
          <a:schemeClr val="bg1">
            <a:lumMod val="50000"/>
          </a:scheme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oneCellAnchor>
    <xdr:from>
      <xdr:col>1</xdr:col>
      <xdr:colOff>104775</xdr:colOff>
      <xdr:row>10</xdr:row>
      <xdr:rowOff>171450</xdr:rowOff>
    </xdr:from>
    <xdr:ext cx="2574487" cy="937629"/>
    <xdr:sp macro="" textlink="">
      <xdr:nvSpPr>
        <xdr:cNvPr id="3" name="正方形/長方形 2">
          <a:extLst>
            <a:ext uri="{FF2B5EF4-FFF2-40B4-BE49-F238E27FC236}">
              <a16:creationId xmlns:a16="http://schemas.microsoft.com/office/drawing/2014/main" id="{5E64696C-3E6A-48F5-979F-EE78C43DD8AB}"/>
            </a:ext>
          </a:extLst>
        </xdr:cNvPr>
        <xdr:cNvSpPr/>
      </xdr:nvSpPr>
      <xdr:spPr>
        <a:xfrm rot="20687818">
          <a:off x="1676400" y="2943225"/>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57150</xdr:rowOff>
        </xdr:from>
        <xdr:to>
          <xdr:col>3</xdr:col>
          <xdr:colOff>171450</xdr:colOff>
          <xdr:row>2</xdr:row>
          <xdr:rowOff>276225</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10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238125</xdr:rowOff>
        </xdr:from>
        <xdr:to>
          <xdr:col>3</xdr:col>
          <xdr:colOff>171450</xdr:colOff>
          <xdr:row>3</xdr:row>
          <xdr:rowOff>457200</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1000-00000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742950</xdr:rowOff>
        </xdr:from>
        <xdr:to>
          <xdr:col>3</xdr:col>
          <xdr:colOff>171450</xdr:colOff>
          <xdr:row>5</xdr:row>
          <xdr:rowOff>9525</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1000-00000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4</xdr:row>
          <xdr:rowOff>180975</xdr:rowOff>
        </xdr:from>
        <xdr:to>
          <xdr:col>3</xdr:col>
          <xdr:colOff>171450</xdr:colOff>
          <xdr:row>6</xdr:row>
          <xdr:rowOff>19050</xdr:rowOff>
        </xdr:to>
        <xdr:sp macro="" textlink="">
          <xdr:nvSpPr>
            <xdr:cNvPr id="21508" name="Check Box 4" hidden="1">
              <a:extLst>
                <a:ext uri="{63B3BB69-23CF-44E3-9099-C40C66FF867C}">
                  <a14:compatExt spid="_x0000_s21508"/>
                </a:ext>
                <a:ext uri="{FF2B5EF4-FFF2-40B4-BE49-F238E27FC236}">
                  <a16:creationId xmlns:a16="http://schemas.microsoft.com/office/drawing/2014/main" id="{00000000-0008-0000-1000-00000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47625</xdr:rowOff>
        </xdr:from>
        <xdr:to>
          <xdr:col>3</xdr:col>
          <xdr:colOff>171450</xdr:colOff>
          <xdr:row>6</xdr:row>
          <xdr:rowOff>266700</xdr:rowOff>
        </xdr:to>
        <xdr:sp macro="" textlink="">
          <xdr:nvSpPr>
            <xdr:cNvPr id="21509" name="Check Box 5" hidden="1">
              <a:extLst>
                <a:ext uri="{63B3BB69-23CF-44E3-9099-C40C66FF867C}">
                  <a14:compatExt spid="_x0000_s21509"/>
                </a:ext>
                <a:ext uri="{FF2B5EF4-FFF2-40B4-BE49-F238E27FC236}">
                  <a16:creationId xmlns:a16="http://schemas.microsoft.com/office/drawing/2014/main" id="{00000000-0008-0000-1000-00000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295275</xdr:rowOff>
        </xdr:from>
        <xdr:to>
          <xdr:col>3</xdr:col>
          <xdr:colOff>171450</xdr:colOff>
          <xdr:row>8</xdr:row>
          <xdr:rowOff>9525</xdr:rowOff>
        </xdr:to>
        <xdr:sp macro="" textlink="">
          <xdr:nvSpPr>
            <xdr:cNvPr id="21510" name="Check Box 6" hidden="1">
              <a:extLst>
                <a:ext uri="{63B3BB69-23CF-44E3-9099-C40C66FF867C}">
                  <a14:compatExt spid="_x0000_s21510"/>
                </a:ext>
                <a:ext uri="{FF2B5EF4-FFF2-40B4-BE49-F238E27FC236}">
                  <a16:creationId xmlns:a16="http://schemas.microsoft.com/office/drawing/2014/main" id="{00000000-0008-0000-1000-00000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7</xdr:row>
          <xdr:rowOff>180975</xdr:rowOff>
        </xdr:from>
        <xdr:to>
          <xdr:col>3</xdr:col>
          <xdr:colOff>171450</xdr:colOff>
          <xdr:row>9</xdr:row>
          <xdr:rowOff>19050</xdr:rowOff>
        </xdr:to>
        <xdr:sp macro="" textlink="">
          <xdr:nvSpPr>
            <xdr:cNvPr id="21511" name="Check Box 7" hidden="1">
              <a:extLst>
                <a:ext uri="{63B3BB69-23CF-44E3-9099-C40C66FF867C}">
                  <a14:compatExt spid="_x0000_s21511"/>
                </a:ext>
                <a:ext uri="{FF2B5EF4-FFF2-40B4-BE49-F238E27FC236}">
                  <a16:creationId xmlns:a16="http://schemas.microsoft.com/office/drawing/2014/main" id="{00000000-0008-0000-1000-00000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38100</xdr:rowOff>
        </xdr:from>
        <xdr:to>
          <xdr:col>3</xdr:col>
          <xdr:colOff>171450</xdr:colOff>
          <xdr:row>9</xdr:row>
          <xdr:rowOff>257175</xdr:rowOff>
        </xdr:to>
        <xdr:sp macro="" textlink="">
          <xdr:nvSpPr>
            <xdr:cNvPr id="21512" name="Check Box 8" hidden="1">
              <a:extLst>
                <a:ext uri="{63B3BB69-23CF-44E3-9099-C40C66FF867C}">
                  <a14:compatExt spid="_x0000_s21512"/>
                </a:ext>
                <a:ext uri="{FF2B5EF4-FFF2-40B4-BE49-F238E27FC236}">
                  <a16:creationId xmlns:a16="http://schemas.microsoft.com/office/drawing/2014/main" id="{00000000-0008-0000-1000-00000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47625</xdr:rowOff>
        </xdr:from>
        <xdr:to>
          <xdr:col>3</xdr:col>
          <xdr:colOff>171450</xdr:colOff>
          <xdr:row>10</xdr:row>
          <xdr:rowOff>266700</xdr:rowOff>
        </xdr:to>
        <xdr:sp macro="" textlink="">
          <xdr:nvSpPr>
            <xdr:cNvPr id="21513" name="Check Box 9" hidden="1">
              <a:extLst>
                <a:ext uri="{63B3BB69-23CF-44E3-9099-C40C66FF867C}">
                  <a14:compatExt spid="_x0000_s21513"/>
                </a:ext>
                <a:ext uri="{FF2B5EF4-FFF2-40B4-BE49-F238E27FC236}">
                  <a16:creationId xmlns:a16="http://schemas.microsoft.com/office/drawing/2014/main" id="{00000000-0008-0000-1000-00000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12</xdr:row>
          <xdr:rowOff>171450</xdr:rowOff>
        </xdr:from>
        <xdr:to>
          <xdr:col>3</xdr:col>
          <xdr:colOff>171450</xdr:colOff>
          <xdr:row>14</xdr:row>
          <xdr:rowOff>9525</xdr:rowOff>
        </xdr:to>
        <xdr:sp macro="" textlink="">
          <xdr:nvSpPr>
            <xdr:cNvPr id="21532" name="Check Box 28" hidden="1">
              <a:extLst>
                <a:ext uri="{63B3BB69-23CF-44E3-9099-C40C66FF867C}">
                  <a14:compatExt spid="_x0000_s21532"/>
                </a:ext>
                <a:ext uri="{FF2B5EF4-FFF2-40B4-BE49-F238E27FC236}">
                  <a16:creationId xmlns:a16="http://schemas.microsoft.com/office/drawing/2014/main" id="{00000000-0008-0000-1000-00001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14</xdr:row>
          <xdr:rowOff>0</xdr:rowOff>
        </xdr:from>
        <xdr:to>
          <xdr:col>3</xdr:col>
          <xdr:colOff>171450</xdr:colOff>
          <xdr:row>15</xdr:row>
          <xdr:rowOff>28575</xdr:rowOff>
        </xdr:to>
        <xdr:sp macro="" textlink="">
          <xdr:nvSpPr>
            <xdr:cNvPr id="21533" name="Check Box 29" hidden="1">
              <a:extLst>
                <a:ext uri="{63B3BB69-23CF-44E3-9099-C40C66FF867C}">
                  <a14:compatExt spid="_x0000_s21533"/>
                </a:ext>
                <a:ext uri="{FF2B5EF4-FFF2-40B4-BE49-F238E27FC236}">
                  <a16:creationId xmlns:a16="http://schemas.microsoft.com/office/drawing/2014/main" id="{00000000-0008-0000-1000-00001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14</xdr:row>
          <xdr:rowOff>180975</xdr:rowOff>
        </xdr:from>
        <xdr:to>
          <xdr:col>3</xdr:col>
          <xdr:colOff>171450</xdr:colOff>
          <xdr:row>16</xdr:row>
          <xdr:rowOff>19050</xdr:rowOff>
        </xdr:to>
        <xdr:sp macro="" textlink="">
          <xdr:nvSpPr>
            <xdr:cNvPr id="21534" name="Check Box 30" hidden="1">
              <a:extLst>
                <a:ext uri="{63B3BB69-23CF-44E3-9099-C40C66FF867C}">
                  <a14:compatExt spid="_x0000_s21534"/>
                </a:ext>
                <a:ext uri="{FF2B5EF4-FFF2-40B4-BE49-F238E27FC236}">
                  <a16:creationId xmlns:a16="http://schemas.microsoft.com/office/drawing/2014/main" id="{00000000-0008-0000-1000-00001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15</xdr:row>
          <xdr:rowOff>180975</xdr:rowOff>
        </xdr:from>
        <xdr:to>
          <xdr:col>3</xdr:col>
          <xdr:colOff>171450</xdr:colOff>
          <xdr:row>17</xdr:row>
          <xdr:rowOff>19050</xdr:rowOff>
        </xdr:to>
        <xdr:sp macro="" textlink="">
          <xdr:nvSpPr>
            <xdr:cNvPr id="21535" name="Check Box 31" hidden="1">
              <a:extLst>
                <a:ext uri="{63B3BB69-23CF-44E3-9099-C40C66FF867C}">
                  <a14:compatExt spid="_x0000_s21535"/>
                </a:ext>
                <a:ext uri="{FF2B5EF4-FFF2-40B4-BE49-F238E27FC236}">
                  <a16:creationId xmlns:a16="http://schemas.microsoft.com/office/drawing/2014/main" id="{00000000-0008-0000-1000-00001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16</xdr:row>
          <xdr:rowOff>180975</xdr:rowOff>
        </xdr:from>
        <xdr:to>
          <xdr:col>3</xdr:col>
          <xdr:colOff>171450</xdr:colOff>
          <xdr:row>18</xdr:row>
          <xdr:rowOff>19050</xdr:rowOff>
        </xdr:to>
        <xdr:sp macro="" textlink="">
          <xdr:nvSpPr>
            <xdr:cNvPr id="21536" name="Check Box 32" hidden="1">
              <a:extLst>
                <a:ext uri="{63B3BB69-23CF-44E3-9099-C40C66FF867C}">
                  <a14:compatExt spid="_x0000_s21536"/>
                </a:ext>
                <a:ext uri="{FF2B5EF4-FFF2-40B4-BE49-F238E27FC236}">
                  <a16:creationId xmlns:a16="http://schemas.microsoft.com/office/drawing/2014/main" id="{00000000-0008-0000-1000-00002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18</xdr:row>
          <xdr:rowOff>0</xdr:rowOff>
        </xdr:from>
        <xdr:to>
          <xdr:col>3</xdr:col>
          <xdr:colOff>171450</xdr:colOff>
          <xdr:row>19</xdr:row>
          <xdr:rowOff>28575</xdr:rowOff>
        </xdr:to>
        <xdr:sp macro="" textlink="">
          <xdr:nvSpPr>
            <xdr:cNvPr id="21537" name="Check Box 33" hidden="1">
              <a:extLst>
                <a:ext uri="{63B3BB69-23CF-44E3-9099-C40C66FF867C}">
                  <a14:compatExt spid="_x0000_s21537"/>
                </a:ext>
                <a:ext uri="{FF2B5EF4-FFF2-40B4-BE49-F238E27FC236}">
                  <a16:creationId xmlns:a16="http://schemas.microsoft.com/office/drawing/2014/main" id="{00000000-0008-0000-1000-00002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18</xdr:row>
          <xdr:rowOff>180975</xdr:rowOff>
        </xdr:from>
        <xdr:to>
          <xdr:col>3</xdr:col>
          <xdr:colOff>171450</xdr:colOff>
          <xdr:row>20</xdr:row>
          <xdr:rowOff>19050</xdr:rowOff>
        </xdr:to>
        <xdr:sp macro="" textlink="">
          <xdr:nvSpPr>
            <xdr:cNvPr id="21538" name="Check Box 34" hidden="1">
              <a:extLst>
                <a:ext uri="{63B3BB69-23CF-44E3-9099-C40C66FF867C}">
                  <a14:compatExt spid="_x0000_s21538"/>
                </a:ext>
                <a:ext uri="{FF2B5EF4-FFF2-40B4-BE49-F238E27FC236}">
                  <a16:creationId xmlns:a16="http://schemas.microsoft.com/office/drawing/2014/main" id="{00000000-0008-0000-1000-00002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19</xdr:row>
          <xdr:rowOff>180975</xdr:rowOff>
        </xdr:from>
        <xdr:to>
          <xdr:col>3</xdr:col>
          <xdr:colOff>171450</xdr:colOff>
          <xdr:row>21</xdr:row>
          <xdr:rowOff>19050</xdr:rowOff>
        </xdr:to>
        <xdr:sp macro="" textlink="">
          <xdr:nvSpPr>
            <xdr:cNvPr id="21539" name="Check Box 35" hidden="1">
              <a:extLst>
                <a:ext uri="{63B3BB69-23CF-44E3-9099-C40C66FF867C}">
                  <a14:compatExt spid="_x0000_s21539"/>
                </a:ext>
                <a:ext uri="{FF2B5EF4-FFF2-40B4-BE49-F238E27FC236}">
                  <a16:creationId xmlns:a16="http://schemas.microsoft.com/office/drawing/2014/main" id="{00000000-0008-0000-1000-00002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20</xdr:row>
          <xdr:rowOff>180975</xdr:rowOff>
        </xdr:from>
        <xdr:to>
          <xdr:col>3</xdr:col>
          <xdr:colOff>171450</xdr:colOff>
          <xdr:row>22</xdr:row>
          <xdr:rowOff>19050</xdr:rowOff>
        </xdr:to>
        <xdr:sp macro="" textlink="">
          <xdr:nvSpPr>
            <xdr:cNvPr id="21540" name="Check Box 36" hidden="1">
              <a:extLst>
                <a:ext uri="{63B3BB69-23CF-44E3-9099-C40C66FF867C}">
                  <a14:compatExt spid="_x0000_s21540"/>
                </a:ext>
                <a:ext uri="{FF2B5EF4-FFF2-40B4-BE49-F238E27FC236}">
                  <a16:creationId xmlns:a16="http://schemas.microsoft.com/office/drawing/2014/main" id="{00000000-0008-0000-1000-00002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22</xdr:row>
          <xdr:rowOff>0</xdr:rowOff>
        </xdr:from>
        <xdr:to>
          <xdr:col>3</xdr:col>
          <xdr:colOff>171450</xdr:colOff>
          <xdr:row>23</xdr:row>
          <xdr:rowOff>28575</xdr:rowOff>
        </xdr:to>
        <xdr:sp macro="" textlink="">
          <xdr:nvSpPr>
            <xdr:cNvPr id="21541" name="Check Box 37" hidden="1">
              <a:extLst>
                <a:ext uri="{63B3BB69-23CF-44E3-9099-C40C66FF867C}">
                  <a14:compatExt spid="_x0000_s21541"/>
                </a:ext>
                <a:ext uri="{FF2B5EF4-FFF2-40B4-BE49-F238E27FC236}">
                  <a16:creationId xmlns:a16="http://schemas.microsoft.com/office/drawing/2014/main" id="{00000000-0008-0000-1000-00002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22</xdr:row>
          <xdr:rowOff>180975</xdr:rowOff>
        </xdr:from>
        <xdr:to>
          <xdr:col>3</xdr:col>
          <xdr:colOff>171450</xdr:colOff>
          <xdr:row>24</xdr:row>
          <xdr:rowOff>19050</xdr:rowOff>
        </xdr:to>
        <xdr:sp macro="" textlink="">
          <xdr:nvSpPr>
            <xdr:cNvPr id="21542" name="Check Box 38" hidden="1">
              <a:extLst>
                <a:ext uri="{63B3BB69-23CF-44E3-9099-C40C66FF867C}">
                  <a14:compatExt spid="_x0000_s21542"/>
                </a:ext>
                <a:ext uri="{FF2B5EF4-FFF2-40B4-BE49-F238E27FC236}">
                  <a16:creationId xmlns:a16="http://schemas.microsoft.com/office/drawing/2014/main" id="{00000000-0008-0000-1000-00002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24</xdr:row>
          <xdr:rowOff>0</xdr:rowOff>
        </xdr:from>
        <xdr:to>
          <xdr:col>3</xdr:col>
          <xdr:colOff>171450</xdr:colOff>
          <xdr:row>25</xdr:row>
          <xdr:rowOff>28575</xdr:rowOff>
        </xdr:to>
        <xdr:sp macro="" textlink="">
          <xdr:nvSpPr>
            <xdr:cNvPr id="21543" name="Check Box 39" hidden="1">
              <a:extLst>
                <a:ext uri="{63B3BB69-23CF-44E3-9099-C40C66FF867C}">
                  <a14:compatExt spid="_x0000_s21543"/>
                </a:ext>
                <a:ext uri="{FF2B5EF4-FFF2-40B4-BE49-F238E27FC236}">
                  <a16:creationId xmlns:a16="http://schemas.microsoft.com/office/drawing/2014/main" id="{00000000-0008-0000-1000-00002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25</xdr:row>
          <xdr:rowOff>0</xdr:rowOff>
        </xdr:from>
        <xdr:to>
          <xdr:col>3</xdr:col>
          <xdr:colOff>171450</xdr:colOff>
          <xdr:row>26</xdr:row>
          <xdr:rowOff>28575</xdr:rowOff>
        </xdr:to>
        <xdr:sp macro="" textlink="">
          <xdr:nvSpPr>
            <xdr:cNvPr id="21544" name="Check Box 40" hidden="1">
              <a:extLst>
                <a:ext uri="{63B3BB69-23CF-44E3-9099-C40C66FF867C}">
                  <a14:compatExt spid="_x0000_s21544"/>
                </a:ext>
                <a:ext uri="{FF2B5EF4-FFF2-40B4-BE49-F238E27FC236}">
                  <a16:creationId xmlns:a16="http://schemas.microsoft.com/office/drawing/2014/main" id="{00000000-0008-0000-1000-00002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25</xdr:row>
          <xdr:rowOff>180975</xdr:rowOff>
        </xdr:from>
        <xdr:to>
          <xdr:col>3</xdr:col>
          <xdr:colOff>171450</xdr:colOff>
          <xdr:row>27</xdr:row>
          <xdr:rowOff>19050</xdr:rowOff>
        </xdr:to>
        <xdr:sp macro="" textlink="">
          <xdr:nvSpPr>
            <xdr:cNvPr id="21545" name="Check Box 41" hidden="1">
              <a:extLst>
                <a:ext uri="{63B3BB69-23CF-44E3-9099-C40C66FF867C}">
                  <a14:compatExt spid="_x0000_s21545"/>
                </a:ext>
                <a:ext uri="{FF2B5EF4-FFF2-40B4-BE49-F238E27FC236}">
                  <a16:creationId xmlns:a16="http://schemas.microsoft.com/office/drawing/2014/main" id="{00000000-0008-0000-1000-00002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26</xdr:row>
          <xdr:rowOff>180975</xdr:rowOff>
        </xdr:from>
        <xdr:to>
          <xdr:col>3</xdr:col>
          <xdr:colOff>171450</xdr:colOff>
          <xdr:row>28</xdr:row>
          <xdr:rowOff>19050</xdr:rowOff>
        </xdr:to>
        <xdr:sp macro="" textlink="">
          <xdr:nvSpPr>
            <xdr:cNvPr id="21546" name="Check Box 42" hidden="1">
              <a:extLst>
                <a:ext uri="{63B3BB69-23CF-44E3-9099-C40C66FF867C}">
                  <a14:compatExt spid="_x0000_s21546"/>
                </a:ext>
                <a:ext uri="{FF2B5EF4-FFF2-40B4-BE49-F238E27FC236}">
                  <a16:creationId xmlns:a16="http://schemas.microsoft.com/office/drawing/2014/main" id="{00000000-0008-0000-1000-00002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47625</xdr:rowOff>
        </xdr:from>
        <xdr:to>
          <xdr:col>3</xdr:col>
          <xdr:colOff>171450</xdr:colOff>
          <xdr:row>28</xdr:row>
          <xdr:rowOff>266700</xdr:rowOff>
        </xdr:to>
        <xdr:sp macro="" textlink="">
          <xdr:nvSpPr>
            <xdr:cNvPr id="21547" name="Check Box 43" hidden="1">
              <a:extLst>
                <a:ext uri="{63B3BB69-23CF-44E3-9099-C40C66FF867C}">
                  <a14:compatExt spid="_x0000_s21547"/>
                </a:ext>
                <a:ext uri="{FF2B5EF4-FFF2-40B4-BE49-F238E27FC236}">
                  <a16:creationId xmlns:a16="http://schemas.microsoft.com/office/drawing/2014/main" id="{00000000-0008-0000-1000-00002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47625</xdr:rowOff>
        </xdr:from>
        <xdr:to>
          <xdr:col>3</xdr:col>
          <xdr:colOff>171450</xdr:colOff>
          <xdr:row>29</xdr:row>
          <xdr:rowOff>266700</xdr:rowOff>
        </xdr:to>
        <xdr:sp macro="" textlink="">
          <xdr:nvSpPr>
            <xdr:cNvPr id="21548" name="Check Box 44" hidden="1">
              <a:extLst>
                <a:ext uri="{63B3BB69-23CF-44E3-9099-C40C66FF867C}">
                  <a14:compatExt spid="_x0000_s21548"/>
                </a:ext>
                <a:ext uri="{FF2B5EF4-FFF2-40B4-BE49-F238E27FC236}">
                  <a16:creationId xmlns:a16="http://schemas.microsoft.com/office/drawing/2014/main" id="{00000000-0008-0000-1000-00002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14</xdr:row>
          <xdr:rowOff>180975</xdr:rowOff>
        </xdr:from>
        <xdr:to>
          <xdr:col>3</xdr:col>
          <xdr:colOff>171450</xdr:colOff>
          <xdr:row>16</xdr:row>
          <xdr:rowOff>19050</xdr:rowOff>
        </xdr:to>
        <xdr:sp macro="" textlink="">
          <xdr:nvSpPr>
            <xdr:cNvPr id="21549" name="Check Box 45" hidden="1">
              <a:extLst>
                <a:ext uri="{63B3BB69-23CF-44E3-9099-C40C66FF867C}">
                  <a14:compatExt spid="_x0000_s21549"/>
                </a:ext>
                <a:ext uri="{FF2B5EF4-FFF2-40B4-BE49-F238E27FC236}">
                  <a16:creationId xmlns:a16="http://schemas.microsoft.com/office/drawing/2014/main" id="{00000000-0008-0000-1000-00002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31</xdr:row>
          <xdr:rowOff>171450</xdr:rowOff>
        </xdr:from>
        <xdr:to>
          <xdr:col>3</xdr:col>
          <xdr:colOff>171450</xdr:colOff>
          <xdr:row>33</xdr:row>
          <xdr:rowOff>9525</xdr:rowOff>
        </xdr:to>
        <xdr:sp macro="" textlink="">
          <xdr:nvSpPr>
            <xdr:cNvPr id="21578" name="Check Box 74" hidden="1">
              <a:extLst>
                <a:ext uri="{63B3BB69-23CF-44E3-9099-C40C66FF867C}">
                  <a14:compatExt spid="_x0000_s21578"/>
                </a:ext>
                <a:ext uri="{FF2B5EF4-FFF2-40B4-BE49-F238E27FC236}">
                  <a16:creationId xmlns:a16="http://schemas.microsoft.com/office/drawing/2014/main" id="{00000000-0008-0000-1000-00004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32</xdr:row>
          <xdr:rowOff>171450</xdr:rowOff>
        </xdr:from>
        <xdr:to>
          <xdr:col>3</xdr:col>
          <xdr:colOff>171450</xdr:colOff>
          <xdr:row>34</xdr:row>
          <xdr:rowOff>9525</xdr:rowOff>
        </xdr:to>
        <xdr:sp macro="" textlink="">
          <xdr:nvSpPr>
            <xdr:cNvPr id="21579" name="Check Box 75" hidden="1">
              <a:extLst>
                <a:ext uri="{63B3BB69-23CF-44E3-9099-C40C66FF867C}">
                  <a14:compatExt spid="_x0000_s21579"/>
                </a:ext>
                <a:ext uri="{FF2B5EF4-FFF2-40B4-BE49-F238E27FC236}">
                  <a16:creationId xmlns:a16="http://schemas.microsoft.com/office/drawing/2014/main" id="{00000000-0008-0000-1000-00004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34</xdr:row>
          <xdr:rowOff>180975</xdr:rowOff>
        </xdr:from>
        <xdr:to>
          <xdr:col>3</xdr:col>
          <xdr:colOff>171450</xdr:colOff>
          <xdr:row>36</xdr:row>
          <xdr:rowOff>19050</xdr:rowOff>
        </xdr:to>
        <xdr:sp macro="" textlink="">
          <xdr:nvSpPr>
            <xdr:cNvPr id="21580" name="Check Box 76" hidden="1">
              <a:extLst>
                <a:ext uri="{63B3BB69-23CF-44E3-9099-C40C66FF867C}">
                  <a14:compatExt spid="_x0000_s21580"/>
                </a:ext>
                <a:ext uri="{FF2B5EF4-FFF2-40B4-BE49-F238E27FC236}">
                  <a16:creationId xmlns:a16="http://schemas.microsoft.com/office/drawing/2014/main" id="{00000000-0008-0000-1000-00004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35</xdr:row>
          <xdr:rowOff>180975</xdr:rowOff>
        </xdr:from>
        <xdr:to>
          <xdr:col>3</xdr:col>
          <xdr:colOff>171450</xdr:colOff>
          <xdr:row>37</xdr:row>
          <xdr:rowOff>19050</xdr:rowOff>
        </xdr:to>
        <xdr:sp macro="" textlink="">
          <xdr:nvSpPr>
            <xdr:cNvPr id="21581" name="Check Box 77" hidden="1">
              <a:extLst>
                <a:ext uri="{63B3BB69-23CF-44E3-9099-C40C66FF867C}">
                  <a14:compatExt spid="_x0000_s21581"/>
                </a:ext>
                <a:ext uri="{FF2B5EF4-FFF2-40B4-BE49-F238E27FC236}">
                  <a16:creationId xmlns:a16="http://schemas.microsoft.com/office/drawing/2014/main" id="{00000000-0008-0000-1000-00004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36</xdr:row>
          <xdr:rowOff>180975</xdr:rowOff>
        </xdr:from>
        <xdr:to>
          <xdr:col>3</xdr:col>
          <xdr:colOff>171450</xdr:colOff>
          <xdr:row>38</xdr:row>
          <xdr:rowOff>19050</xdr:rowOff>
        </xdr:to>
        <xdr:sp macro="" textlink="">
          <xdr:nvSpPr>
            <xdr:cNvPr id="21582" name="Check Box 78" hidden="1">
              <a:extLst>
                <a:ext uri="{63B3BB69-23CF-44E3-9099-C40C66FF867C}">
                  <a14:compatExt spid="_x0000_s21582"/>
                </a:ext>
                <a:ext uri="{FF2B5EF4-FFF2-40B4-BE49-F238E27FC236}">
                  <a16:creationId xmlns:a16="http://schemas.microsoft.com/office/drawing/2014/main" id="{00000000-0008-0000-1000-00004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37</xdr:row>
          <xdr:rowOff>180975</xdr:rowOff>
        </xdr:from>
        <xdr:to>
          <xdr:col>3</xdr:col>
          <xdr:colOff>171450</xdr:colOff>
          <xdr:row>39</xdr:row>
          <xdr:rowOff>19050</xdr:rowOff>
        </xdr:to>
        <xdr:sp macro="" textlink="">
          <xdr:nvSpPr>
            <xdr:cNvPr id="21583" name="Check Box 79" hidden="1">
              <a:extLst>
                <a:ext uri="{63B3BB69-23CF-44E3-9099-C40C66FF867C}">
                  <a14:compatExt spid="_x0000_s21583"/>
                </a:ext>
                <a:ext uri="{FF2B5EF4-FFF2-40B4-BE49-F238E27FC236}">
                  <a16:creationId xmlns:a16="http://schemas.microsoft.com/office/drawing/2014/main" id="{00000000-0008-0000-1000-00004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38</xdr:row>
          <xdr:rowOff>180975</xdr:rowOff>
        </xdr:from>
        <xdr:to>
          <xdr:col>3</xdr:col>
          <xdr:colOff>171450</xdr:colOff>
          <xdr:row>40</xdr:row>
          <xdr:rowOff>19050</xdr:rowOff>
        </xdr:to>
        <xdr:sp macro="" textlink="">
          <xdr:nvSpPr>
            <xdr:cNvPr id="21584" name="Check Box 80" hidden="1">
              <a:extLst>
                <a:ext uri="{63B3BB69-23CF-44E3-9099-C40C66FF867C}">
                  <a14:compatExt spid="_x0000_s21584"/>
                </a:ext>
                <a:ext uri="{FF2B5EF4-FFF2-40B4-BE49-F238E27FC236}">
                  <a16:creationId xmlns:a16="http://schemas.microsoft.com/office/drawing/2014/main" id="{00000000-0008-0000-1000-00005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40</xdr:row>
          <xdr:rowOff>0</xdr:rowOff>
        </xdr:from>
        <xdr:to>
          <xdr:col>3</xdr:col>
          <xdr:colOff>171450</xdr:colOff>
          <xdr:row>41</xdr:row>
          <xdr:rowOff>28575</xdr:rowOff>
        </xdr:to>
        <xdr:sp macro="" textlink="">
          <xdr:nvSpPr>
            <xdr:cNvPr id="21586" name="Check Box 82" hidden="1">
              <a:extLst>
                <a:ext uri="{63B3BB69-23CF-44E3-9099-C40C66FF867C}">
                  <a14:compatExt spid="_x0000_s21586"/>
                </a:ext>
                <a:ext uri="{FF2B5EF4-FFF2-40B4-BE49-F238E27FC236}">
                  <a16:creationId xmlns:a16="http://schemas.microsoft.com/office/drawing/2014/main" id="{00000000-0008-0000-1000-00005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41</xdr:row>
          <xdr:rowOff>0</xdr:rowOff>
        </xdr:from>
        <xdr:to>
          <xdr:col>3</xdr:col>
          <xdr:colOff>171450</xdr:colOff>
          <xdr:row>42</xdr:row>
          <xdr:rowOff>28575</xdr:rowOff>
        </xdr:to>
        <xdr:sp macro="" textlink="">
          <xdr:nvSpPr>
            <xdr:cNvPr id="21587" name="Check Box 83" hidden="1">
              <a:extLst>
                <a:ext uri="{63B3BB69-23CF-44E3-9099-C40C66FF867C}">
                  <a14:compatExt spid="_x0000_s21587"/>
                </a:ext>
                <a:ext uri="{FF2B5EF4-FFF2-40B4-BE49-F238E27FC236}">
                  <a16:creationId xmlns:a16="http://schemas.microsoft.com/office/drawing/2014/main" id="{00000000-0008-0000-1000-00005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42</xdr:row>
          <xdr:rowOff>0</xdr:rowOff>
        </xdr:from>
        <xdr:to>
          <xdr:col>3</xdr:col>
          <xdr:colOff>171450</xdr:colOff>
          <xdr:row>43</xdr:row>
          <xdr:rowOff>28575</xdr:rowOff>
        </xdr:to>
        <xdr:sp macro="" textlink="">
          <xdr:nvSpPr>
            <xdr:cNvPr id="21588" name="Check Box 84" hidden="1">
              <a:extLst>
                <a:ext uri="{63B3BB69-23CF-44E3-9099-C40C66FF867C}">
                  <a14:compatExt spid="_x0000_s21588"/>
                </a:ext>
                <a:ext uri="{FF2B5EF4-FFF2-40B4-BE49-F238E27FC236}">
                  <a16:creationId xmlns:a16="http://schemas.microsoft.com/office/drawing/2014/main" id="{00000000-0008-0000-1000-00005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43</xdr:row>
          <xdr:rowOff>0</xdr:rowOff>
        </xdr:from>
        <xdr:to>
          <xdr:col>3</xdr:col>
          <xdr:colOff>171450</xdr:colOff>
          <xdr:row>44</xdr:row>
          <xdr:rowOff>28575</xdr:rowOff>
        </xdr:to>
        <xdr:sp macro="" textlink="">
          <xdr:nvSpPr>
            <xdr:cNvPr id="21589" name="Check Box 85" hidden="1">
              <a:extLst>
                <a:ext uri="{63B3BB69-23CF-44E3-9099-C40C66FF867C}">
                  <a14:compatExt spid="_x0000_s21589"/>
                </a:ext>
                <a:ext uri="{FF2B5EF4-FFF2-40B4-BE49-F238E27FC236}">
                  <a16:creationId xmlns:a16="http://schemas.microsoft.com/office/drawing/2014/main" id="{00000000-0008-0000-1000-00005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44</xdr:row>
          <xdr:rowOff>0</xdr:rowOff>
        </xdr:from>
        <xdr:to>
          <xdr:col>3</xdr:col>
          <xdr:colOff>171450</xdr:colOff>
          <xdr:row>45</xdr:row>
          <xdr:rowOff>28575</xdr:rowOff>
        </xdr:to>
        <xdr:sp macro="" textlink="">
          <xdr:nvSpPr>
            <xdr:cNvPr id="21590" name="Check Box 86" hidden="1">
              <a:extLst>
                <a:ext uri="{63B3BB69-23CF-44E3-9099-C40C66FF867C}">
                  <a14:compatExt spid="_x0000_s21590"/>
                </a:ext>
                <a:ext uri="{FF2B5EF4-FFF2-40B4-BE49-F238E27FC236}">
                  <a16:creationId xmlns:a16="http://schemas.microsoft.com/office/drawing/2014/main" id="{00000000-0008-0000-1000-00005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44</xdr:row>
          <xdr:rowOff>180975</xdr:rowOff>
        </xdr:from>
        <xdr:to>
          <xdr:col>3</xdr:col>
          <xdr:colOff>171450</xdr:colOff>
          <xdr:row>46</xdr:row>
          <xdr:rowOff>19050</xdr:rowOff>
        </xdr:to>
        <xdr:sp macro="" textlink="">
          <xdr:nvSpPr>
            <xdr:cNvPr id="21591" name="Check Box 87" hidden="1">
              <a:extLst>
                <a:ext uri="{63B3BB69-23CF-44E3-9099-C40C66FF867C}">
                  <a14:compatExt spid="_x0000_s21591"/>
                </a:ext>
                <a:ext uri="{FF2B5EF4-FFF2-40B4-BE49-F238E27FC236}">
                  <a16:creationId xmlns:a16="http://schemas.microsoft.com/office/drawing/2014/main" id="{00000000-0008-0000-1000-00005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33</xdr:row>
          <xdr:rowOff>171450</xdr:rowOff>
        </xdr:from>
        <xdr:to>
          <xdr:col>3</xdr:col>
          <xdr:colOff>171450</xdr:colOff>
          <xdr:row>35</xdr:row>
          <xdr:rowOff>9525</xdr:rowOff>
        </xdr:to>
        <xdr:sp macro="" textlink="">
          <xdr:nvSpPr>
            <xdr:cNvPr id="21592" name="Check Box 88" hidden="1">
              <a:extLst>
                <a:ext uri="{63B3BB69-23CF-44E3-9099-C40C66FF867C}">
                  <a14:compatExt spid="_x0000_s21592"/>
                </a:ext>
                <a:ext uri="{FF2B5EF4-FFF2-40B4-BE49-F238E27FC236}">
                  <a16:creationId xmlns:a16="http://schemas.microsoft.com/office/drawing/2014/main" id="{00000000-0008-0000-1000-00005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47</xdr:row>
          <xdr:rowOff>171450</xdr:rowOff>
        </xdr:from>
        <xdr:to>
          <xdr:col>3</xdr:col>
          <xdr:colOff>171450</xdr:colOff>
          <xdr:row>49</xdr:row>
          <xdr:rowOff>9525</xdr:rowOff>
        </xdr:to>
        <xdr:sp macro="" textlink="">
          <xdr:nvSpPr>
            <xdr:cNvPr id="21593" name="Check Box 89" hidden="1">
              <a:extLst>
                <a:ext uri="{63B3BB69-23CF-44E3-9099-C40C66FF867C}">
                  <a14:compatExt spid="_x0000_s21593"/>
                </a:ext>
                <a:ext uri="{FF2B5EF4-FFF2-40B4-BE49-F238E27FC236}">
                  <a16:creationId xmlns:a16="http://schemas.microsoft.com/office/drawing/2014/main" id="{00000000-0008-0000-1000-00005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49</xdr:row>
          <xdr:rowOff>0</xdr:rowOff>
        </xdr:from>
        <xdr:to>
          <xdr:col>3</xdr:col>
          <xdr:colOff>171450</xdr:colOff>
          <xdr:row>50</xdr:row>
          <xdr:rowOff>28575</xdr:rowOff>
        </xdr:to>
        <xdr:sp macro="" textlink="">
          <xdr:nvSpPr>
            <xdr:cNvPr id="21594" name="Check Box 90" hidden="1">
              <a:extLst>
                <a:ext uri="{63B3BB69-23CF-44E3-9099-C40C66FF867C}">
                  <a14:compatExt spid="_x0000_s21594"/>
                </a:ext>
                <a:ext uri="{FF2B5EF4-FFF2-40B4-BE49-F238E27FC236}">
                  <a16:creationId xmlns:a16="http://schemas.microsoft.com/office/drawing/2014/main" id="{00000000-0008-0000-1000-00005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49</xdr:row>
          <xdr:rowOff>180975</xdr:rowOff>
        </xdr:from>
        <xdr:to>
          <xdr:col>3</xdr:col>
          <xdr:colOff>171450</xdr:colOff>
          <xdr:row>51</xdr:row>
          <xdr:rowOff>19050</xdr:rowOff>
        </xdr:to>
        <xdr:sp macro="" textlink="">
          <xdr:nvSpPr>
            <xdr:cNvPr id="21595" name="Check Box 91" hidden="1">
              <a:extLst>
                <a:ext uri="{63B3BB69-23CF-44E3-9099-C40C66FF867C}">
                  <a14:compatExt spid="_x0000_s21595"/>
                </a:ext>
                <a:ext uri="{FF2B5EF4-FFF2-40B4-BE49-F238E27FC236}">
                  <a16:creationId xmlns:a16="http://schemas.microsoft.com/office/drawing/2014/main" id="{00000000-0008-0000-1000-00005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50</xdr:row>
          <xdr:rowOff>180975</xdr:rowOff>
        </xdr:from>
        <xdr:to>
          <xdr:col>3</xdr:col>
          <xdr:colOff>171450</xdr:colOff>
          <xdr:row>52</xdr:row>
          <xdr:rowOff>19050</xdr:rowOff>
        </xdr:to>
        <xdr:sp macro="" textlink="">
          <xdr:nvSpPr>
            <xdr:cNvPr id="21596" name="Check Box 92" hidden="1">
              <a:extLst>
                <a:ext uri="{63B3BB69-23CF-44E3-9099-C40C66FF867C}">
                  <a14:compatExt spid="_x0000_s21596"/>
                </a:ext>
                <a:ext uri="{FF2B5EF4-FFF2-40B4-BE49-F238E27FC236}">
                  <a16:creationId xmlns:a16="http://schemas.microsoft.com/office/drawing/2014/main" id="{00000000-0008-0000-1000-00005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51</xdr:row>
          <xdr:rowOff>180975</xdr:rowOff>
        </xdr:from>
        <xdr:to>
          <xdr:col>3</xdr:col>
          <xdr:colOff>171450</xdr:colOff>
          <xdr:row>53</xdr:row>
          <xdr:rowOff>19050</xdr:rowOff>
        </xdr:to>
        <xdr:sp macro="" textlink="">
          <xdr:nvSpPr>
            <xdr:cNvPr id="21597" name="Check Box 93" hidden="1">
              <a:extLst>
                <a:ext uri="{63B3BB69-23CF-44E3-9099-C40C66FF867C}">
                  <a14:compatExt spid="_x0000_s21597"/>
                </a:ext>
                <a:ext uri="{FF2B5EF4-FFF2-40B4-BE49-F238E27FC236}">
                  <a16:creationId xmlns:a16="http://schemas.microsoft.com/office/drawing/2014/main" id="{00000000-0008-0000-1000-00005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52</xdr:row>
          <xdr:rowOff>180975</xdr:rowOff>
        </xdr:from>
        <xdr:to>
          <xdr:col>3</xdr:col>
          <xdr:colOff>171450</xdr:colOff>
          <xdr:row>54</xdr:row>
          <xdr:rowOff>19050</xdr:rowOff>
        </xdr:to>
        <xdr:sp macro="" textlink="">
          <xdr:nvSpPr>
            <xdr:cNvPr id="21598" name="Check Box 94" hidden="1">
              <a:extLst>
                <a:ext uri="{63B3BB69-23CF-44E3-9099-C40C66FF867C}">
                  <a14:compatExt spid="_x0000_s21598"/>
                </a:ext>
                <a:ext uri="{FF2B5EF4-FFF2-40B4-BE49-F238E27FC236}">
                  <a16:creationId xmlns:a16="http://schemas.microsoft.com/office/drawing/2014/main" id="{00000000-0008-0000-1000-00005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53</xdr:row>
          <xdr:rowOff>180975</xdr:rowOff>
        </xdr:from>
        <xdr:to>
          <xdr:col>3</xdr:col>
          <xdr:colOff>171450</xdr:colOff>
          <xdr:row>55</xdr:row>
          <xdr:rowOff>19050</xdr:rowOff>
        </xdr:to>
        <xdr:sp macro="" textlink="">
          <xdr:nvSpPr>
            <xdr:cNvPr id="21599" name="Check Box 95" hidden="1">
              <a:extLst>
                <a:ext uri="{63B3BB69-23CF-44E3-9099-C40C66FF867C}">
                  <a14:compatExt spid="_x0000_s21599"/>
                </a:ext>
                <a:ext uri="{FF2B5EF4-FFF2-40B4-BE49-F238E27FC236}">
                  <a16:creationId xmlns:a16="http://schemas.microsoft.com/office/drawing/2014/main" id="{00000000-0008-0000-1000-00005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54</xdr:row>
          <xdr:rowOff>180975</xdr:rowOff>
        </xdr:from>
        <xdr:to>
          <xdr:col>3</xdr:col>
          <xdr:colOff>171450</xdr:colOff>
          <xdr:row>56</xdr:row>
          <xdr:rowOff>19050</xdr:rowOff>
        </xdr:to>
        <xdr:sp macro="" textlink="">
          <xdr:nvSpPr>
            <xdr:cNvPr id="21600" name="Check Box 96" hidden="1">
              <a:extLst>
                <a:ext uri="{63B3BB69-23CF-44E3-9099-C40C66FF867C}">
                  <a14:compatExt spid="_x0000_s21600"/>
                </a:ext>
                <a:ext uri="{FF2B5EF4-FFF2-40B4-BE49-F238E27FC236}">
                  <a16:creationId xmlns:a16="http://schemas.microsoft.com/office/drawing/2014/main" id="{00000000-0008-0000-1000-00006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55</xdr:row>
          <xdr:rowOff>180975</xdr:rowOff>
        </xdr:from>
        <xdr:to>
          <xdr:col>3</xdr:col>
          <xdr:colOff>171450</xdr:colOff>
          <xdr:row>57</xdr:row>
          <xdr:rowOff>19050</xdr:rowOff>
        </xdr:to>
        <xdr:sp macro="" textlink="">
          <xdr:nvSpPr>
            <xdr:cNvPr id="21601" name="Check Box 97" hidden="1">
              <a:extLst>
                <a:ext uri="{63B3BB69-23CF-44E3-9099-C40C66FF867C}">
                  <a14:compatExt spid="_x0000_s21601"/>
                </a:ext>
                <a:ext uri="{FF2B5EF4-FFF2-40B4-BE49-F238E27FC236}">
                  <a16:creationId xmlns:a16="http://schemas.microsoft.com/office/drawing/2014/main" id="{00000000-0008-0000-1000-00006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56</xdr:row>
          <xdr:rowOff>180975</xdr:rowOff>
        </xdr:from>
        <xdr:to>
          <xdr:col>3</xdr:col>
          <xdr:colOff>171450</xdr:colOff>
          <xdr:row>58</xdr:row>
          <xdr:rowOff>19050</xdr:rowOff>
        </xdr:to>
        <xdr:sp macro="" textlink="">
          <xdr:nvSpPr>
            <xdr:cNvPr id="21602" name="Check Box 98" hidden="1">
              <a:extLst>
                <a:ext uri="{63B3BB69-23CF-44E3-9099-C40C66FF867C}">
                  <a14:compatExt spid="_x0000_s21602"/>
                </a:ext>
                <a:ext uri="{FF2B5EF4-FFF2-40B4-BE49-F238E27FC236}">
                  <a16:creationId xmlns:a16="http://schemas.microsoft.com/office/drawing/2014/main" id="{00000000-0008-0000-1000-00006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57</xdr:row>
          <xdr:rowOff>180975</xdr:rowOff>
        </xdr:from>
        <xdr:to>
          <xdr:col>3</xdr:col>
          <xdr:colOff>171450</xdr:colOff>
          <xdr:row>59</xdr:row>
          <xdr:rowOff>19050</xdr:rowOff>
        </xdr:to>
        <xdr:sp macro="" textlink="">
          <xdr:nvSpPr>
            <xdr:cNvPr id="21603" name="Check Box 99" hidden="1">
              <a:extLst>
                <a:ext uri="{63B3BB69-23CF-44E3-9099-C40C66FF867C}">
                  <a14:compatExt spid="_x0000_s21603"/>
                </a:ext>
                <a:ext uri="{FF2B5EF4-FFF2-40B4-BE49-F238E27FC236}">
                  <a16:creationId xmlns:a16="http://schemas.microsoft.com/office/drawing/2014/main" id="{00000000-0008-0000-1000-00006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absolute">
    <xdr:from>
      <xdr:col>4</xdr:col>
      <xdr:colOff>47625</xdr:colOff>
      <xdr:row>0</xdr:row>
      <xdr:rowOff>28575</xdr:rowOff>
    </xdr:from>
    <xdr:to>
      <xdr:col>5</xdr:col>
      <xdr:colOff>76200</xdr:colOff>
      <xdr:row>1</xdr:row>
      <xdr:rowOff>57150</xdr:rowOff>
    </xdr:to>
    <xdr:sp macro="" textlink="">
      <xdr:nvSpPr>
        <xdr:cNvPr id="2" name="四角形: 角度付き 1">
          <a:hlinkClick xmlns:r="http://schemas.openxmlformats.org/officeDocument/2006/relationships" r:id="rId1"/>
          <a:extLst>
            <a:ext uri="{FF2B5EF4-FFF2-40B4-BE49-F238E27FC236}">
              <a16:creationId xmlns:a16="http://schemas.microsoft.com/office/drawing/2014/main" id="{191B7C99-CBAF-4A3F-981F-AD66C9DEA8AA}"/>
            </a:ext>
          </a:extLst>
        </xdr:cNvPr>
        <xdr:cNvSpPr/>
      </xdr:nvSpPr>
      <xdr:spPr>
        <a:xfrm>
          <a:off x="6181725" y="28575"/>
          <a:ext cx="714375" cy="219075"/>
        </a:xfrm>
        <a:prstGeom prst="bevel">
          <a:avLst>
            <a:gd name="adj" fmla="val 4919"/>
          </a:avLst>
        </a:prstGeom>
        <a:solidFill>
          <a:schemeClr val="bg1">
            <a:lumMod val="50000"/>
          </a:scheme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oneCellAnchor>
    <xdr:from>
      <xdr:col>1</xdr:col>
      <xdr:colOff>781050</xdr:colOff>
      <xdr:row>10</xdr:row>
      <xdr:rowOff>142875</xdr:rowOff>
    </xdr:from>
    <xdr:ext cx="2574487" cy="937629"/>
    <xdr:sp macro="" textlink="">
      <xdr:nvSpPr>
        <xdr:cNvPr id="3" name="正方形/長方形 2">
          <a:extLst>
            <a:ext uri="{FF2B5EF4-FFF2-40B4-BE49-F238E27FC236}">
              <a16:creationId xmlns:a16="http://schemas.microsoft.com/office/drawing/2014/main" id="{EE4DCD38-72E8-499B-94BD-7B7EC7079B86}"/>
            </a:ext>
          </a:extLst>
        </xdr:cNvPr>
        <xdr:cNvSpPr/>
      </xdr:nvSpPr>
      <xdr:spPr>
        <a:xfrm rot="20687818">
          <a:off x="1590675" y="2990850"/>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1571625</xdr:colOff>
          <xdr:row>1</xdr:row>
          <xdr:rowOff>171450</xdr:rowOff>
        </xdr:from>
        <xdr:to>
          <xdr:col>3</xdr:col>
          <xdr:colOff>171450</xdr:colOff>
          <xdr:row>3</xdr:row>
          <xdr:rowOff>9525</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1100-00000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3</xdr:row>
          <xdr:rowOff>0</xdr:rowOff>
        </xdr:from>
        <xdr:to>
          <xdr:col>3</xdr:col>
          <xdr:colOff>171450</xdr:colOff>
          <xdr:row>4</xdr:row>
          <xdr:rowOff>28575</xdr:rowOff>
        </xdr:to>
        <xdr:sp macro="" textlink="">
          <xdr:nvSpPr>
            <xdr:cNvPr id="26626" name="Check Box 2" hidden="1">
              <a:extLst>
                <a:ext uri="{63B3BB69-23CF-44E3-9099-C40C66FF867C}">
                  <a14:compatExt spid="_x0000_s26626"/>
                </a:ext>
                <a:ext uri="{FF2B5EF4-FFF2-40B4-BE49-F238E27FC236}">
                  <a16:creationId xmlns:a16="http://schemas.microsoft.com/office/drawing/2014/main" id="{00000000-0008-0000-1100-00000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3</xdr:row>
          <xdr:rowOff>180975</xdr:rowOff>
        </xdr:from>
        <xdr:to>
          <xdr:col>3</xdr:col>
          <xdr:colOff>171450</xdr:colOff>
          <xdr:row>5</xdr:row>
          <xdr:rowOff>19050</xdr:rowOff>
        </xdr:to>
        <xdr:sp macro="" textlink="">
          <xdr:nvSpPr>
            <xdr:cNvPr id="26627" name="Check Box 3" hidden="1">
              <a:extLst>
                <a:ext uri="{63B3BB69-23CF-44E3-9099-C40C66FF867C}">
                  <a14:compatExt spid="_x0000_s26627"/>
                </a:ext>
                <a:ext uri="{FF2B5EF4-FFF2-40B4-BE49-F238E27FC236}">
                  <a16:creationId xmlns:a16="http://schemas.microsoft.com/office/drawing/2014/main" id="{00000000-0008-0000-1100-00000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1571625</xdr:colOff>
          <xdr:row>4</xdr:row>
          <xdr:rowOff>180975</xdr:rowOff>
        </xdr:from>
        <xdr:to>
          <xdr:col>3</xdr:col>
          <xdr:colOff>171450</xdr:colOff>
          <xdr:row>6</xdr:row>
          <xdr:rowOff>19050</xdr:rowOff>
        </xdr:to>
        <xdr:sp macro="" textlink="">
          <xdr:nvSpPr>
            <xdr:cNvPr id="26628" name="Check Box 4" hidden="1">
              <a:extLst>
                <a:ext uri="{63B3BB69-23CF-44E3-9099-C40C66FF867C}">
                  <a14:compatExt spid="_x0000_s26628"/>
                </a:ext>
                <a:ext uri="{FF2B5EF4-FFF2-40B4-BE49-F238E27FC236}">
                  <a16:creationId xmlns:a16="http://schemas.microsoft.com/office/drawing/2014/main" id="{00000000-0008-0000-1100-00000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absolute">
    <xdr:from>
      <xdr:col>4</xdr:col>
      <xdr:colOff>47625</xdr:colOff>
      <xdr:row>0</xdr:row>
      <xdr:rowOff>28575</xdr:rowOff>
    </xdr:from>
    <xdr:to>
      <xdr:col>5</xdr:col>
      <xdr:colOff>76200</xdr:colOff>
      <xdr:row>1</xdr:row>
      <xdr:rowOff>57150</xdr:rowOff>
    </xdr:to>
    <xdr:sp macro="" textlink="">
      <xdr:nvSpPr>
        <xdr:cNvPr id="2" name="四角形: 角度付き 1">
          <a:hlinkClick xmlns:r="http://schemas.openxmlformats.org/officeDocument/2006/relationships" r:id="rId1"/>
          <a:extLst>
            <a:ext uri="{FF2B5EF4-FFF2-40B4-BE49-F238E27FC236}">
              <a16:creationId xmlns:a16="http://schemas.microsoft.com/office/drawing/2014/main" id="{9C65DF2F-5C1A-429B-9175-A20F2F513B37}"/>
            </a:ext>
          </a:extLst>
        </xdr:cNvPr>
        <xdr:cNvSpPr/>
      </xdr:nvSpPr>
      <xdr:spPr>
        <a:xfrm>
          <a:off x="6181725" y="28575"/>
          <a:ext cx="714375" cy="219075"/>
        </a:xfrm>
        <a:prstGeom prst="bevel">
          <a:avLst>
            <a:gd name="adj" fmla="val 4919"/>
          </a:avLst>
        </a:prstGeom>
        <a:solidFill>
          <a:schemeClr val="bg1">
            <a:lumMod val="50000"/>
          </a:scheme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oneCellAnchor>
    <xdr:from>
      <xdr:col>1</xdr:col>
      <xdr:colOff>723899</xdr:colOff>
      <xdr:row>3</xdr:row>
      <xdr:rowOff>28575</xdr:rowOff>
    </xdr:from>
    <xdr:ext cx="2574487" cy="937629"/>
    <xdr:sp macro="" textlink="">
      <xdr:nvSpPr>
        <xdr:cNvPr id="3" name="正方形/長方形 2">
          <a:extLst>
            <a:ext uri="{FF2B5EF4-FFF2-40B4-BE49-F238E27FC236}">
              <a16:creationId xmlns:a16="http://schemas.microsoft.com/office/drawing/2014/main" id="{F9CD588E-3453-4763-BFE6-4C2444796844}"/>
            </a:ext>
          </a:extLst>
        </xdr:cNvPr>
        <xdr:cNvSpPr/>
      </xdr:nvSpPr>
      <xdr:spPr>
        <a:xfrm rot="20687818">
          <a:off x="1533524" y="600075"/>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wsDr>
</file>

<file path=xl/drawings/drawing19.xml><?xml version="1.0" encoding="utf-8"?>
<xdr:wsDr xmlns:xdr="http://schemas.openxmlformats.org/drawingml/2006/spreadsheetDrawing" xmlns:a="http://schemas.openxmlformats.org/drawingml/2006/main">
  <xdr:twoCellAnchor editAs="absolute">
    <xdr:from>
      <xdr:col>4</xdr:col>
      <xdr:colOff>47625</xdr:colOff>
      <xdr:row>0</xdr:row>
      <xdr:rowOff>38100</xdr:rowOff>
    </xdr:from>
    <xdr:to>
      <xdr:col>5</xdr:col>
      <xdr:colOff>142875</xdr:colOff>
      <xdr:row>1</xdr:row>
      <xdr:rowOff>66675</xdr:rowOff>
    </xdr:to>
    <xdr:sp macro="" textlink="">
      <xdr:nvSpPr>
        <xdr:cNvPr id="2" name="四角形: 角度付き 1">
          <a:hlinkClick xmlns:r="http://schemas.openxmlformats.org/officeDocument/2006/relationships" r:id="rId1"/>
          <a:extLst>
            <a:ext uri="{FF2B5EF4-FFF2-40B4-BE49-F238E27FC236}">
              <a16:creationId xmlns:a16="http://schemas.microsoft.com/office/drawing/2014/main" id="{DCDAC36E-9CFC-4342-A722-A8CAD3E664E1}"/>
            </a:ext>
          </a:extLst>
        </xdr:cNvPr>
        <xdr:cNvSpPr/>
      </xdr:nvSpPr>
      <xdr:spPr>
        <a:xfrm>
          <a:off x="2257425" y="38100"/>
          <a:ext cx="714375" cy="219075"/>
        </a:xfrm>
        <a:prstGeom prst="bevel">
          <a:avLst>
            <a:gd name="adj" fmla="val 4919"/>
          </a:avLst>
        </a:prstGeom>
        <a:solidFill>
          <a:schemeClr val="bg1">
            <a:lumMod val="50000"/>
          </a:scheme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chemeClr val="bg1"/>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oneCellAnchor>
    <xdr:from>
      <xdr:col>0</xdr:col>
      <xdr:colOff>77892</xdr:colOff>
      <xdr:row>12</xdr:row>
      <xdr:rowOff>19050</xdr:rowOff>
    </xdr:from>
    <xdr:ext cx="2574487" cy="937629"/>
    <xdr:sp macro="" textlink="">
      <xdr:nvSpPr>
        <xdr:cNvPr id="3" name="正方形/長方形 2">
          <a:extLst>
            <a:ext uri="{FF2B5EF4-FFF2-40B4-BE49-F238E27FC236}">
              <a16:creationId xmlns:a16="http://schemas.microsoft.com/office/drawing/2014/main" id="{E1299717-8FF9-4B06-9B89-7DBE99FDE553}"/>
            </a:ext>
          </a:extLst>
        </xdr:cNvPr>
        <xdr:cNvSpPr/>
      </xdr:nvSpPr>
      <xdr:spPr>
        <a:xfrm rot="20687818">
          <a:off x="77892" y="2305050"/>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editAs="absolute">
    <xdr:from>
      <xdr:col>0</xdr:col>
      <xdr:colOff>19050</xdr:colOff>
      <xdr:row>0</xdr:row>
      <xdr:rowOff>19050</xdr:rowOff>
    </xdr:from>
    <xdr:to>
      <xdr:col>1</xdr:col>
      <xdr:colOff>333375</xdr:colOff>
      <xdr:row>0</xdr:row>
      <xdr:rowOff>238125</xdr:rowOff>
    </xdr:to>
    <xdr:sp macro="" textlink="">
      <xdr:nvSpPr>
        <xdr:cNvPr id="3" name="四角形: 角度付き 2">
          <a:hlinkClick xmlns:r="http://schemas.openxmlformats.org/officeDocument/2006/relationships" r:id="rId1"/>
          <a:extLst>
            <a:ext uri="{FF2B5EF4-FFF2-40B4-BE49-F238E27FC236}">
              <a16:creationId xmlns:a16="http://schemas.microsoft.com/office/drawing/2014/main" id="{FACF9994-739C-43D8-8889-5A1A4013DF0A}"/>
            </a:ext>
          </a:extLst>
        </xdr:cNvPr>
        <xdr:cNvSpPr/>
      </xdr:nvSpPr>
      <xdr:spPr>
        <a:xfrm>
          <a:off x="19050" y="19050"/>
          <a:ext cx="714375" cy="219075"/>
        </a:xfrm>
        <a:prstGeom prst="bevel">
          <a:avLst>
            <a:gd name="adj" fmla="val 4919"/>
          </a:avLst>
        </a:prstGeom>
        <a:solidFill>
          <a:schemeClr val="bg1">
            <a:lumMod val="50000"/>
          </a:scheme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chemeClr val="bg1"/>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twoCellAnchor>
    <xdr:from>
      <xdr:col>0</xdr:col>
      <xdr:colOff>19050</xdr:colOff>
      <xdr:row>3</xdr:row>
      <xdr:rowOff>28576</xdr:rowOff>
    </xdr:from>
    <xdr:to>
      <xdr:col>0</xdr:col>
      <xdr:colOff>390525</xdr:colOff>
      <xdr:row>3</xdr:row>
      <xdr:rowOff>247650</xdr:rowOff>
    </xdr:to>
    <xdr:sp macro="" textlink="">
      <xdr:nvSpPr>
        <xdr:cNvPr id="7" name="四角形: 角度付き 6">
          <a:hlinkClick xmlns:r="http://schemas.openxmlformats.org/officeDocument/2006/relationships" r:id="rId2"/>
          <a:extLst>
            <a:ext uri="{FF2B5EF4-FFF2-40B4-BE49-F238E27FC236}">
              <a16:creationId xmlns:a16="http://schemas.microsoft.com/office/drawing/2014/main" id="{4596CD31-BE6D-4F1D-9B55-9BAAACEA56BE}"/>
            </a:ext>
          </a:extLst>
        </xdr:cNvPr>
        <xdr:cNvSpPr/>
      </xdr:nvSpPr>
      <xdr:spPr>
        <a:xfrm>
          <a:off x="19050" y="771526"/>
          <a:ext cx="371475" cy="219074"/>
        </a:xfrm>
        <a:prstGeom prst="bevel">
          <a:avLst>
            <a:gd name="adj" fmla="val 5844"/>
          </a:avLst>
        </a:prstGeom>
        <a:solidFill>
          <a:schemeClr val="bg1">
            <a:lumMod val="5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50" b="1" kern="1200">
              <a:solidFill>
                <a:srgbClr val="FFFF00"/>
              </a:solidFill>
              <a:latin typeface="ＭＳ ゴシック" panose="020B0609070205080204" pitchFamily="49" charset="-128"/>
              <a:ea typeface="ＭＳ ゴシック" panose="020B0609070205080204" pitchFamily="49" charset="-128"/>
            </a:rPr>
            <a:t>A1</a:t>
          </a:r>
          <a:endParaRPr kumimoji="1" lang="ja-JP" altLang="en-US" sz="1050" b="1" kern="1200">
            <a:solidFill>
              <a:srgbClr val="FFFF00"/>
            </a:solidFill>
            <a:latin typeface="ＭＳ ゴシック" panose="020B0609070205080204" pitchFamily="49" charset="-128"/>
            <a:ea typeface="ＭＳ ゴシック" panose="020B0609070205080204" pitchFamily="49" charset="-128"/>
          </a:endParaRPr>
        </a:p>
      </xdr:txBody>
    </xdr:sp>
    <xdr:clientData fPrintsWithSheet="0"/>
  </xdr:twoCellAnchor>
  <xdr:twoCellAnchor>
    <xdr:from>
      <xdr:col>0</xdr:col>
      <xdr:colOff>19050</xdr:colOff>
      <xdr:row>4</xdr:row>
      <xdr:rowOff>19050</xdr:rowOff>
    </xdr:from>
    <xdr:to>
      <xdr:col>0</xdr:col>
      <xdr:colOff>390525</xdr:colOff>
      <xdr:row>4</xdr:row>
      <xdr:rowOff>238124</xdr:rowOff>
    </xdr:to>
    <xdr:sp macro="" textlink="">
      <xdr:nvSpPr>
        <xdr:cNvPr id="10" name="四角形: 角度付き 9">
          <a:hlinkClick xmlns:r="http://schemas.openxmlformats.org/officeDocument/2006/relationships" r:id="rId3"/>
          <a:extLst>
            <a:ext uri="{FF2B5EF4-FFF2-40B4-BE49-F238E27FC236}">
              <a16:creationId xmlns:a16="http://schemas.microsoft.com/office/drawing/2014/main" id="{A5F2A182-DD43-4791-B77C-7F98288A1E70}"/>
            </a:ext>
          </a:extLst>
        </xdr:cNvPr>
        <xdr:cNvSpPr/>
      </xdr:nvSpPr>
      <xdr:spPr>
        <a:xfrm>
          <a:off x="19050" y="1143000"/>
          <a:ext cx="371475" cy="219074"/>
        </a:xfrm>
        <a:prstGeom prst="bevel">
          <a:avLst>
            <a:gd name="adj" fmla="val 8622"/>
          </a:avLst>
        </a:prstGeom>
        <a:solidFill>
          <a:schemeClr val="bg1">
            <a:lumMod val="5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50" b="1" kern="1200">
              <a:solidFill>
                <a:srgbClr val="FFFF00"/>
              </a:solidFill>
              <a:latin typeface="ＭＳ ゴシック" panose="020B0609070205080204" pitchFamily="49" charset="-128"/>
              <a:ea typeface="ＭＳ ゴシック" panose="020B0609070205080204" pitchFamily="49" charset="-128"/>
            </a:rPr>
            <a:t>A2</a:t>
          </a:r>
          <a:endParaRPr kumimoji="1" lang="ja-JP" altLang="en-US" sz="1050" b="1" kern="1200">
            <a:solidFill>
              <a:srgbClr val="FFFF00"/>
            </a:solidFill>
            <a:latin typeface="ＭＳ ゴシック" panose="020B0609070205080204" pitchFamily="49" charset="-128"/>
            <a:ea typeface="ＭＳ ゴシック" panose="020B0609070205080204" pitchFamily="49" charset="-128"/>
          </a:endParaRPr>
        </a:p>
      </xdr:txBody>
    </xdr:sp>
    <xdr:clientData fPrintsWithSheet="0"/>
  </xdr:twoCellAnchor>
  <xdr:twoCellAnchor>
    <xdr:from>
      <xdr:col>0</xdr:col>
      <xdr:colOff>19050</xdr:colOff>
      <xdr:row>5</xdr:row>
      <xdr:rowOff>19050</xdr:rowOff>
    </xdr:from>
    <xdr:to>
      <xdr:col>0</xdr:col>
      <xdr:colOff>390525</xdr:colOff>
      <xdr:row>5</xdr:row>
      <xdr:rowOff>238124</xdr:rowOff>
    </xdr:to>
    <xdr:sp macro="" textlink="">
      <xdr:nvSpPr>
        <xdr:cNvPr id="19" name="四角形: 角度付き 18">
          <a:hlinkClick xmlns:r="http://schemas.openxmlformats.org/officeDocument/2006/relationships" r:id="rId4"/>
          <a:extLst>
            <a:ext uri="{FF2B5EF4-FFF2-40B4-BE49-F238E27FC236}">
              <a16:creationId xmlns:a16="http://schemas.microsoft.com/office/drawing/2014/main" id="{4595DCBC-1139-4051-AF3E-3E262E0489A8}"/>
            </a:ext>
          </a:extLst>
        </xdr:cNvPr>
        <xdr:cNvSpPr/>
      </xdr:nvSpPr>
      <xdr:spPr>
        <a:xfrm>
          <a:off x="19050" y="1390650"/>
          <a:ext cx="371475" cy="219074"/>
        </a:xfrm>
        <a:prstGeom prst="bevel">
          <a:avLst>
            <a:gd name="adj" fmla="val 8622"/>
          </a:avLst>
        </a:prstGeom>
        <a:solidFill>
          <a:schemeClr val="bg1">
            <a:lumMod val="5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50" b="1" kern="1200">
              <a:solidFill>
                <a:srgbClr val="FFFF00"/>
              </a:solidFill>
              <a:latin typeface="ＭＳ ゴシック" panose="020B0609070205080204" pitchFamily="49" charset="-128"/>
              <a:ea typeface="ＭＳ ゴシック" panose="020B0609070205080204" pitchFamily="49" charset="-128"/>
            </a:rPr>
            <a:t>A3</a:t>
          </a:r>
          <a:endParaRPr kumimoji="1" lang="ja-JP" altLang="en-US" sz="1050" b="1" kern="1200">
            <a:solidFill>
              <a:srgbClr val="FFFF00"/>
            </a:solidFill>
            <a:latin typeface="ＭＳ ゴシック" panose="020B0609070205080204" pitchFamily="49" charset="-128"/>
            <a:ea typeface="ＭＳ ゴシック" panose="020B0609070205080204" pitchFamily="49" charset="-128"/>
          </a:endParaRPr>
        </a:p>
      </xdr:txBody>
    </xdr:sp>
    <xdr:clientData fPrintsWithSheet="0"/>
  </xdr:twoCellAnchor>
  <xdr:twoCellAnchor>
    <xdr:from>
      <xdr:col>0</xdr:col>
      <xdr:colOff>19050</xdr:colOff>
      <xdr:row>9</xdr:row>
      <xdr:rowOff>19050</xdr:rowOff>
    </xdr:from>
    <xdr:to>
      <xdr:col>0</xdr:col>
      <xdr:colOff>390525</xdr:colOff>
      <xdr:row>9</xdr:row>
      <xdr:rowOff>238124</xdr:rowOff>
    </xdr:to>
    <xdr:sp macro="" textlink="">
      <xdr:nvSpPr>
        <xdr:cNvPr id="23" name="四角形: 角度付き 22">
          <a:hlinkClick xmlns:r="http://schemas.openxmlformats.org/officeDocument/2006/relationships" r:id="rId5"/>
          <a:extLst>
            <a:ext uri="{FF2B5EF4-FFF2-40B4-BE49-F238E27FC236}">
              <a16:creationId xmlns:a16="http://schemas.microsoft.com/office/drawing/2014/main" id="{AF419F72-148C-4872-A218-ACE31C276C54}"/>
            </a:ext>
          </a:extLst>
        </xdr:cNvPr>
        <xdr:cNvSpPr/>
      </xdr:nvSpPr>
      <xdr:spPr>
        <a:xfrm>
          <a:off x="19050" y="2343150"/>
          <a:ext cx="371475" cy="219074"/>
        </a:xfrm>
        <a:prstGeom prst="bevel">
          <a:avLst>
            <a:gd name="adj" fmla="val 8622"/>
          </a:avLst>
        </a:prstGeom>
        <a:solidFill>
          <a:schemeClr val="bg1">
            <a:lumMod val="5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50" b="1" kern="1200">
              <a:solidFill>
                <a:srgbClr val="FFFF00"/>
              </a:solidFill>
              <a:latin typeface="ＭＳ ゴシック" panose="020B0609070205080204" pitchFamily="49" charset="-128"/>
              <a:ea typeface="ＭＳ ゴシック" panose="020B0609070205080204" pitchFamily="49" charset="-128"/>
            </a:rPr>
            <a:t>B1</a:t>
          </a:r>
          <a:endParaRPr kumimoji="1" lang="ja-JP" altLang="en-US" sz="1050" b="1" kern="1200">
            <a:solidFill>
              <a:srgbClr val="FFFF00"/>
            </a:solidFill>
            <a:latin typeface="ＭＳ ゴシック" panose="020B0609070205080204" pitchFamily="49" charset="-128"/>
            <a:ea typeface="ＭＳ ゴシック" panose="020B0609070205080204" pitchFamily="49" charset="-128"/>
          </a:endParaRPr>
        </a:p>
      </xdr:txBody>
    </xdr:sp>
    <xdr:clientData fPrintsWithSheet="0"/>
  </xdr:twoCellAnchor>
  <xdr:twoCellAnchor>
    <xdr:from>
      <xdr:col>0</xdr:col>
      <xdr:colOff>19050</xdr:colOff>
      <xdr:row>10</xdr:row>
      <xdr:rowOff>19050</xdr:rowOff>
    </xdr:from>
    <xdr:to>
      <xdr:col>0</xdr:col>
      <xdr:colOff>390525</xdr:colOff>
      <xdr:row>10</xdr:row>
      <xdr:rowOff>238124</xdr:rowOff>
    </xdr:to>
    <xdr:sp macro="" textlink="">
      <xdr:nvSpPr>
        <xdr:cNvPr id="24" name="四角形: 角度付き 23">
          <a:hlinkClick xmlns:r="http://schemas.openxmlformats.org/officeDocument/2006/relationships" r:id="rId6"/>
          <a:extLst>
            <a:ext uri="{FF2B5EF4-FFF2-40B4-BE49-F238E27FC236}">
              <a16:creationId xmlns:a16="http://schemas.microsoft.com/office/drawing/2014/main" id="{1069A38F-CF72-48BB-BC52-81EB35FEF07D}"/>
            </a:ext>
          </a:extLst>
        </xdr:cNvPr>
        <xdr:cNvSpPr/>
      </xdr:nvSpPr>
      <xdr:spPr>
        <a:xfrm>
          <a:off x="19050" y="2590800"/>
          <a:ext cx="371475" cy="219074"/>
        </a:xfrm>
        <a:prstGeom prst="bevel">
          <a:avLst>
            <a:gd name="adj" fmla="val 8622"/>
          </a:avLst>
        </a:prstGeom>
        <a:solidFill>
          <a:schemeClr val="bg1">
            <a:lumMod val="5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50" b="1" kern="1200">
              <a:solidFill>
                <a:srgbClr val="FFFF00"/>
              </a:solidFill>
              <a:latin typeface="ＭＳ ゴシック" panose="020B0609070205080204" pitchFamily="49" charset="-128"/>
              <a:ea typeface="ＭＳ ゴシック" panose="020B0609070205080204" pitchFamily="49" charset="-128"/>
            </a:rPr>
            <a:t>B2</a:t>
          </a:r>
        </a:p>
      </xdr:txBody>
    </xdr:sp>
    <xdr:clientData fPrintsWithSheet="0"/>
  </xdr:twoCellAnchor>
  <xdr:twoCellAnchor>
    <xdr:from>
      <xdr:col>0</xdr:col>
      <xdr:colOff>19050</xdr:colOff>
      <xdr:row>11</xdr:row>
      <xdr:rowOff>19050</xdr:rowOff>
    </xdr:from>
    <xdr:to>
      <xdr:col>0</xdr:col>
      <xdr:colOff>390525</xdr:colOff>
      <xdr:row>11</xdr:row>
      <xdr:rowOff>238124</xdr:rowOff>
    </xdr:to>
    <xdr:sp macro="" textlink="">
      <xdr:nvSpPr>
        <xdr:cNvPr id="25" name="四角形: 角度付き 24">
          <a:hlinkClick xmlns:r="http://schemas.openxmlformats.org/officeDocument/2006/relationships" r:id="rId7"/>
          <a:extLst>
            <a:ext uri="{FF2B5EF4-FFF2-40B4-BE49-F238E27FC236}">
              <a16:creationId xmlns:a16="http://schemas.microsoft.com/office/drawing/2014/main" id="{FA1D3BFD-AC51-49BF-9CF3-F8957129F37C}"/>
            </a:ext>
          </a:extLst>
        </xdr:cNvPr>
        <xdr:cNvSpPr/>
      </xdr:nvSpPr>
      <xdr:spPr>
        <a:xfrm>
          <a:off x="19050" y="2838450"/>
          <a:ext cx="371475" cy="219074"/>
        </a:xfrm>
        <a:prstGeom prst="bevel">
          <a:avLst>
            <a:gd name="adj" fmla="val 8622"/>
          </a:avLst>
        </a:prstGeom>
        <a:solidFill>
          <a:schemeClr val="bg1">
            <a:lumMod val="5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50" b="1" kern="1200">
              <a:solidFill>
                <a:srgbClr val="FFFF00"/>
              </a:solidFill>
              <a:latin typeface="ＭＳ ゴシック" panose="020B0609070205080204" pitchFamily="49" charset="-128"/>
              <a:ea typeface="ＭＳ ゴシック" panose="020B0609070205080204" pitchFamily="49" charset="-128"/>
            </a:rPr>
            <a:t>B3</a:t>
          </a:r>
        </a:p>
      </xdr:txBody>
    </xdr:sp>
    <xdr:clientData fPrintsWithSheet="0"/>
  </xdr:twoCellAnchor>
  <xdr:twoCellAnchor>
    <xdr:from>
      <xdr:col>0</xdr:col>
      <xdr:colOff>19050</xdr:colOff>
      <xdr:row>13</xdr:row>
      <xdr:rowOff>19050</xdr:rowOff>
    </xdr:from>
    <xdr:to>
      <xdr:col>0</xdr:col>
      <xdr:colOff>390525</xdr:colOff>
      <xdr:row>13</xdr:row>
      <xdr:rowOff>238124</xdr:rowOff>
    </xdr:to>
    <xdr:sp macro="" textlink="">
      <xdr:nvSpPr>
        <xdr:cNvPr id="27" name="四角形: 角度付き 26">
          <a:hlinkClick xmlns:r="http://schemas.openxmlformats.org/officeDocument/2006/relationships" r:id="rId8"/>
          <a:extLst>
            <a:ext uri="{FF2B5EF4-FFF2-40B4-BE49-F238E27FC236}">
              <a16:creationId xmlns:a16="http://schemas.microsoft.com/office/drawing/2014/main" id="{62EA6197-63CB-4C4B-9210-221C26177594}"/>
            </a:ext>
          </a:extLst>
        </xdr:cNvPr>
        <xdr:cNvSpPr/>
      </xdr:nvSpPr>
      <xdr:spPr>
        <a:xfrm>
          <a:off x="19050" y="3333750"/>
          <a:ext cx="371475" cy="219074"/>
        </a:xfrm>
        <a:prstGeom prst="bevel">
          <a:avLst>
            <a:gd name="adj" fmla="val 8622"/>
          </a:avLst>
        </a:prstGeom>
        <a:solidFill>
          <a:schemeClr val="bg1">
            <a:lumMod val="5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50" b="1" kern="1200">
              <a:solidFill>
                <a:srgbClr val="FFFF00"/>
              </a:solidFill>
              <a:latin typeface="ＭＳ ゴシック" panose="020B0609070205080204" pitchFamily="49" charset="-128"/>
              <a:ea typeface="ＭＳ ゴシック" panose="020B0609070205080204" pitchFamily="49" charset="-128"/>
            </a:rPr>
            <a:t>B4</a:t>
          </a:r>
          <a:endParaRPr kumimoji="1" lang="ja-JP" altLang="en-US" sz="1050" b="1" kern="1200">
            <a:solidFill>
              <a:srgbClr val="FFFF00"/>
            </a:solidFill>
            <a:latin typeface="ＭＳ ゴシック" panose="020B0609070205080204" pitchFamily="49" charset="-128"/>
            <a:ea typeface="ＭＳ ゴシック" panose="020B0609070205080204" pitchFamily="49" charset="-128"/>
          </a:endParaRPr>
        </a:p>
      </xdr:txBody>
    </xdr:sp>
    <xdr:clientData fPrintsWithSheet="0"/>
  </xdr:twoCellAnchor>
  <xdr:twoCellAnchor>
    <xdr:from>
      <xdr:col>0</xdr:col>
      <xdr:colOff>19050</xdr:colOff>
      <xdr:row>14</xdr:row>
      <xdr:rowOff>19050</xdr:rowOff>
    </xdr:from>
    <xdr:to>
      <xdr:col>0</xdr:col>
      <xdr:colOff>390525</xdr:colOff>
      <xdr:row>14</xdr:row>
      <xdr:rowOff>238124</xdr:rowOff>
    </xdr:to>
    <xdr:sp macro="" textlink="">
      <xdr:nvSpPr>
        <xdr:cNvPr id="28" name="四角形: 角度付き 27">
          <a:hlinkClick xmlns:r="http://schemas.openxmlformats.org/officeDocument/2006/relationships" r:id="rId9"/>
          <a:extLst>
            <a:ext uri="{FF2B5EF4-FFF2-40B4-BE49-F238E27FC236}">
              <a16:creationId xmlns:a16="http://schemas.microsoft.com/office/drawing/2014/main" id="{ABAD6FB0-4D9F-4DDF-B4A2-F079BA44784A}"/>
            </a:ext>
          </a:extLst>
        </xdr:cNvPr>
        <xdr:cNvSpPr/>
      </xdr:nvSpPr>
      <xdr:spPr>
        <a:xfrm>
          <a:off x="19050" y="3581400"/>
          <a:ext cx="371475" cy="219074"/>
        </a:xfrm>
        <a:prstGeom prst="bevel">
          <a:avLst>
            <a:gd name="adj" fmla="val 8622"/>
          </a:avLst>
        </a:prstGeom>
        <a:solidFill>
          <a:schemeClr val="bg1">
            <a:lumMod val="5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50" b="1" kern="1200">
              <a:solidFill>
                <a:srgbClr val="FFFF00"/>
              </a:solidFill>
              <a:latin typeface="ＭＳ ゴシック" panose="020B0609070205080204" pitchFamily="49" charset="-128"/>
              <a:ea typeface="ＭＳ ゴシック" panose="020B0609070205080204" pitchFamily="49" charset="-128"/>
            </a:rPr>
            <a:t>B5</a:t>
          </a:r>
          <a:endParaRPr kumimoji="1" lang="ja-JP" altLang="en-US" sz="1050" b="1" kern="1200">
            <a:solidFill>
              <a:srgbClr val="FFFF00"/>
            </a:solidFill>
            <a:latin typeface="ＭＳ ゴシック" panose="020B0609070205080204" pitchFamily="49" charset="-128"/>
            <a:ea typeface="ＭＳ ゴシック" panose="020B0609070205080204" pitchFamily="49" charset="-128"/>
          </a:endParaRPr>
        </a:p>
      </xdr:txBody>
    </xdr:sp>
    <xdr:clientData fPrintsWithSheet="0"/>
  </xdr:twoCellAnchor>
  <xdr:twoCellAnchor>
    <xdr:from>
      <xdr:col>0</xdr:col>
      <xdr:colOff>19050</xdr:colOff>
      <xdr:row>15</xdr:row>
      <xdr:rowOff>19050</xdr:rowOff>
    </xdr:from>
    <xdr:to>
      <xdr:col>0</xdr:col>
      <xdr:colOff>390525</xdr:colOff>
      <xdr:row>15</xdr:row>
      <xdr:rowOff>238124</xdr:rowOff>
    </xdr:to>
    <xdr:sp macro="" textlink="">
      <xdr:nvSpPr>
        <xdr:cNvPr id="29" name="四角形: 角度付き 28">
          <a:hlinkClick xmlns:r="http://schemas.openxmlformats.org/officeDocument/2006/relationships" r:id="rId10"/>
          <a:extLst>
            <a:ext uri="{FF2B5EF4-FFF2-40B4-BE49-F238E27FC236}">
              <a16:creationId xmlns:a16="http://schemas.microsoft.com/office/drawing/2014/main" id="{81E00921-4D2B-45D4-9B46-D57DC0E551FA}"/>
            </a:ext>
          </a:extLst>
        </xdr:cNvPr>
        <xdr:cNvSpPr/>
      </xdr:nvSpPr>
      <xdr:spPr>
        <a:xfrm>
          <a:off x="19050" y="3829050"/>
          <a:ext cx="371475" cy="219074"/>
        </a:xfrm>
        <a:prstGeom prst="bevel">
          <a:avLst>
            <a:gd name="adj" fmla="val 8622"/>
          </a:avLst>
        </a:prstGeom>
        <a:solidFill>
          <a:schemeClr val="bg1">
            <a:lumMod val="5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50" b="1" kern="1200">
              <a:solidFill>
                <a:srgbClr val="FFFF00"/>
              </a:solidFill>
              <a:latin typeface="ＭＳ ゴシック" panose="020B0609070205080204" pitchFamily="49" charset="-128"/>
              <a:ea typeface="ＭＳ ゴシック" panose="020B0609070205080204" pitchFamily="49" charset="-128"/>
            </a:rPr>
            <a:t>B6</a:t>
          </a:r>
        </a:p>
      </xdr:txBody>
    </xdr:sp>
    <xdr:clientData fPrintsWithSheet="0"/>
  </xdr:twoCellAnchor>
  <xdr:twoCellAnchor>
    <xdr:from>
      <xdr:col>0</xdr:col>
      <xdr:colOff>19050</xdr:colOff>
      <xdr:row>16</xdr:row>
      <xdr:rowOff>19050</xdr:rowOff>
    </xdr:from>
    <xdr:to>
      <xdr:col>0</xdr:col>
      <xdr:colOff>390525</xdr:colOff>
      <xdr:row>16</xdr:row>
      <xdr:rowOff>238124</xdr:rowOff>
    </xdr:to>
    <xdr:sp macro="" textlink="">
      <xdr:nvSpPr>
        <xdr:cNvPr id="30" name="四角形: 角度付き 29">
          <a:hlinkClick xmlns:r="http://schemas.openxmlformats.org/officeDocument/2006/relationships" r:id="rId11"/>
          <a:extLst>
            <a:ext uri="{FF2B5EF4-FFF2-40B4-BE49-F238E27FC236}">
              <a16:creationId xmlns:a16="http://schemas.microsoft.com/office/drawing/2014/main" id="{500E9162-4147-4450-9FDF-4138EBE559C4}"/>
            </a:ext>
          </a:extLst>
        </xdr:cNvPr>
        <xdr:cNvSpPr/>
      </xdr:nvSpPr>
      <xdr:spPr>
        <a:xfrm>
          <a:off x="19050" y="4076700"/>
          <a:ext cx="371475" cy="219074"/>
        </a:xfrm>
        <a:prstGeom prst="bevel">
          <a:avLst>
            <a:gd name="adj" fmla="val 8622"/>
          </a:avLst>
        </a:prstGeom>
        <a:solidFill>
          <a:schemeClr val="bg1">
            <a:lumMod val="5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50" b="1" kern="1200">
              <a:solidFill>
                <a:srgbClr val="FFFF00"/>
              </a:solidFill>
              <a:latin typeface="ＭＳ ゴシック" panose="020B0609070205080204" pitchFamily="49" charset="-128"/>
              <a:ea typeface="ＭＳ ゴシック" panose="020B0609070205080204" pitchFamily="49" charset="-128"/>
            </a:rPr>
            <a:t>B7</a:t>
          </a:r>
          <a:endParaRPr kumimoji="1" lang="ja-JP" altLang="en-US" sz="1050" b="1" kern="1200">
            <a:solidFill>
              <a:srgbClr val="FFFF00"/>
            </a:solidFill>
            <a:latin typeface="ＭＳ ゴシック" panose="020B0609070205080204" pitchFamily="49" charset="-128"/>
            <a:ea typeface="ＭＳ ゴシック" panose="020B0609070205080204" pitchFamily="49" charset="-128"/>
          </a:endParaRPr>
        </a:p>
      </xdr:txBody>
    </xdr:sp>
    <xdr:clientData fPrintsWithSheet="0"/>
  </xdr:twoCellAnchor>
  <xdr:twoCellAnchor>
    <xdr:from>
      <xdr:col>0</xdr:col>
      <xdr:colOff>19050</xdr:colOff>
      <xdr:row>20</xdr:row>
      <xdr:rowOff>19050</xdr:rowOff>
    </xdr:from>
    <xdr:to>
      <xdr:col>0</xdr:col>
      <xdr:colOff>390525</xdr:colOff>
      <xdr:row>20</xdr:row>
      <xdr:rowOff>238124</xdr:rowOff>
    </xdr:to>
    <xdr:sp macro="" textlink="">
      <xdr:nvSpPr>
        <xdr:cNvPr id="31" name="四角形: 角度付き 30">
          <a:hlinkClick xmlns:r="http://schemas.openxmlformats.org/officeDocument/2006/relationships" r:id="rId12"/>
          <a:extLst>
            <a:ext uri="{FF2B5EF4-FFF2-40B4-BE49-F238E27FC236}">
              <a16:creationId xmlns:a16="http://schemas.microsoft.com/office/drawing/2014/main" id="{299EFFD6-937C-4E26-9EFC-BEE758647B6E}"/>
            </a:ext>
          </a:extLst>
        </xdr:cNvPr>
        <xdr:cNvSpPr/>
      </xdr:nvSpPr>
      <xdr:spPr>
        <a:xfrm>
          <a:off x="19050" y="5067300"/>
          <a:ext cx="371475" cy="219074"/>
        </a:xfrm>
        <a:prstGeom prst="bevel">
          <a:avLst>
            <a:gd name="adj" fmla="val 8622"/>
          </a:avLst>
        </a:prstGeom>
        <a:solidFill>
          <a:schemeClr val="bg1">
            <a:lumMod val="5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50" b="1" kern="1200">
              <a:solidFill>
                <a:srgbClr val="FFFF00"/>
              </a:solidFill>
              <a:latin typeface="ＭＳ ゴシック" panose="020B0609070205080204" pitchFamily="49" charset="-128"/>
              <a:ea typeface="ＭＳ ゴシック" panose="020B0609070205080204" pitchFamily="49" charset="-128"/>
            </a:rPr>
            <a:t>C1</a:t>
          </a:r>
          <a:endParaRPr kumimoji="1" lang="ja-JP" altLang="en-US" sz="1050" b="1" kern="1200">
            <a:solidFill>
              <a:srgbClr val="FFFF00"/>
            </a:solidFill>
            <a:latin typeface="ＭＳ ゴシック" panose="020B0609070205080204" pitchFamily="49" charset="-128"/>
            <a:ea typeface="ＭＳ ゴシック" panose="020B0609070205080204" pitchFamily="49" charset="-128"/>
          </a:endParaRPr>
        </a:p>
      </xdr:txBody>
    </xdr:sp>
    <xdr:clientData fPrintsWithSheet="0"/>
  </xdr:twoCellAnchor>
  <xdr:twoCellAnchor>
    <xdr:from>
      <xdr:col>0</xdr:col>
      <xdr:colOff>19050</xdr:colOff>
      <xdr:row>21</xdr:row>
      <xdr:rowOff>19050</xdr:rowOff>
    </xdr:from>
    <xdr:to>
      <xdr:col>0</xdr:col>
      <xdr:colOff>390525</xdr:colOff>
      <xdr:row>21</xdr:row>
      <xdr:rowOff>238124</xdr:rowOff>
    </xdr:to>
    <xdr:sp macro="" textlink="">
      <xdr:nvSpPr>
        <xdr:cNvPr id="33" name="四角形: 角度付き 32">
          <a:hlinkClick xmlns:r="http://schemas.openxmlformats.org/officeDocument/2006/relationships" r:id="rId13"/>
          <a:extLst>
            <a:ext uri="{FF2B5EF4-FFF2-40B4-BE49-F238E27FC236}">
              <a16:creationId xmlns:a16="http://schemas.microsoft.com/office/drawing/2014/main" id="{05C84801-ECBF-4EAF-BF5F-02ECFD754041}"/>
            </a:ext>
          </a:extLst>
        </xdr:cNvPr>
        <xdr:cNvSpPr/>
      </xdr:nvSpPr>
      <xdr:spPr>
        <a:xfrm>
          <a:off x="19050" y="5314950"/>
          <a:ext cx="371475" cy="219074"/>
        </a:xfrm>
        <a:prstGeom prst="bevel">
          <a:avLst>
            <a:gd name="adj" fmla="val 8622"/>
          </a:avLst>
        </a:prstGeom>
        <a:solidFill>
          <a:schemeClr val="bg1">
            <a:lumMod val="5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50" b="1" kern="1200">
              <a:solidFill>
                <a:srgbClr val="FFFF00"/>
              </a:solidFill>
              <a:latin typeface="ＭＳ ゴシック" panose="020B0609070205080204" pitchFamily="49" charset="-128"/>
              <a:ea typeface="ＭＳ ゴシック" panose="020B0609070205080204" pitchFamily="49" charset="-128"/>
            </a:rPr>
            <a:t>C2</a:t>
          </a:r>
          <a:endParaRPr kumimoji="1" lang="ja-JP" altLang="en-US" sz="1050" b="1" kern="1200">
            <a:solidFill>
              <a:srgbClr val="FFFF00"/>
            </a:solidFill>
            <a:latin typeface="ＭＳ ゴシック" panose="020B0609070205080204" pitchFamily="49" charset="-128"/>
            <a:ea typeface="ＭＳ ゴシック" panose="020B0609070205080204" pitchFamily="49" charset="-128"/>
          </a:endParaRPr>
        </a:p>
      </xdr:txBody>
    </xdr:sp>
    <xdr:clientData fPrintsWithSheet="0"/>
  </xdr:twoCellAnchor>
  <xdr:twoCellAnchor>
    <xdr:from>
      <xdr:col>0</xdr:col>
      <xdr:colOff>19050</xdr:colOff>
      <xdr:row>27</xdr:row>
      <xdr:rowOff>19050</xdr:rowOff>
    </xdr:from>
    <xdr:to>
      <xdr:col>0</xdr:col>
      <xdr:colOff>390525</xdr:colOff>
      <xdr:row>27</xdr:row>
      <xdr:rowOff>238124</xdr:rowOff>
    </xdr:to>
    <xdr:sp macro="" textlink="">
      <xdr:nvSpPr>
        <xdr:cNvPr id="34" name="四角形: 角度付き 33">
          <a:hlinkClick xmlns:r="http://schemas.openxmlformats.org/officeDocument/2006/relationships" r:id="rId14"/>
          <a:extLst>
            <a:ext uri="{FF2B5EF4-FFF2-40B4-BE49-F238E27FC236}">
              <a16:creationId xmlns:a16="http://schemas.microsoft.com/office/drawing/2014/main" id="{A33B58D5-C5C6-4358-A23B-E4DE2FFE75FC}"/>
            </a:ext>
          </a:extLst>
        </xdr:cNvPr>
        <xdr:cNvSpPr/>
      </xdr:nvSpPr>
      <xdr:spPr>
        <a:xfrm>
          <a:off x="19050" y="6800850"/>
          <a:ext cx="371475" cy="219074"/>
        </a:xfrm>
        <a:prstGeom prst="bevel">
          <a:avLst>
            <a:gd name="adj" fmla="val 8622"/>
          </a:avLst>
        </a:prstGeom>
        <a:solidFill>
          <a:schemeClr val="bg1">
            <a:lumMod val="5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50" b="1" kern="1200">
              <a:solidFill>
                <a:srgbClr val="FFFF00"/>
              </a:solidFill>
              <a:latin typeface="ＭＳ ゴシック" panose="020B0609070205080204" pitchFamily="49" charset="-128"/>
              <a:ea typeface="ＭＳ ゴシック" panose="020B0609070205080204" pitchFamily="49" charset="-128"/>
            </a:rPr>
            <a:t>C3</a:t>
          </a:r>
          <a:endParaRPr kumimoji="1" lang="ja-JP" altLang="en-US" sz="1050" b="1" kern="1200">
            <a:solidFill>
              <a:srgbClr val="FFFF00"/>
            </a:solidFill>
            <a:latin typeface="ＭＳ ゴシック" panose="020B0609070205080204" pitchFamily="49" charset="-128"/>
            <a:ea typeface="ＭＳ ゴシック" panose="020B0609070205080204" pitchFamily="49" charset="-128"/>
          </a:endParaRPr>
        </a:p>
      </xdr:txBody>
    </xdr:sp>
    <xdr:clientData fPrintsWithSheet="0"/>
  </xdr:twoCellAnchor>
  <xdr:twoCellAnchor>
    <xdr:from>
      <xdr:col>0</xdr:col>
      <xdr:colOff>19050</xdr:colOff>
      <xdr:row>28</xdr:row>
      <xdr:rowOff>19050</xdr:rowOff>
    </xdr:from>
    <xdr:to>
      <xdr:col>0</xdr:col>
      <xdr:colOff>390525</xdr:colOff>
      <xdr:row>28</xdr:row>
      <xdr:rowOff>238124</xdr:rowOff>
    </xdr:to>
    <xdr:sp macro="" textlink="">
      <xdr:nvSpPr>
        <xdr:cNvPr id="35" name="四角形: 角度付き 34">
          <a:hlinkClick xmlns:r="http://schemas.openxmlformats.org/officeDocument/2006/relationships" r:id="rId15"/>
          <a:extLst>
            <a:ext uri="{FF2B5EF4-FFF2-40B4-BE49-F238E27FC236}">
              <a16:creationId xmlns:a16="http://schemas.microsoft.com/office/drawing/2014/main" id="{D15C185F-7722-4BEF-9CA1-034DDA71149A}"/>
            </a:ext>
          </a:extLst>
        </xdr:cNvPr>
        <xdr:cNvSpPr/>
      </xdr:nvSpPr>
      <xdr:spPr>
        <a:xfrm>
          <a:off x="19050" y="7048500"/>
          <a:ext cx="371475" cy="219074"/>
        </a:xfrm>
        <a:prstGeom prst="bevel">
          <a:avLst>
            <a:gd name="adj" fmla="val 8622"/>
          </a:avLst>
        </a:prstGeom>
        <a:solidFill>
          <a:schemeClr val="bg1">
            <a:lumMod val="5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50" b="1" kern="1200">
              <a:solidFill>
                <a:srgbClr val="FFFF00"/>
              </a:solidFill>
              <a:latin typeface="ＭＳ ゴシック" panose="020B0609070205080204" pitchFamily="49" charset="-128"/>
              <a:ea typeface="ＭＳ ゴシック" panose="020B0609070205080204" pitchFamily="49" charset="-128"/>
            </a:rPr>
            <a:t>C4</a:t>
          </a:r>
          <a:endParaRPr kumimoji="1" lang="ja-JP" altLang="en-US" sz="1050" b="1" kern="1200">
            <a:solidFill>
              <a:srgbClr val="FFFF00"/>
            </a:solidFill>
            <a:latin typeface="ＭＳ ゴシック" panose="020B0609070205080204" pitchFamily="49" charset="-128"/>
            <a:ea typeface="ＭＳ ゴシック" panose="020B0609070205080204" pitchFamily="49" charset="-128"/>
          </a:endParaRPr>
        </a:p>
      </xdr:txBody>
    </xdr:sp>
    <xdr:clientData fPrintsWithSheet="0"/>
  </xdr:twoCellAnchor>
  <xdr:twoCellAnchor>
    <xdr:from>
      <xdr:col>0</xdr:col>
      <xdr:colOff>19050</xdr:colOff>
      <xdr:row>29</xdr:row>
      <xdr:rowOff>19050</xdr:rowOff>
    </xdr:from>
    <xdr:to>
      <xdr:col>0</xdr:col>
      <xdr:colOff>390525</xdr:colOff>
      <xdr:row>29</xdr:row>
      <xdr:rowOff>238124</xdr:rowOff>
    </xdr:to>
    <xdr:sp macro="" textlink="">
      <xdr:nvSpPr>
        <xdr:cNvPr id="36" name="四角形: 角度付き 35">
          <a:hlinkClick xmlns:r="http://schemas.openxmlformats.org/officeDocument/2006/relationships" r:id="rId16"/>
          <a:extLst>
            <a:ext uri="{FF2B5EF4-FFF2-40B4-BE49-F238E27FC236}">
              <a16:creationId xmlns:a16="http://schemas.microsoft.com/office/drawing/2014/main" id="{0C84E7AB-6A4C-4D10-904D-08D66997423F}"/>
            </a:ext>
          </a:extLst>
        </xdr:cNvPr>
        <xdr:cNvSpPr/>
      </xdr:nvSpPr>
      <xdr:spPr>
        <a:xfrm>
          <a:off x="19050" y="7296150"/>
          <a:ext cx="371475" cy="219074"/>
        </a:xfrm>
        <a:prstGeom prst="bevel">
          <a:avLst>
            <a:gd name="adj" fmla="val 8622"/>
          </a:avLst>
        </a:prstGeom>
        <a:solidFill>
          <a:schemeClr val="bg1">
            <a:lumMod val="5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50" b="1" kern="1200">
              <a:solidFill>
                <a:srgbClr val="FFFF00"/>
              </a:solidFill>
              <a:latin typeface="ＭＳ ゴシック" panose="020B0609070205080204" pitchFamily="49" charset="-128"/>
              <a:ea typeface="ＭＳ ゴシック" panose="020B0609070205080204" pitchFamily="49" charset="-128"/>
            </a:rPr>
            <a:t>C5</a:t>
          </a:r>
          <a:endParaRPr kumimoji="1" lang="ja-JP" altLang="en-US" sz="1050" b="1" kern="1200">
            <a:solidFill>
              <a:srgbClr val="FFFF00"/>
            </a:solidFill>
            <a:latin typeface="ＭＳ ゴシック" panose="020B0609070205080204" pitchFamily="49" charset="-128"/>
            <a:ea typeface="ＭＳ ゴシック" panose="020B0609070205080204" pitchFamily="49" charset="-128"/>
          </a:endParaRPr>
        </a:p>
      </xdr:txBody>
    </xdr:sp>
    <xdr:clientData fPrintsWithSheet="0"/>
  </xdr:twoCellAnchor>
  <xdr:twoCellAnchor>
    <xdr:from>
      <xdr:col>0</xdr:col>
      <xdr:colOff>19050</xdr:colOff>
      <xdr:row>36</xdr:row>
      <xdr:rowOff>19050</xdr:rowOff>
    </xdr:from>
    <xdr:to>
      <xdr:col>0</xdr:col>
      <xdr:colOff>390525</xdr:colOff>
      <xdr:row>36</xdr:row>
      <xdr:rowOff>238124</xdr:rowOff>
    </xdr:to>
    <xdr:sp macro="" textlink="">
      <xdr:nvSpPr>
        <xdr:cNvPr id="37" name="四角形: 角度付き 36">
          <a:hlinkClick xmlns:r="http://schemas.openxmlformats.org/officeDocument/2006/relationships" r:id="rId17"/>
          <a:extLst>
            <a:ext uri="{FF2B5EF4-FFF2-40B4-BE49-F238E27FC236}">
              <a16:creationId xmlns:a16="http://schemas.microsoft.com/office/drawing/2014/main" id="{02718BC1-95ED-4004-B707-51AB46785F3D}"/>
            </a:ext>
          </a:extLst>
        </xdr:cNvPr>
        <xdr:cNvSpPr/>
      </xdr:nvSpPr>
      <xdr:spPr>
        <a:xfrm>
          <a:off x="19050" y="9029700"/>
          <a:ext cx="371475" cy="219074"/>
        </a:xfrm>
        <a:prstGeom prst="bevel">
          <a:avLst>
            <a:gd name="adj" fmla="val 8622"/>
          </a:avLst>
        </a:prstGeom>
        <a:solidFill>
          <a:schemeClr val="bg1">
            <a:lumMod val="5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50" b="1" kern="1200">
              <a:solidFill>
                <a:srgbClr val="FFFF00"/>
              </a:solidFill>
              <a:latin typeface="ＭＳ ゴシック" panose="020B0609070205080204" pitchFamily="49" charset="-128"/>
              <a:ea typeface="ＭＳ ゴシック" panose="020B0609070205080204" pitchFamily="49" charset="-128"/>
            </a:rPr>
            <a:t>D1</a:t>
          </a:r>
          <a:endParaRPr kumimoji="1" lang="ja-JP" altLang="en-US" sz="1050" b="1" kern="1200">
            <a:solidFill>
              <a:srgbClr val="FFFF00"/>
            </a:solidFill>
            <a:latin typeface="ＭＳ ゴシック" panose="020B0609070205080204" pitchFamily="49" charset="-128"/>
            <a:ea typeface="ＭＳ ゴシック" panose="020B0609070205080204" pitchFamily="49" charset="-128"/>
          </a:endParaRPr>
        </a:p>
      </xdr:txBody>
    </xdr:sp>
    <xdr:clientData fPrintsWithSheet="0"/>
  </xdr:twoCellAnchor>
  <xdr:twoCellAnchor>
    <xdr:from>
      <xdr:col>0</xdr:col>
      <xdr:colOff>19050</xdr:colOff>
      <xdr:row>37</xdr:row>
      <xdr:rowOff>19050</xdr:rowOff>
    </xdr:from>
    <xdr:to>
      <xdr:col>0</xdr:col>
      <xdr:colOff>390525</xdr:colOff>
      <xdr:row>37</xdr:row>
      <xdr:rowOff>238124</xdr:rowOff>
    </xdr:to>
    <xdr:sp macro="" textlink="">
      <xdr:nvSpPr>
        <xdr:cNvPr id="38" name="四角形: 角度付き 37">
          <a:hlinkClick xmlns:r="http://schemas.openxmlformats.org/officeDocument/2006/relationships" r:id="rId18"/>
          <a:extLst>
            <a:ext uri="{FF2B5EF4-FFF2-40B4-BE49-F238E27FC236}">
              <a16:creationId xmlns:a16="http://schemas.microsoft.com/office/drawing/2014/main" id="{BC279AAC-6027-432D-BE1F-866FEE104750}"/>
            </a:ext>
          </a:extLst>
        </xdr:cNvPr>
        <xdr:cNvSpPr/>
      </xdr:nvSpPr>
      <xdr:spPr>
        <a:xfrm>
          <a:off x="19050" y="9277350"/>
          <a:ext cx="371475" cy="219074"/>
        </a:xfrm>
        <a:prstGeom prst="bevel">
          <a:avLst>
            <a:gd name="adj" fmla="val 8622"/>
          </a:avLst>
        </a:prstGeom>
        <a:solidFill>
          <a:schemeClr val="bg1">
            <a:lumMod val="5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50" b="1" kern="1200">
              <a:solidFill>
                <a:srgbClr val="FFFF00"/>
              </a:solidFill>
              <a:latin typeface="ＭＳ ゴシック" panose="020B0609070205080204" pitchFamily="49" charset="-128"/>
              <a:ea typeface="ＭＳ ゴシック" panose="020B0609070205080204" pitchFamily="49" charset="-128"/>
            </a:rPr>
            <a:t>D2</a:t>
          </a:r>
          <a:endParaRPr kumimoji="1" lang="ja-JP" altLang="en-US" sz="1050" b="1" kern="1200">
            <a:solidFill>
              <a:srgbClr val="FFFF00"/>
            </a:solidFill>
            <a:latin typeface="ＭＳ ゴシック" panose="020B0609070205080204" pitchFamily="49" charset="-128"/>
            <a:ea typeface="ＭＳ ゴシック" panose="020B0609070205080204" pitchFamily="49" charset="-128"/>
          </a:endParaRPr>
        </a:p>
      </xdr:txBody>
    </xdr:sp>
    <xdr:clientData fPrintsWithSheet="0"/>
  </xdr:twoCellAnchor>
  <xdr:twoCellAnchor>
    <xdr:from>
      <xdr:col>0</xdr:col>
      <xdr:colOff>19050</xdr:colOff>
      <xdr:row>38</xdr:row>
      <xdr:rowOff>19050</xdr:rowOff>
    </xdr:from>
    <xdr:to>
      <xdr:col>0</xdr:col>
      <xdr:colOff>390525</xdr:colOff>
      <xdr:row>38</xdr:row>
      <xdr:rowOff>238124</xdr:rowOff>
    </xdr:to>
    <xdr:sp macro="" textlink="">
      <xdr:nvSpPr>
        <xdr:cNvPr id="39" name="四角形: 角度付き 38">
          <a:hlinkClick xmlns:r="http://schemas.openxmlformats.org/officeDocument/2006/relationships" r:id="rId19"/>
          <a:extLst>
            <a:ext uri="{FF2B5EF4-FFF2-40B4-BE49-F238E27FC236}">
              <a16:creationId xmlns:a16="http://schemas.microsoft.com/office/drawing/2014/main" id="{6E7A9BEE-349C-42D9-B111-DDF075817DD5}"/>
            </a:ext>
          </a:extLst>
        </xdr:cNvPr>
        <xdr:cNvSpPr/>
      </xdr:nvSpPr>
      <xdr:spPr>
        <a:xfrm>
          <a:off x="19050" y="9525000"/>
          <a:ext cx="371475" cy="219074"/>
        </a:xfrm>
        <a:prstGeom prst="bevel">
          <a:avLst>
            <a:gd name="adj" fmla="val 8622"/>
          </a:avLst>
        </a:prstGeom>
        <a:solidFill>
          <a:schemeClr val="bg1">
            <a:lumMod val="5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50" b="1" kern="1200">
              <a:solidFill>
                <a:srgbClr val="FFFF00"/>
              </a:solidFill>
              <a:latin typeface="ＭＳ ゴシック" panose="020B0609070205080204" pitchFamily="49" charset="-128"/>
              <a:ea typeface="ＭＳ ゴシック" panose="020B0609070205080204" pitchFamily="49" charset="-128"/>
            </a:rPr>
            <a:t>D3</a:t>
          </a:r>
          <a:endParaRPr kumimoji="1" lang="ja-JP" altLang="en-US" sz="1050" b="1" kern="1200">
            <a:solidFill>
              <a:srgbClr val="FFFF00"/>
            </a:solidFill>
            <a:latin typeface="ＭＳ ゴシック" panose="020B0609070205080204" pitchFamily="49" charset="-128"/>
            <a:ea typeface="ＭＳ ゴシック" panose="020B0609070205080204" pitchFamily="49" charset="-128"/>
          </a:endParaRPr>
        </a:p>
      </xdr:txBody>
    </xdr:sp>
    <xdr:clientData fPrintsWithSheet="0"/>
  </xdr:twoCellAnchor>
  <xdr:twoCellAnchor>
    <xdr:from>
      <xdr:col>0</xdr:col>
      <xdr:colOff>19050</xdr:colOff>
      <xdr:row>33</xdr:row>
      <xdr:rowOff>19050</xdr:rowOff>
    </xdr:from>
    <xdr:to>
      <xdr:col>0</xdr:col>
      <xdr:colOff>390525</xdr:colOff>
      <xdr:row>33</xdr:row>
      <xdr:rowOff>238124</xdr:rowOff>
    </xdr:to>
    <xdr:sp macro="" textlink="">
      <xdr:nvSpPr>
        <xdr:cNvPr id="41" name="四角形: 角度付き 40">
          <a:hlinkClick xmlns:r="http://schemas.openxmlformats.org/officeDocument/2006/relationships" r:id="rId20"/>
          <a:extLst>
            <a:ext uri="{FF2B5EF4-FFF2-40B4-BE49-F238E27FC236}">
              <a16:creationId xmlns:a16="http://schemas.microsoft.com/office/drawing/2014/main" id="{4A4704B2-E2BD-4DEE-99E5-CE70AC42B0FA}"/>
            </a:ext>
          </a:extLst>
        </xdr:cNvPr>
        <xdr:cNvSpPr/>
      </xdr:nvSpPr>
      <xdr:spPr>
        <a:xfrm>
          <a:off x="19050" y="8286750"/>
          <a:ext cx="371475" cy="219074"/>
        </a:xfrm>
        <a:prstGeom prst="bevel">
          <a:avLst>
            <a:gd name="adj" fmla="val 8622"/>
          </a:avLst>
        </a:prstGeom>
        <a:solidFill>
          <a:schemeClr val="bg1">
            <a:lumMod val="5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50" b="1" kern="1200">
              <a:solidFill>
                <a:srgbClr val="FFFF00"/>
              </a:solidFill>
              <a:latin typeface="ＭＳ ゴシック" panose="020B0609070205080204" pitchFamily="49" charset="-128"/>
              <a:ea typeface="ＭＳ ゴシック" panose="020B0609070205080204" pitchFamily="49" charset="-128"/>
            </a:rPr>
            <a:t>C6</a:t>
          </a:r>
          <a:endParaRPr kumimoji="1" lang="ja-JP" altLang="en-US" sz="1050" b="1" kern="1200">
            <a:solidFill>
              <a:srgbClr val="FFFF00"/>
            </a:solidFill>
            <a:latin typeface="ＭＳ ゴシック" panose="020B0609070205080204" pitchFamily="49" charset="-128"/>
            <a:ea typeface="ＭＳ ゴシック" panose="020B0609070205080204" pitchFamily="49" charset="-128"/>
          </a:endParaRPr>
        </a:p>
      </xdr:txBody>
    </xdr:sp>
    <xdr:clientData fPrintsWithSheet="0"/>
  </xdr:twoCellAnchor>
  <xdr:twoCellAnchor>
    <xdr:from>
      <xdr:col>0</xdr:col>
      <xdr:colOff>19050</xdr:colOff>
      <xdr:row>39</xdr:row>
      <xdr:rowOff>19050</xdr:rowOff>
    </xdr:from>
    <xdr:to>
      <xdr:col>0</xdr:col>
      <xdr:colOff>390525</xdr:colOff>
      <xdr:row>39</xdr:row>
      <xdr:rowOff>238124</xdr:rowOff>
    </xdr:to>
    <xdr:sp macro="" textlink="">
      <xdr:nvSpPr>
        <xdr:cNvPr id="42" name="四角形: 角度付き 41">
          <a:hlinkClick xmlns:r="http://schemas.openxmlformats.org/officeDocument/2006/relationships" r:id="rId21"/>
          <a:extLst>
            <a:ext uri="{FF2B5EF4-FFF2-40B4-BE49-F238E27FC236}">
              <a16:creationId xmlns:a16="http://schemas.microsoft.com/office/drawing/2014/main" id="{8BA3B232-8353-4337-BF7C-F4DB0F10CA0F}"/>
            </a:ext>
          </a:extLst>
        </xdr:cNvPr>
        <xdr:cNvSpPr/>
      </xdr:nvSpPr>
      <xdr:spPr>
        <a:xfrm>
          <a:off x="19050" y="9772650"/>
          <a:ext cx="371475" cy="219074"/>
        </a:xfrm>
        <a:prstGeom prst="bevel">
          <a:avLst>
            <a:gd name="adj" fmla="val 8622"/>
          </a:avLst>
        </a:prstGeom>
        <a:solidFill>
          <a:schemeClr val="bg1">
            <a:lumMod val="5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50" b="1" kern="1200">
              <a:solidFill>
                <a:srgbClr val="FFFF00"/>
              </a:solidFill>
              <a:latin typeface="ＭＳ ゴシック" panose="020B0609070205080204" pitchFamily="49" charset="-128"/>
              <a:ea typeface="ＭＳ ゴシック" panose="020B0609070205080204" pitchFamily="49" charset="-128"/>
            </a:rPr>
            <a:t>D4</a:t>
          </a:r>
          <a:endParaRPr kumimoji="1" lang="ja-JP" altLang="en-US" sz="1050" b="1" kern="1200">
            <a:solidFill>
              <a:srgbClr val="FFFF00"/>
            </a:solidFill>
            <a:latin typeface="ＭＳ ゴシック" panose="020B0609070205080204" pitchFamily="49" charset="-128"/>
            <a:ea typeface="ＭＳ ゴシック" panose="020B0609070205080204" pitchFamily="49" charset="-128"/>
          </a:endParaRPr>
        </a:p>
      </xdr:txBody>
    </xdr:sp>
    <xdr:clientData fPrintsWithSheet="0"/>
  </xdr:twoCellAnchor>
  <xdr:twoCellAnchor editAs="absolute">
    <xdr:from>
      <xdr:col>2</xdr:col>
      <xdr:colOff>1575020</xdr:colOff>
      <xdr:row>4</xdr:row>
      <xdr:rowOff>41256</xdr:rowOff>
    </xdr:from>
    <xdr:to>
      <xdr:col>3</xdr:col>
      <xdr:colOff>1720632</xdr:colOff>
      <xdr:row>8</xdr:row>
      <xdr:rowOff>26385</xdr:rowOff>
    </xdr:to>
    <xdr:sp macro="" textlink="">
      <xdr:nvSpPr>
        <xdr:cNvPr id="4" name="正方形/長方形 3">
          <a:extLst>
            <a:ext uri="{FF2B5EF4-FFF2-40B4-BE49-F238E27FC236}">
              <a16:creationId xmlns:a16="http://schemas.microsoft.com/office/drawing/2014/main" id="{C8B70ED9-BBC4-680F-6128-35AC5F42F02B}"/>
            </a:ext>
          </a:extLst>
        </xdr:cNvPr>
        <xdr:cNvSpPr/>
      </xdr:nvSpPr>
      <xdr:spPr>
        <a:xfrm rot="20687818">
          <a:off x="4375370" y="1412856"/>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twoCellAnchor>
  <xdr:oneCellAnchor>
    <xdr:from>
      <xdr:col>2</xdr:col>
      <xdr:colOff>1333499</xdr:colOff>
      <xdr:row>33</xdr:row>
      <xdr:rowOff>104773</xdr:rowOff>
    </xdr:from>
    <xdr:ext cx="2574487" cy="937629"/>
    <xdr:sp macro="" textlink="">
      <xdr:nvSpPr>
        <xdr:cNvPr id="5" name="正方形/長方形 4">
          <a:extLst>
            <a:ext uri="{FF2B5EF4-FFF2-40B4-BE49-F238E27FC236}">
              <a16:creationId xmlns:a16="http://schemas.microsoft.com/office/drawing/2014/main" id="{4A586024-1286-4F4F-9DBD-DEF489F38110}"/>
            </a:ext>
          </a:extLst>
        </xdr:cNvPr>
        <xdr:cNvSpPr/>
      </xdr:nvSpPr>
      <xdr:spPr>
        <a:xfrm rot="20687818">
          <a:off x="4133849" y="8620123"/>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0000">
                  <a:alpha val="25000"/>
                </a:srgbClr>
              </a:solidFill>
              <a:effectLst/>
            </a:rPr>
            <a:t>SAMPLE</a:t>
          </a:r>
          <a:endParaRPr lang="ja-JP" altLang="en-US" sz="5400" b="1" cap="none" spc="50">
            <a:ln w="0"/>
            <a:solidFill>
              <a:srgbClr val="FF0000">
                <a:alpha val="25000"/>
              </a:srgbClr>
            </a:solidFill>
            <a:effectLst/>
          </a:endParaRPr>
        </a:p>
      </xdr:txBody>
    </xdr:sp>
    <xdr:clientData/>
  </xdr:oneCellAnchor>
  <xdr:twoCellAnchor>
    <xdr:from>
      <xdr:col>0</xdr:col>
      <xdr:colOff>19050</xdr:colOff>
      <xdr:row>40</xdr:row>
      <xdr:rowOff>19050</xdr:rowOff>
    </xdr:from>
    <xdr:to>
      <xdr:col>0</xdr:col>
      <xdr:colOff>390525</xdr:colOff>
      <xdr:row>40</xdr:row>
      <xdr:rowOff>238124</xdr:rowOff>
    </xdr:to>
    <xdr:sp macro="" textlink="">
      <xdr:nvSpPr>
        <xdr:cNvPr id="6" name="四角形: 角度付き 5">
          <a:hlinkClick xmlns:r="http://schemas.openxmlformats.org/officeDocument/2006/relationships" r:id="rId22"/>
          <a:extLst>
            <a:ext uri="{FF2B5EF4-FFF2-40B4-BE49-F238E27FC236}">
              <a16:creationId xmlns:a16="http://schemas.microsoft.com/office/drawing/2014/main" id="{B029E58C-5A68-4778-B16A-1959344EC5B2}"/>
            </a:ext>
          </a:extLst>
        </xdr:cNvPr>
        <xdr:cNvSpPr/>
      </xdr:nvSpPr>
      <xdr:spPr>
        <a:xfrm>
          <a:off x="19050" y="10020300"/>
          <a:ext cx="371475" cy="219074"/>
        </a:xfrm>
        <a:prstGeom prst="bevel">
          <a:avLst>
            <a:gd name="adj" fmla="val 8622"/>
          </a:avLst>
        </a:prstGeom>
        <a:solidFill>
          <a:schemeClr val="bg1">
            <a:lumMod val="5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50" b="1" kern="1200">
              <a:solidFill>
                <a:srgbClr val="FFFF00"/>
              </a:solidFill>
              <a:latin typeface="ＭＳ ゴシック" panose="020B0609070205080204" pitchFamily="49" charset="-128"/>
              <a:ea typeface="ＭＳ ゴシック" panose="020B0609070205080204" pitchFamily="49" charset="-128"/>
            </a:rPr>
            <a:t>D5</a:t>
          </a:r>
          <a:endParaRPr kumimoji="1" lang="ja-JP" altLang="en-US" sz="1050" b="1" kern="1200">
            <a:solidFill>
              <a:srgbClr val="FFFF00"/>
            </a:solidFill>
            <a:latin typeface="ＭＳ ゴシック" panose="020B0609070205080204" pitchFamily="49" charset="-128"/>
            <a:ea typeface="ＭＳ ゴシック" panose="020B0609070205080204" pitchFamily="49" charset="-128"/>
          </a:endParaRPr>
        </a:p>
      </xdr:txBody>
    </xdr:sp>
    <xdr:clientData fPrintsWithSheet="0"/>
  </xdr:twoCellAnchor>
  <xdr:twoCellAnchor editAs="oneCell">
    <xdr:from>
      <xdr:col>3</xdr:col>
      <xdr:colOff>676275</xdr:colOff>
      <xdr:row>26</xdr:row>
      <xdr:rowOff>38100</xdr:rowOff>
    </xdr:from>
    <xdr:to>
      <xdr:col>3</xdr:col>
      <xdr:colOff>1609855</xdr:colOff>
      <xdr:row>31</xdr:row>
      <xdr:rowOff>114483</xdr:rowOff>
    </xdr:to>
    <xdr:pic>
      <xdr:nvPicPr>
        <xdr:cNvPr id="11" name="図 10">
          <a:extLst>
            <a:ext uri="{FF2B5EF4-FFF2-40B4-BE49-F238E27FC236}">
              <a16:creationId xmlns:a16="http://schemas.microsoft.com/office/drawing/2014/main" id="{B5F19EF6-DE4E-3176-847F-EE3439C24527}"/>
            </a:ext>
          </a:extLst>
        </xdr:cNvPr>
        <xdr:cNvPicPr>
          <a:picLocks noChangeAspect="1"/>
        </xdr:cNvPicPr>
      </xdr:nvPicPr>
      <xdr:blipFill>
        <a:blip xmlns:r="http://schemas.openxmlformats.org/officeDocument/2006/relationships" r:embed="rId23"/>
        <a:stretch>
          <a:fillRect/>
        </a:stretch>
      </xdr:blipFill>
      <xdr:spPr>
        <a:xfrm>
          <a:off x="5905500" y="6819900"/>
          <a:ext cx="933580" cy="1314633"/>
        </a:xfrm>
        <a:prstGeom prst="rect">
          <a:avLst/>
        </a:prstGeom>
      </xdr:spPr>
    </xdr:pic>
    <xdr:clientData/>
  </xdr:twoCellAnchor>
  <xdr:twoCellAnchor>
    <xdr:from>
      <xdr:col>3</xdr:col>
      <xdr:colOff>9525</xdr:colOff>
      <xdr:row>8</xdr:row>
      <xdr:rowOff>9524</xdr:rowOff>
    </xdr:from>
    <xdr:to>
      <xdr:col>3</xdr:col>
      <xdr:colOff>2390775</xdr:colOff>
      <xdr:row>8</xdr:row>
      <xdr:rowOff>228599</xdr:rowOff>
    </xdr:to>
    <xdr:sp macro="" textlink="">
      <xdr:nvSpPr>
        <xdr:cNvPr id="2" name="テキスト ボックス 1">
          <a:hlinkClick xmlns:r="http://schemas.openxmlformats.org/officeDocument/2006/relationships" r:id="rId24"/>
          <a:extLst>
            <a:ext uri="{FF2B5EF4-FFF2-40B4-BE49-F238E27FC236}">
              <a16:creationId xmlns:a16="http://schemas.microsoft.com/office/drawing/2014/main" id="{901E45B8-9247-A048-DE28-080F17445C5E}"/>
            </a:ext>
          </a:extLst>
        </xdr:cNvPr>
        <xdr:cNvSpPr txBox="1"/>
      </xdr:nvSpPr>
      <xdr:spPr>
        <a:xfrm>
          <a:off x="5238750" y="2333624"/>
          <a:ext cx="2381250" cy="219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800" kern="1200">
            <a:latin typeface="ＭＳ ゴシック" panose="020B0609070205080204" pitchFamily="49" charset="-128"/>
            <a:ea typeface="ＭＳ ゴシック" panose="020B0609070205080204" pitchFamily="49" charset="-128"/>
          </a:endParaRPr>
        </a:p>
      </xdr:txBody>
    </xdr:sp>
    <xdr:clientData/>
  </xdr:twoCellAnchor>
  <xdr:twoCellAnchor>
    <xdr:from>
      <xdr:col>3</xdr:col>
      <xdr:colOff>28575</xdr:colOff>
      <xdr:row>13</xdr:row>
      <xdr:rowOff>228600</xdr:rowOff>
    </xdr:from>
    <xdr:to>
      <xdr:col>3</xdr:col>
      <xdr:colOff>2409825</xdr:colOff>
      <xdr:row>14</xdr:row>
      <xdr:rowOff>200025</xdr:rowOff>
    </xdr:to>
    <xdr:sp macro="" textlink="">
      <xdr:nvSpPr>
        <xdr:cNvPr id="8" name="テキスト ボックス 7">
          <a:hlinkClick xmlns:r="http://schemas.openxmlformats.org/officeDocument/2006/relationships" r:id="rId25"/>
          <a:extLst>
            <a:ext uri="{FF2B5EF4-FFF2-40B4-BE49-F238E27FC236}">
              <a16:creationId xmlns:a16="http://schemas.microsoft.com/office/drawing/2014/main" id="{DCECA72C-E4C1-47FB-84D4-4B9069938269}"/>
            </a:ext>
          </a:extLst>
        </xdr:cNvPr>
        <xdr:cNvSpPr txBox="1"/>
      </xdr:nvSpPr>
      <xdr:spPr>
        <a:xfrm>
          <a:off x="5257800" y="3790950"/>
          <a:ext cx="2381250" cy="219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800" kern="1200">
            <a:latin typeface="ＭＳ ゴシック" panose="020B0609070205080204" pitchFamily="49" charset="-128"/>
            <a:ea typeface="ＭＳ ゴシック" panose="020B0609070205080204" pitchFamily="49" charset="-128"/>
          </a:endParaRPr>
        </a:p>
      </xdr:txBody>
    </xdr:sp>
    <xdr:clientData/>
  </xdr:twoCellAnchor>
  <xdr:twoCellAnchor>
    <xdr:from>
      <xdr:col>2</xdr:col>
      <xdr:colOff>28575</xdr:colOff>
      <xdr:row>12</xdr:row>
      <xdr:rowOff>28575</xdr:rowOff>
    </xdr:from>
    <xdr:to>
      <xdr:col>2</xdr:col>
      <xdr:colOff>2409825</xdr:colOff>
      <xdr:row>12</xdr:row>
      <xdr:rowOff>228600</xdr:rowOff>
    </xdr:to>
    <xdr:sp macro="" textlink="">
      <xdr:nvSpPr>
        <xdr:cNvPr id="9" name="テキスト ボックス 8">
          <a:hlinkClick xmlns:r="http://schemas.openxmlformats.org/officeDocument/2006/relationships" r:id="rId25"/>
          <a:extLst>
            <a:ext uri="{FF2B5EF4-FFF2-40B4-BE49-F238E27FC236}">
              <a16:creationId xmlns:a16="http://schemas.microsoft.com/office/drawing/2014/main" id="{5E30D136-4136-44F6-9DF9-2746025751F8}"/>
            </a:ext>
          </a:extLst>
        </xdr:cNvPr>
        <xdr:cNvSpPr txBox="1"/>
      </xdr:nvSpPr>
      <xdr:spPr>
        <a:xfrm>
          <a:off x="2828925" y="3343275"/>
          <a:ext cx="2381250" cy="2000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800" kern="1200">
            <a:latin typeface="ＭＳ ゴシック" panose="020B0609070205080204" pitchFamily="49" charset="-128"/>
            <a:ea typeface="ＭＳ ゴシック" panose="020B0609070205080204" pitchFamily="49" charset="-128"/>
          </a:endParaRPr>
        </a:p>
      </xdr:txBody>
    </xdr:sp>
    <xdr:clientData/>
  </xdr:twoCellAnchor>
  <xdr:twoCellAnchor>
    <xdr:from>
      <xdr:col>2</xdr:col>
      <xdr:colOff>19050</xdr:colOff>
      <xdr:row>17</xdr:row>
      <xdr:rowOff>38100</xdr:rowOff>
    </xdr:from>
    <xdr:to>
      <xdr:col>2</xdr:col>
      <xdr:colOff>2400300</xdr:colOff>
      <xdr:row>17</xdr:row>
      <xdr:rowOff>219075</xdr:rowOff>
    </xdr:to>
    <xdr:sp macro="" textlink="">
      <xdr:nvSpPr>
        <xdr:cNvPr id="12" name="テキスト ボックス 11">
          <a:hlinkClick xmlns:r="http://schemas.openxmlformats.org/officeDocument/2006/relationships" r:id="rId25"/>
          <a:extLst>
            <a:ext uri="{FF2B5EF4-FFF2-40B4-BE49-F238E27FC236}">
              <a16:creationId xmlns:a16="http://schemas.microsoft.com/office/drawing/2014/main" id="{F5826F37-E7DE-47C8-8227-BDDB07EA1F70}"/>
            </a:ext>
          </a:extLst>
        </xdr:cNvPr>
        <xdr:cNvSpPr txBox="1"/>
      </xdr:nvSpPr>
      <xdr:spPr>
        <a:xfrm>
          <a:off x="2819400" y="4591050"/>
          <a:ext cx="2381250" cy="1809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800" kern="1200">
            <a:latin typeface="ＭＳ ゴシック" panose="020B0609070205080204" pitchFamily="49" charset="-128"/>
            <a:ea typeface="ＭＳ ゴシック" panose="020B0609070205080204" pitchFamily="49" charset="-128"/>
          </a:endParaRPr>
        </a:p>
      </xdr:txBody>
    </xdr:sp>
    <xdr:clientData/>
  </xdr:twoCellAnchor>
  <xdr:twoCellAnchor>
    <xdr:from>
      <xdr:col>3</xdr:col>
      <xdr:colOff>19050</xdr:colOff>
      <xdr:row>24</xdr:row>
      <xdr:rowOff>19050</xdr:rowOff>
    </xdr:from>
    <xdr:to>
      <xdr:col>3</xdr:col>
      <xdr:colOff>2400300</xdr:colOff>
      <xdr:row>26</xdr:row>
      <xdr:rowOff>19050</xdr:rowOff>
    </xdr:to>
    <xdr:sp macro="" textlink="">
      <xdr:nvSpPr>
        <xdr:cNvPr id="13" name="テキスト ボックス 12">
          <a:hlinkClick xmlns:r="http://schemas.openxmlformats.org/officeDocument/2006/relationships" r:id="rId26"/>
          <a:extLst>
            <a:ext uri="{FF2B5EF4-FFF2-40B4-BE49-F238E27FC236}">
              <a16:creationId xmlns:a16="http://schemas.microsoft.com/office/drawing/2014/main" id="{49659D72-F756-4484-B8EF-736E1C09E8A6}"/>
            </a:ext>
          </a:extLst>
        </xdr:cNvPr>
        <xdr:cNvSpPr txBox="1"/>
      </xdr:nvSpPr>
      <xdr:spPr>
        <a:xfrm>
          <a:off x="5248275" y="6305550"/>
          <a:ext cx="2381250" cy="4953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900" kern="1200">
            <a:latin typeface="ＭＳ ゴシック" panose="020B0609070205080204" pitchFamily="49" charset="-128"/>
            <a:ea typeface="ＭＳ ゴシック" panose="020B0609070205080204" pitchFamily="49" charset="-128"/>
          </a:endParaRPr>
        </a:p>
      </xdr:txBody>
    </xdr:sp>
    <xdr:clientData/>
  </xdr:twoCellAnchor>
  <xdr:oneCellAnchor>
    <xdr:from>
      <xdr:col>1</xdr:col>
      <xdr:colOff>409575</xdr:colOff>
      <xdr:row>21</xdr:row>
      <xdr:rowOff>85725</xdr:rowOff>
    </xdr:from>
    <xdr:ext cx="2574487" cy="937629"/>
    <xdr:sp macro="" textlink="">
      <xdr:nvSpPr>
        <xdr:cNvPr id="14" name="正方形/長方形 13">
          <a:extLst>
            <a:ext uri="{FF2B5EF4-FFF2-40B4-BE49-F238E27FC236}">
              <a16:creationId xmlns:a16="http://schemas.microsoft.com/office/drawing/2014/main" id="{CB723CE9-B6D4-4667-B8ED-AE5F0F6805BC}"/>
            </a:ext>
          </a:extLst>
        </xdr:cNvPr>
        <xdr:cNvSpPr/>
      </xdr:nvSpPr>
      <xdr:spPr>
        <a:xfrm rot="20687818">
          <a:off x="809625" y="5629275"/>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FF00">
                  <a:alpha val="53000"/>
                </a:srgbClr>
              </a:solidFill>
              <a:effectLst/>
            </a:rPr>
            <a:t>SAMPLE</a:t>
          </a:r>
          <a:endParaRPr lang="ja-JP" altLang="en-US" sz="5400" b="1" cap="none" spc="50">
            <a:ln w="0"/>
            <a:solidFill>
              <a:srgbClr val="FFFF00">
                <a:alpha val="53000"/>
              </a:srgbClr>
            </a:solidFill>
            <a:effectLst/>
          </a:endParaRPr>
        </a:p>
      </xdr:txBody>
    </xdr:sp>
    <xdr:clientData/>
  </xdr:oneCellAnchor>
</xdr:wsDr>
</file>

<file path=xl/drawings/drawing20.xml><?xml version="1.0" encoding="utf-8"?>
<xdr:wsDr xmlns:xdr="http://schemas.openxmlformats.org/drawingml/2006/spreadsheetDrawing" xmlns:a="http://schemas.openxmlformats.org/drawingml/2006/main">
  <xdr:twoCellAnchor editAs="absolute">
    <xdr:from>
      <xdr:col>5</xdr:col>
      <xdr:colOff>47625</xdr:colOff>
      <xdr:row>0</xdr:row>
      <xdr:rowOff>38100</xdr:rowOff>
    </xdr:from>
    <xdr:to>
      <xdr:col>6</xdr:col>
      <xdr:colOff>76200</xdr:colOff>
      <xdr:row>1</xdr:row>
      <xdr:rowOff>66675</xdr:rowOff>
    </xdr:to>
    <xdr:sp macro="" textlink="">
      <xdr:nvSpPr>
        <xdr:cNvPr id="4" name="四角形: 角度付き 3">
          <a:hlinkClick xmlns:r="http://schemas.openxmlformats.org/officeDocument/2006/relationships" r:id="rId1"/>
          <a:extLst>
            <a:ext uri="{FF2B5EF4-FFF2-40B4-BE49-F238E27FC236}">
              <a16:creationId xmlns:a16="http://schemas.microsoft.com/office/drawing/2014/main" id="{2F6FCA17-F47D-4876-869C-AEB1592F7827}"/>
            </a:ext>
          </a:extLst>
        </xdr:cNvPr>
        <xdr:cNvSpPr/>
      </xdr:nvSpPr>
      <xdr:spPr>
        <a:xfrm>
          <a:off x="2819400" y="38100"/>
          <a:ext cx="714375" cy="219075"/>
        </a:xfrm>
        <a:prstGeom prst="bevel">
          <a:avLst>
            <a:gd name="adj" fmla="val 4919"/>
          </a:avLst>
        </a:prstGeom>
        <a:solidFill>
          <a:schemeClr val="bg1">
            <a:lumMod val="50000"/>
          </a:scheme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chemeClr val="bg1"/>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oneCellAnchor>
    <xdr:from>
      <xdr:col>0</xdr:col>
      <xdr:colOff>133350</xdr:colOff>
      <xdr:row>11</xdr:row>
      <xdr:rowOff>180975</xdr:rowOff>
    </xdr:from>
    <xdr:ext cx="2574487" cy="937629"/>
    <xdr:sp macro="" textlink="">
      <xdr:nvSpPr>
        <xdr:cNvPr id="2" name="正方形/長方形 1">
          <a:extLst>
            <a:ext uri="{FF2B5EF4-FFF2-40B4-BE49-F238E27FC236}">
              <a16:creationId xmlns:a16="http://schemas.microsoft.com/office/drawing/2014/main" id="{813EE271-DD70-4D7F-95E9-7A96A4026A6A}"/>
            </a:ext>
          </a:extLst>
        </xdr:cNvPr>
        <xdr:cNvSpPr/>
      </xdr:nvSpPr>
      <xdr:spPr>
        <a:xfrm rot="20687818">
          <a:off x="133350" y="2276475"/>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wsDr>
</file>

<file path=xl/drawings/drawing21.xml><?xml version="1.0" encoding="utf-8"?>
<xdr:wsDr xmlns:xdr="http://schemas.openxmlformats.org/drawingml/2006/spreadsheetDrawing" xmlns:a="http://schemas.openxmlformats.org/drawingml/2006/main">
  <xdr:twoCellAnchor editAs="absolute">
    <xdr:from>
      <xdr:col>5</xdr:col>
      <xdr:colOff>47625</xdr:colOff>
      <xdr:row>0</xdr:row>
      <xdr:rowOff>28575</xdr:rowOff>
    </xdr:from>
    <xdr:to>
      <xdr:col>6</xdr:col>
      <xdr:colOff>76200</xdr:colOff>
      <xdr:row>1</xdr:row>
      <xdr:rowOff>57150</xdr:rowOff>
    </xdr:to>
    <xdr:sp macro="" textlink="">
      <xdr:nvSpPr>
        <xdr:cNvPr id="2" name="四角形: 角度付き 1">
          <a:hlinkClick xmlns:r="http://schemas.openxmlformats.org/officeDocument/2006/relationships" r:id="rId1"/>
          <a:extLst>
            <a:ext uri="{FF2B5EF4-FFF2-40B4-BE49-F238E27FC236}">
              <a16:creationId xmlns:a16="http://schemas.microsoft.com/office/drawing/2014/main" id="{A7157C42-0D79-4634-A5D9-1791B0535698}"/>
            </a:ext>
          </a:extLst>
        </xdr:cNvPr>
        <xdr:cNvSpPr/>
      </xdr:nvSpPr>
      <xdr:spPr>
        <a:xfrm>
          <a:off x="2638425" y="28575"/>
          <a:ext cx="714375" cy="219075"/>
        </a:xfrm>
        <a:prstGeom prst="bevel">
          <a:avLst>
            <a:gd name="adj" fmla="val 4919"/>
          </a:avLst>
        </a:prstGeom>
        <a:solidFill>
          <a:schemeClr val="bg1">
            <a:lumMod val="50000"/>
          </a:scheme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chemeClr val="bg1"/>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oneCellAnchor>
    <xdr:from>
      <xdr:col>0</xdr:col>
      <xdr:colOff>77891</xdr:colOff>
      <xdr:row>16</xdr:row>
      <xdr:rowOff>180976</xdr:rowOff>
    </xdr:from>
    <xdr:ext cx="2574487" cy="937629"/>
    <xdr:sp macro="" textlink="">
      <xdr:nvSpPr>
        <xdr:cNvPr id="3" name="正方形/長方形 2">
          <a:extLst>
            <a:ext uri="{FF2B5EF4-FFF2-40B4-BE49-F238E27FC236}">
              <a16:creationId xmlns:a16="http://schemas.microsoft.com/office/drawing/2014/main" id="{4B5A04C7-9E8A-4E58-BC0A-7B5A3A43D97A}"/>
            </a:ext>
          </a:extLst>
        </xdr:cNvPr>
        <xdr:cNvSpPr/>
      </xdr:nvSpPr>
      <xdr:spPr>
        <a:xfrm rot="20687818">
          <a:off x="77891" y="3228976"/>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wsDr>
</file>

<file path=xl/drawings/drawing22.xml><?xml version="1.0" encoding="utf-8"?>
<xdr:wsDr xmlns:xdr="http://schemas.openxmlformats.org/drawingml/2006/spreadsheetDrawing" xmlns:a="http://schemas.openxmlformats.org/drawingml/2006/main">
  <xdr:twoCellAnchor editAs="absolute">
    <xdr:from>
      <xdr:col>15</xdr:col>
      <xdr:colOff>57150</xdr:colOff>
      <xdr:row>0</xdr:row>
      <xdr:rowOff>28575</xdr:rowOff>
    </xdr:from>
    <xdr:to>
      <xdr:col>16</xdr:col>
      <xdr:colOff>533400</xdr:colOff>
      <xdr:row>1</xdr:row>
      <xdr:rowOff>57150</xdr:rowOff>
    </xdr:to>
    <xdr:sp macro="" textlink="">
      <xdr:nvSpPr>
        <xdr:cNvPr id="2" name="四角形: 角度付き 1">
          <a:hlinkClick xmlns:r="http://schemas.openxmlformats.org/officeDocument/2006/relationships" r:id="rId1"/>
          <a:extLst>
            <a:ext uri="{FF2B5EF4-FFF2-40B4-BE49-F238E27FC236}">
              <a16:creationId xmlns:a16="http://schemas.microsoft.com/office/drawing/2014/main" id="{15807D40-B8C5-4A9D-8600-EC38F228614C}"/>
            </a:ext>
          </a:extLst>
        </xdr:cNvPr>
        <xdr:cNvSpPr/>
      </xdr:nvSpPr>
      <xdr:spPr>
        <a:xfrm>
          <a:off x="6953250" y="28575"/>
          <a:ext cx="714375" cy="219075"/>
        </a:xfrm>
        <a:prstGeom prst="bevel">
          <a:avLst>
            <a:gd name="adj" fmla="val 4919"/>
          </a:avLst>
        </a:prstGeom>
        <a:solidFill>
          <a:schemeClr val="bg1">
            <a:lumMod val="50000"/>
          </a:scheme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chemeClr val="bg1"/>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oneCellAnchor>
    <xdr:from>
      <xdr:col>2</xdr:col>
      <xdr:colOff>104775</xdr:colOff>
      <xdr:row>17</xdr:row>
      <xdr:rowOff>28575</xdr:rowOff>
    </xdr:from>
    <xdr:ext cx="2574487" cy="937629"/>
    <xdr:sp macro="" textlink="">
      <xdr:nvSpPr>
        <xdr:cNvPr id="5" name="正方形/長方形 4">
          <a:extLst>
            <a:ext uri="{FF2B5EF4-FFF2-40B4-BE49-F238E27FC236}">
              <a16:creationId xmlns:a16="http://schemas.microsoft.com/office/drawing/2014/main" id="{6DD0AE4C-FCD1-462B-BA6D-00709E0C888E}"/>
            </a:ext>
          </a:extLst>
        </xdr:cNvPr>
        <xdr:cNvSpPr/>
      </xdr:nvSpPr>
      <xdr:spPr>
        <a:xfrm rot="20687818">
          <a:off x="1790700" y="3267075"/>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oneCellAnchor>
    <xdr:from>
      <xdr:col>2</xdr:col>
      <xdr:colOff>57150</xdr:colOff>
      <xdr:row>36</xdr:row>
      <xdr:rowOff>47625</xdr:rowOff>
    </xdr:from>
    <xdr:ext cx="2574487" cy="937629"/>
    <xdr:sp macro="" textlink="">
      <xdr:nvSpPr>
        <xdr:cNvPr id="7" name="正方形/長方形 6">
          <a:extLst>
            <a:ext uri="{FF2B5EF4-FFF2-40B4-BE49-F238E27FC236}">
              <a16:creationId xmlns:a16="http://schemas.microsoft.com/office/drawing/2014/main" id="{12A78A5D-0F3D-43EE-BA7C-04312BBB0EBC}"/>
            </a:ext>
          </a:extLst>
        </xdr:cNvPr>
        <xdr:cNvSpPr/>
      </xdr:nvSpPr>
      <xdr:spPr>
        <a:xfrm rot="20687818">
          <a:off x="1743075" y="6905625"/>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0000">
                  <a:alpha val="25000"/>
                </a:srgbClr>
              </a:solidFill>
              <a:effectLst/>
            </a:rPr>
            <a:t>SAMPLE</a:t>
          </a:r>
          <a:endParaRPr lang="ja-JP" altLang="en-US" sz="5400" b="1" cap="none" spc="50">
            <a:ln w="0"/>
            <a:solidFill>
              <a:srgbClr val="FF0000">
                <a:alpha val="25000"/>
              </a:srgbClr>
            </a:solidFill>
            <a:effectLst/>
          </a:endParaRPr>
        </a:p>
      </xdr:txBody>
    </xdr:sp>
    <xdr:clientData/>
  </xdr:oneCellAnchor>
</xdr:wsDr>
</file>

<file path=xl/drawings/drawing23.xml><?xml version="1.0" encoding="utf-8"?>
<xdr:wsDr xmlns:xdr="http://schemas.openxmlformats.org/drawingml/2006/spreadsheetDrawing" xmlns:a="http://schemas.openxmlformats.org/drawingml/2006/main">
  <xdr:twoCellAnchor editAs="absolute">
    <xdr:from>
      <xdr:col>10</xdr:col>
      <xdr:colOff>47625</xdr:colOff>
      <xdr:row>0</xdr:row>
      <xdr:rowOff>28575</xdr:rowOff>
    </xdr:from>
    <xdr:to>
      <xdr:col>11</xdr:col>
      <xdr:colOff>76200</xdr:colOff>
      <xdr:row>1</xdr:row>
      <xdr:rowOff>57150</xdr:rowOff>
    </xdr:to>
    <xdr:sp macro="" textlink="">
      <xdr:nvSpPr>
        <xdr:cNvPr id="2" name="四角形: 角度付き 1">
          <a:hlinkClick xmlns:r="http://schemas.openxmlformats.org/officeDocument/2006/relationships" r:id="rId1"/>
          <a:extLst>
            <a:ext uri="{FF2B5EF4-FFF2-40B4-BE49-F238E27FC236}">
              <a16:creationId xmlns:a16="http://schemas.microsoft.com/office/drawing/2014/main" id="{2DD025CA-615B-45A1-B90C-EB0F538EFA4E}"/>
            </a:ext>
          </a:extLst>
        </xdr:cNvPr>
        <xdr:cNvSpPr/>
      </xdr:nvSpPr>
      <xdr:spPr>
        <a:xfrm>
          <a:off x="5572125" y="28575"/>
          <a:ext cx="714375" cy="219075"/>
        </a:xfrm>
        <a:prstGeom prst="bevel">
          <a:avLst>
            <a:gd name="adj" fmla="val 4919"/>
          </a:avLst>
        </a:prstGeom>
        <a:solidFill>
          <a:schemeClr val="bg1">
            <a:lumMod val="50000"/>
          </a:scheme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chemeClr val="bg1"/>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oneCellAnchor>
    <xdr:from>
      <xdr:col>1</xdr:col>
      <xdr:colOff>1011343</xdr:colOff>
      <xdr:row>8</xdr:row>
      <xdr:rowOff>161924</xdr:rowOff>
    </xdr:from>
    <xdr:ext cx="2574487" cy="937629"/>
    <xdr:sp macro="" textlink="">
      <xdr:nvSpPr>
        <xdr:cNvPr id="3" name="正方形/長方形 2">
          <a:extLst>
            <a:ext uri="{FF2B5EF4-FFF2-40B4-BE49-F238E27FC236}">
              <a16:creationId xmlns:a16="http://schemas.microsoft.com/office/drawing/2014/main" id="{390EC3AD-35AA-4BB5-96AD-34D165F9DDD1}"/>
            </a:ext>
          </a:extLst>
        </xdr:cNvPr>
        <xdr:cNvSpPr/>
      </xdr:nvSpPr>
      <xdr:spPr>
        <a:xfrm rot="20687818">
          <a:off x="1220893" y="1685924"/>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wsDr>
</file>

<file path=xl/drawings/drawing3.xml><?xml version="1.0" encoding="utf-8"?>
<xdr:wsDr xmlns:xdr="http://schemas.openxmlformats.org/drawingml/2006/spreadsheetDrawing" xmlns:a="http://schemas.openxmlformats.org/drawingml/2006/main">
  <xdr:twoCellAnchor editAs="absolute">
    <xdr:from>
      <xdr:col>3</xdr:col>
      <xdr:colOff>57150</xdr:colOff>
      <xdr:row>0</xdr:row>
      <xdr:rowOff>47625</xdr:rowOff>
    </xdr:from>
    <xdr:to>
      <xdr:col>4</xdr:col>
      <xdr:colOff>571500</xdr:colOff>
      <xdr:row>1</xdr:row>
      <xdr:rowOff>28575</xdr:rowOff>
    </xdr:to>
    <xdr:sp macro="" textlink="">
      <xdr:nvSpPr>
        <xdr:cNvPr id="2" name="四角形: 角度付き 1">
          <a:hlinkClick xmlns:r="http://schemas.openxmlformats.org/officeDocument/2006/relationships" r:id="rId1"/>
          <a:extLst>
            <a:ext uri="{FF2B5EF4-FFF2-40B4-BE49-F238E27FC236}">
              <a16:creationId xmlns:a16="http://schemas.microsoft.com/office/drawing/2014/main" id="{5E4F40BE-3588-49BE-959E-0EB2D458B237}"/>
            </a:ext>
          </a:extLst>
        </xdr:cNvPr>
        <xdr:cNvSpPr/>
      </xdr:nvSpPr>
      <xdr:spPr>
        <a:xfrm>
          <a:off x="6162675" y="47625"/>
          <a:ext cx="714375" cy="219075"/>
        </a:xfrm>
        <a:prstGeom prst="bevel">
          <a:avLst>
            <a:gd name="adj" fmla="val 4919"/>
          </a:avLst>
        </a:prstGeom>
        <a:solidFill>
          <a:sysClr val="window" lastClr="FFFFFF">
            <a:lumMod val="50000"/>
          </a:sys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oneCellAnchor>
    <xdr:from>
      <xdr:col>0</xdr:col>
      <xdr:colOff>77893</xdr:colOff>
      <xdr:row>1</xdr:row>
      <xdr:rowOff>140185</xdr:rowOff>
    </xdr:from>
    <xdr:ext cx="2574487" cy="937629"/>
    <xdr:sp macro="" textlink="">
      <xdr:nvSpPr>
        <xdr:cNvPr id="3" name="正方形/長方形 2">
          <a:extLst>
            <a:ext uri="{FF2B5EF4-FFF2-40B4-BE49-F238E27FC236}">
              <a16:creationId xmlns:a16="http://schemas.microsoft.com/office/drawing/2014/main" id="{2C05E8FB-284D-49C6-8F47-8A399D9B8D63}"/>
            </a:ext>
          </a:extLst>
        </xdr:cNvPr>
        <xdr:cNvSpPr/>
      </xdr:nvSpPr>
      <xdr:spPr>
        <a:xfrm rot="20687818">
          <a:off x="77893" y="378310"/>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oneCellAnchor>
    <xdr:from>
      <xdr:col>1</xdr:col>
      <xdr:colOff>2333624</xdr:colOff>
      <xdr:row>18</xdr:row>
      <xdr:rowOff>285750</xdr:rowOff>
    </xdr:from>
    <xdr:ext cx="2574487" cy="937629"/>
    <xdr:sp macro="" textlink="">
      <xdr:nvSpPr>
        <xdr:cNvPr id="4" name="正方形/長方形 3">
          <a:extLst>
            <a:ext uri="{FF2B5EF4-FFF2-40B4-BE49-F238E27FC236}">
              <a16:creationId xmlns:a16="http://schemas.microsoft.com/office/drawing/2014/main" id="{9D73FB63-4B51-431D-8897-BDF76CBDB461}"/>
            </a:ext>
          </a:extLst>
        </xdr:cNvPr>
        <xdr:cNvSpPr/>
      </xdr:nvSpPr>
      <xdr:spPr>
        <a:xfrm rot="20687818">
          <a:off x="2809874" y="5772150"/>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0000">
                  <a:alpha val="25000"/>
                </a:srgbClr>
              </a:solidFill>
              <a:effectLst/>
            </a:rPr>
            <a:t>SAMPLE</a:t>
          </a:r>
          <a:endParaRPr lang="ja-JP" altLang="en-US" sz="5400" b="1" cap="none" spc="50">
            <a:ln w="0"/>
            <a:solidFill>
              <a:srgbClr val="FF0000">
                <a:alpha val="25000"/>
              </a:srgbClr>
            </a:solidFill>
            <a:effectLst/>
          </a:endParaRPr>
        </a:p>
      </xdr:txBody>
    </xdr:sp>
    <xdr:clientData/>
  </xdr:oneCellAnchor>
  <xdr:oneCellAnchor>
    <xdr:from>
      <xdr:col>1</xdr:col>
      <xdr:colOff>1057275</xdr:colOff>
      <xdr:row>11</xdr:row>
      <xdr:rowOff>161925</xdr:rowOff>
    </xdr:from>
    <xdr:ext cx="2574487" cy="937629"/>
    <xdr:sp macro="" textlink="">
      <xdr:nvSpPr>
        <xdr:cNvPr id="5" name="正方形/長方形 4">
          <a:extLst>
            <a:ext uri="{FF2B5EF4-FFF2-40B4-BE49-F238E27FC236}">
              <a16:creationId xmlns:a16="http://schemas.microsoft.com/office/drawing/2014/main" id="{25F57B4D-2B67-4C2B-BCD0-20B92A097949}"/>
            </a:ext>
          </a:extLst>
        </xdr:cNvPr>
        <xdr:cNvSpPr/>
      </xdr:nvSpPr>
      <xdr:spPr>
        <a:xfrm rot="20687818">
          <a:off x="1533525" y="3181350"/>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FF00">
                  <a:alpha val="53000"/>
                </a:srgbClr>
              </a:solidFill>
              <a:effectLst/>
            </a:rPr>
            <a:t>SAMPLE</a:t>
          </a:r>
          <a:endParaRPr lang="ja-JP" altLang="en-US" sz="5400" b="1" cap="none" spc="50">
            <a:ln w="0"/>
            <a:solidFill>
              <a:srgbClr val="FFFF00">
                <a:alpha val="53000"/>
              </a:srgbClr>
            </a:solidFill>
            <a:effectLst/>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3</xdr:col>
      <xdr:colOff>104775</xdr:colOff>
      <xdr:row>0</xdr:row>
      <xdr:rowOff>85726</xdr:rowOff>
    </xdr:from>
    <xdr:to>
      <xdr:col>3</xdr:col>
      <xdr:colOff>523875</xdr:colOff>
      <xdr:row>0</xdr:row>
      <xdr:rowOff>276226</xdr:rowOff>
    </xdr:to>
    <xdr:sp macro="" textlink="">
      <xdr:nvSpPr>
        <xdr:cNvPr id="2" name="正方形/長方形 1">
          <a:extLst>
            <a:ext uri="{FF2B5EF4-FFF2-40B4-BE49-F238E27FC236}">
              <a16:creationId xmlns:a16="http://schemas.microsoft.com/office/drawing/2014/main" id="{117BD865-569A-4F45-BC39-7D9CF1E4DA4F}"/>
            </a:ext>
          </a:extLst>
        </xdr:cNvPr>
        <xdr:cNvSpPr/>
      </xdr:nvSpPr>
      <xdr:spPr>
        <a:xfrm>
          <a:off x="3771900" y="85726"/>
          <a:ext cx="419100" cy="190500"/>
        </a:xfrm>
        <a:prstGeom prst="rect">
          <a:avLst/>
        </a:prstGeom>
        <a:solidFill>
          <a:srgbClr val="00B0F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3</xdr:col>
      <xdr:colOff>428625</xdr:colOff>
      <xdr:row>0</xdr:row>
      <xdr:rowOff>47625</xdr:rowOff>
    </xdr:from>
    <xdr:to>
      <xdr:col>5</xdr:col>
      <xdr:colOff>228600</xdr:colOff>
      <xdr:row>1</xdr:row>
      <xdr:rowOff>9525</xdr:rowOff>
    </xdr:to>
    <xdr:sp macro="" textlink="">
      <xdr:nvSpPr>
        <xdr:cNvPr id="3" name="正方形/長方形 2">
          <a:extLst>
            <a:ext uri="{FF2B5EF4-FFF2-40B4-BE49-F238E27FC236}">
              <a16:creationId xmlns:a16="http://schemas.microsoft.com/office/drawing/2014/main" id="{71898A71-07B6-4057-9D77-4319A3A1B054}"/>
            </a:ext>
          </a:extLst>
        </xdr:cNvPr>
        <xdr:cNvSpPr/>
      </xdr:nvSpPr>
      <xdr:spPr>
        <a:xfrm>
          <a:off x="4095750" y="47625"/>
          <a:ext cx="1381125"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：物件ごと編集</a:t>
          </a:r>
          <a:endParaRPr kumimoji="1" lang="en-US" altLang="ja-JP" sz="1000">
            <a:solidFill>
              <a:sysClr val="windowText" lastClr="000000"/>
            </a:solidFill>
          </a:endParaRPr>
        </a:p>
        <a:p>
          <a:pPr algn="l"/>
          <a:endParaRPr kumimoji="1" lang="ja-JP" altLang="en-US" sz="900"/>
        </a:p>
      </xdr:txBody>
    </xdr:sp>
    <xdr:clientData fPrintsWithSheet="0"/>
  </xdr:twoCellAnchor>
  <xdr:twoCellAnchor>
    <xdr:from>
      <xdr:col>2</xdr:col>
      <xdr:colOff>76200</xdr:colOff>
      <xdr:row>0</xdr:row>
      <xdr:rowOff>76201</xdr:rowOff>
    </xdr:from>
    <xdr:to>
      <xdr:col>2</xdr:col>
      <xdr:colOff>495300</xdr:colOff>
      <xdr:row>0</xdr:row>
      <xdr:rowOff>266701</xdr:rowOff>
    </xdr:to>
    <xdr:sp macro="" textlink="">
      <xdr:nvSpPr>
        <xdr:cNvPr id="5" name="正方形/長方形 4">
          <a:extLst>
            <a:ext uri="{FF2B5EF4-FFF2-40B4-BE49-F238E27FC236}">
              <a16:creationId xmlns:a16="http://schemas.microsoft.com/office/drawing/2014/main" id="{8CA8A763-7C16-4388-A558-F7325D2B22F8}"/>
            </a:ext>
          </a:extLst>
        </xdr:cNvPr>
        <xdr:cNvSpPr/>
      </xdr:nvSpPr>
      <xdr:spPr>
        <a:xfrm>
          <a:off x="2419350" y="76201"/>
          <a:ext cx="419100" cy="190500"/>
        </a:xfrm>
        <a:prstGeom prst="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7</xdr:col>
      <xdr:colOff>276225</xdr:colOff>
      <xdr:row>0</xdr:row>
      <xdr:rowOff>38100</xdr:rowOff>
    </xdr:from>
    <xdr:to>
      <xdr:col>8</xdr:col>
      <xdr:colOff>438150</xdr:colOff>
      <xdr:row>1</xdr:row>
      <xdr:rowOff>0</xdr:rowOff>
    </xdr:to>
    <xdr:sp macro="" textlink="">
      <xdr:nvSpPr>
        <xdr:cNvPr id="6" name="正方形/長方形 5">
          <a:extLst>
            <a:ext uri="{FF2B5EF4-FFF2-40B4-BE49-F238E27FC236}">
              <a16:creationId xmlns:a16="http://schemas.microsoft.com/office/drawing/2014/main" id="{57C52AB7-E0C2-4F36-9FAF-5E94F3F25CDA}"/>
            </a:ext>
          </a:extLst>
        </xdr:cNvPr>
        <xdr:cNvSpPr/>
      </xdr:nvSpPr>
      <xdr:spPr>
        <a:xfrm>
          <a:off x="7105650" y="38100"/>
          <a:ext cx="923925" cy="295275"/>
        </a:xfrm>
        <a:prstGeom prst="rect">
          <a:avLst/>
        </a:prstGeom>
        <a:solidFill>
          <a:schemeClr val="bg1">
            <a:lumMod val="9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：自動計算</a:t>
          </a:r>
          <a:endParaRPr kumimoji="1" lang="en-US" altLang="ja-JP" sz="1000">
            <a:solidFill>
              <a:sysClr val="windowText" lastClr="000000"/>
            </a:solidFill>
          </a:endParaRPr>
        </a:p>
        <a:p>
          <a:pPr algn="l"/>
          <a:endParaRPr kumimoji="1" lang="ja-JP" altLang="en-US" sz="900"/>
        </a:p>
      </xdr:txBody>
    </xdr:sp>
    <xdr:clientData fPrintsWithSheet="0"/>
  </xdr:twoCellAnchor>
  <xdr:twoCellAnchor>
    <xdr:from>
      <xdr:col>2</xdr:col>
      <xdr:colOff>400051</xdr:colOff>
      <xdr:row>0</xdr:row>
      <xdr:rowOff>38100</xdr:rowOff>
    </xdr:from>
    <xdr:to>
      <xdr:col>3</xdr:col>
      <xdr:colOff>66676</xdr:colOff>
      <xdr:row>1</xdr:row>
      <xdr:rowOff>0</xdr:rowOff>
    </xdr:to>
    <xdr:sp macro="" textlink="">
      <xdr:nvSpPr>
        <xdr:cNvPr id="7" name="正方形/長方形 6">
          <a:extLst>
            <a:ext uri="{FF2B5EF4-FFF2-40B4-BE49-F238E27FC236}">
              <a16:creationId xmlns:a16="http://schemas.microsoft.com/office/drawing/2014/main" id="{9C67173F-5CFF-4EE3-B8D2-C3A2390B0ABD}"/>
            </a:ext>
          </a:extLst>
        </xdr:cNvPr>
        <xdr:cNvSpPr/>
      </xdr:nvSpPr>
      <xdr:spPr>
        <a:xfrm>
          <a:off x="2743201" y="38100"/>
          <a:ext cx="990600"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：プルダウン</a:t>
          </a:r>
          <a:endParaRPr kumimoji="1" lang="en-US" altLang="ja-JP" sz="1000">
            <a:solidFill>
              <a:sysClr val="windowText" lastClr="000000"/>
            </a:solidFill>
          </a:endParaRPr>
        </a:p>
        <a:p>
          <a:pPr algn="l"/>
          <a:endParaRPr kumimoji="1" lang="ja-JP" altLang="en-US" sz="900"/>
        </a:p>
      </xdr:txBody>
    </xdr:sp>
    <xdr:clientData fPrintsWithSheet="0"/>
  </xdr:twoCellAnchor>
  <xdr:twoCellAnchor>
    <xdr:from>
      <xdr:col>5</xdr:col>
      <xdr:colOff>295275</xdr:colOff>
      <xdr:row>0</xdr:row>
      <xdr:rowOff>38100</xdr:rowOff>
    </xdr:from>
    <xdr:to>
      <xdr:col>7</xdr:col>
      <xdr:colOff>95250</xdr:colOff>
      <xdr:row>1</xdr:row>
      <xdr:rowOff>0</xdr:rowOff>
    </xdr:to>
    <xdr:sp macro="" textlink="">
      <xdr:nvSpPr>
        <xdr:cNvPr id="9" name="正方形/長方形 8">
          <a:extLst>
            <a:ext uri="{FF2B5EF4-FFF2-40B4-BE49-F238E27FC236}">
              <a16:creationId xmlns:a16="http://schemas.microsoft.com/office/drawing/2014/main" id="{DB67EA03-B7E0-4643-B825-B60A4A1FDB5C}"/>
            </a:ext>
          </a:extLst>
        </xdr:cNvPr>
        <xdr:cNvSpPr/>
      </xdr:nvSpPr>
      <xdr:spPr>
        <a:xfrm>
          <a:off x="5543550" y="38100"/>
          <a:ext cx="1381125" cy="295275"/>
        </a:xfrm>
        <a:prstGeom prst="rect">
          <a:avLst/>
        </a:prstGeom>
        <a:solidFill>
          <a:schemeClr val="bg1">
            <a:lumMod val="9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：各社仕様で編集</a:t>
          </a:r>
          <a:endParaRPr kumimoji="1" lang="ja-JP" altLang="en-US" sz="900"/>
        </a:p>
      </xdr:txBody>
    </xdr:sp>
    <xdr:clientData fPrintsWithSheet="0"/>
  </xdr:twoCellAnchor>
  <xdr:twoCellAnchor>
    <xdr:from>
      <xdr:col>6</xdr:col>
      <xdr:colOff>723900</xdr:colOff>
      <xdr:row>0</xdr:row>
      <xdr:rowOff>85726</xdr:rowOff>
    </xdr:from>
    <xdr:to>
      <xdr:col>7</xdr:col>
      <xdr:colOff>352425</xdr:colOff>
      <xdr:row>0</xdr:row>
      <xdr:rowOff>276226</xdr:rowOff>
    </xdr:to>
    <xdr:sp macro="" textlink="">
      <xdr:nvSpPr>
        <xdr:cNvPr id="4" name="正方形/長方形 3">
          <a:extLst>
            <a:ext uri="{FF2B5EF4-FFF2-40B4-BE49-F238E27FC236}">
              <a16:creationId xmlns:a16="http://schemas.microsoft.com/office/drawing/2014/main" id="{4305B316-D8BC-4D36-9C50-61170F8D9145}"/>
            </a:ext>
          </a:extLst>
        </xdr:cNvPr>
        <xdr:cNvSpPr/>
      </xdr:nvSpPr>
      <xdr:spPr>
        <a:xfrm>
          <a:off x="6762750" y="85726"/>
          <a:ext cx="419100" cy="190500"/>
        </a:xfrm>
        <a:prstGeom prst="rect">
          <a:avLst/>
        </a:prstGeom>
        <a:solidFill>
          <a:schemeClr val="accent2">
            <a:lumMod val="40000"/>
            <a:lumOff val="60000"/>
          </a:schemeClr>
        </a:solidFill>
        <a:ln w="12700" cap="flat" cmpd="sng" algn="ctr">
          <a:solidFill>
            <a:srgbClr val="5B9BD5">
              <a:shade val="15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Yu Gothic" panose="020B0400000000000000" pitchFamily="50" charset="-128"/>
            <a:cs typeface="+mn-cs"/>
          </a:endParaRPr>
        </a:p>
      </xdr:txBody>
    </xdr:sp>
    <xdr:clientData fPrintsWithSheet="0"/>
  </xdr:twoCellAnchor>
  <xdr:twoCellAnchor>
    <xdr:from>
      <xdr:col>4</xdr:col>
      <xdr:colOff>752475</xdr:colOff>
      <xdr:row>0</xdr:row>
      <xdr:rowOff>76200</xdr:rowOff>
    </xdr:from>
    <xdr:to>
      <xdr:col>5</xdr:col>
      <xdr:colOff>381000</xdr:colOff>
      <xdr:row>0</xdr:row>
      <xdr:rowOff>266700</xdr:rowOff>
    </xdr:to>
    <xdr:sp macro="" textlink="">
      <xdr:nvSpPr>
        <xdr:cNvPr id="8" name="正方形/長方形 7">
          <a:extLst>
            <a:ext uri="{FF2B5EF4-FFF2-40B4-BE49-F238E27FC236}">
              <a16:creationId xmlns:a16="http://schemas.microsoft.com/office/drawing/2014/main" id="{66A3ECFD-3A56-48A2-9007-5590DB26DE12}"/>
            </a:ext>
          </a:extLst>
        </xdr:cNvPr>
        <xdr:cNvSpPr/>
      </xdr:nvSpPr>
      <xdr:spPr>
        <a:xfrm>
          <a:off x="5210175" y="76200"/>
          <a:ext cx="419100" cy="190500"/>
        </a:xfrm>
        <a:prstGeom prst="rec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9</xdr:col>
      <xdr:colOff>28578</xdr:colOff>
      <xdr:row>62</xdr:row>
      <xdr:rowOff>0</xdr:rowOff>
    </xdr:from>
    <xdr:to>
      <xdr:col>9</xdr:col>
      <xdr:colOff>244578</xdr:colOff>
      <xdr:row>63</xdr:row>
      <xdr:rowOff>180975</xdr:rowOff>
    </xdr:to>
    <xdr:cxnSp macro="">
      <xdr:nvCxnSpPr>
        <xdr:cNvPr id="13" name="コネクタ: カギ線 12">
          <a:extLst>
            <a:ext uri="{FF2B5EF4-FFF2-40B4-BE49-F238E27FC236}">
              <a16:creationId xmlns:a16="http://schemas.microsoft.com/office/drawing/2014/main" id="{19D036C1-D66A-9C67-11C8-4E56140C1479}"/>
            </a:ext>
          </a:extLst>
        </xdr:cNvPr>
        <xdr:cNvCxnSpPr/>
      </xdr:nvCxnSpPr>
      <xdr:spPr>
        <a:xfrm flipV="1">
          <a:off x="8086728" y="12601576"/>
          <a:ext cx="216000" cy="390524"/>
        </a:xfrm>
        <a:prstGeom prst="bentConnector3">
          <a:avLst>
            <a:gd name="adj1" fmla="val 50000"/>
          </a:avLst>
        </a:prstGeom>
        <a:ln>
          <a:tailEnd type="triangle"/>
        </a:ln>
      </xdr:spPr>
      <xdr:style>
        <a:lnRef idx="1">
          <a:schemeClr val="dk1"/>
        </a:lnRef>
        <a:fillRef idx="0">
          <a:schemeClr val="dk1"/>
        </a:fillRef>
        <a:effectRef idx="0">
          <a:schemeClr val="dk1"/>
        </a:effectRef>
        <a:fontRef idx="minor">
          <a:schemeClr val="tx1"/>
        </a:fontRef>
      </xdr:style>
    </xdr:cxnSp>
    <xdr:clientData fPrintsWithSheet="0"/>
  </xdr:twoCellAnchor>
  <xdr:twoCellAnchor>
    <xdr:from>
      <xdr:col>9</xdr:col>
      <xdr:colOff>47625</xdr:colOff>
      <xdr:row>77</xdr:row>
      <xdr:rowOff>95249</xdr:rowOff>
    </xdr:from>
    <xdr:to>
      <xdr:col>9</xdr:col>
      <xdr:colOff>242025</xdr:colOff>
      <xdr:row>78</xdr:row>
      <xdr:rowOff>133350</xdr:rowOff>
    </xdr:to>
    <xdr:cxnSp macro="">
      <xdr:nvCxnSpPr>
        <xdr:cNvPr id="33" name="コネクタ: カギ線 32">
          <a:extLst>
            <a:ext uri="{FF2B5EF4-FFF2-40B4-BE49-F238E27FC236}">
              <a16:creationId xmlns:a16="http://schemas.microsoft.com/office/drawing/2014/main" id="{E23870D7-73DD-45B5-B1FF-B49CE5473086}"/>
            </a:ext>
          </a:extLst>
        </xdr:cNvPr>
        <xdr:cNvCxnSpPr/>
      </xdr:nvCxnSpPr>
      <xdr:spPr>
        <a:xfrm>
          <a:off x="8105775" y="15706724"/>
          <a:ext cx="194400" cy="238126"/>
        </a:xfrm>
        <a:prstGeom prst="bentConnector3">
          <a:avLst>
            <a:gd name="adj1" fmla="val 46429"/>
          </a:avLst>
        </a:prstGeom>
        <a:noFill/>
        <a:ln w="6350" cap="flat" cmpd="sng" algn="ctr">
          <a:solidFill>
            <a:sysClr val="windowText" lastClr="000000"/>
          </a:solidFill>
          <a:prstDash val="solid"/>
          <a:miter lim="800000"/>
          <a:tailEnd type="triangle"/>
        </a:ln>
        <a:effectLst/>
      </xdr:spPr>
    </xdr:cxnSp>
    <xdr:clientData fPrintsWithSheet="0"/>
  </xdr:twoCellAnchor>
  <xdr:twoCellAnchor>
    <xdr:from>
      <xdr:col>9</xdr:col>
      <xdr:colOff>19050</xdr:colOff>
      <xdr:row>82</xdr:row>
      <xdr:rowOff>47625</xdr:rowOff>
    </xdr:from>
    <xdr:to>
      <xdr:col>9</xdr:col>
      <xdr:colOff>213450</xdr:colOff>
      <xdr:row>83</xdr:row>
      <xdr:rowOff>85726</xdr:rowOff>
    </xdr:to>
    <xdr:cxnSp macro="">
      <xdr:nvCxnSpPr>
        <xdr:cNvPr id="36" name="コネクタ: カギ線 35">
          <a:extLst>
            <a:ext uri="{FF2B5EF4-FFF2-40B4-BE49-F238E27FC236}">
              <a16:creationId xmlns:a16="http://schemas.microsoft.com/office/drawing/2014/main" id="{C990B7A9-3921-43CD-BA33-016BB82139C4}"/>
            </a:ext>
          </a:extLst>
        </xdr:cNvPr>
        <xdr:cNvCxnSpPr/>
      </xdr:nvCxnSpPr>
      <xdr:spPr>
        <a:xfrm>
          <a:off x="8077200" y="16659225"/>
          <a:ext cx="194400" cy="238126"/>
        </a:xfrm>
        <a:prstGeom prst="bentConnector3">
          <a:avLst>
            <a:gd name="adj1" fmla="val 46429"/>
          </a:avLst>
        </a:prstGeom>
        <a:noFill/>
        <a:ln w="6350" cap="flat" cmpd="sng" algn="ctr">
          <a:solidFill>
            <a:sysClr val="windowText" lastClr="000000"/>
          </a:solidFill>
          <a:prstDash val="solid"/>
          <a:miter lim="800000"/>
          <a:tailEnd type="triangle"/>
        </a:ln>
        <a:effectLst/>
      </xdr:spPr>
    </xdr:cxnSp>
    <xdr:clientData fPrintsWithSheet="0"/>
  </xdr:twoCellAnchor>
  <xdr:twoCellAnchor>
    <xdr:from>
      <xdr:col>9</xdr:col>
      <xdr:colOff>19050</xdr:colOff>
      <xdr:row>84</xdr:row>
      <xdr:rowOff>47625</xdr:rowOff>
    </xdr:from>
    <xdr:to>
      <xdr:col>9</xdr:col>
      <xdr:colOff>213450</xdr:colOff>
      <xdr:row>85</xdr:row>
      <xdr:rowOff>85726</xdr:rowOff>
    </xdr:to>
    <xdr:cxnSp macro="">
      <xdr:nvCxnSpPr>
        <xdr:cNvPr id="37" name="コネクタ: カギ線 36">
          <a:extLst>
            <a:ext uri="{FF2B5EF4-FFF2-40B4-BE49-F238E27FC236}">
              <a16:creationId xmlns:a16="http://schemas.microsoft.com/office/drawing/2014/main" id="{73DB733C-7759-4B7B-A38D-98FFDA845100}"/>
            </a:ext>
          </a:extLst>
        </xdr:cNvPr>
        <xdr:cNvCxnSpPr/>
      </xdr:nvCxnSpPr>
      <xdr:spPr>
        <a:xfrm>
          <a:off x="8077200" y="17059275"/>
          <a:ext cx="194400" cy="238126"/>
        </a:xfrm>
        <a:prstGeom prst="bentConnector3">
          <a:avLst>
            <a:gd name="adj1" fmla="val 46429"/>
          </a:avLst>
        </a:prstGeom>
        <a:noFill/>
        <a:ln w="6350" cap="flat" cmpd="sng" algn="ctr">
          <a:solidFill>
            <a:sysClr val="windowText" lastClr="000000"/>
          </a:solidFill>
          <a:prstDash val="solid"/>
          <a:miter lim="800000"/>
          <a:tailEnd type="triangle"/>
        </a:ln>
        <a:effectLst/>
      </xdr:spPr>
    </xdr:cxnSp>
    <xdr:clientData fPrintsWithSheet="0"/>
  </xdr:twoCellAnchor>
  <xdr:twoCellAnchor editAs="absolute">
    <xdr:from>
      <xdr:col>9</xdr:col>
      <xdr:colOff>57150</xdr:colOff>
      <xdr:row>0</xdr:row>
      <xdr:rowOff>47625</xdr:rowOff>
    </xdr:from>
    <xdr:to>
      <xdr:col>10</xdr:col>
      <xdr:colOff>514350</xdr:colOff>
      <xdr:row>0</xdr:row>
      <xdr:rowOff>266700</xdr:rowOff>
    </xdr:to>
    <xdr:sp macro="" textlink="">
      <xdr:nvSpPr>
        <xdr:cNvPr id="11" name="四角形: 角度付き 10">
          <a:hlinkClick xmlns:r="http://schemas.openxmlformats.org/officeDocument/2006/relationships" r:id="rId1"/>
          <a:extLst>
            <a:ext uri="{FF2B5EF4-FFF2-40B4-BE49-F238E27FC236}">
              <a16:creationId xmlns:a16="http://schemas.microsoft.com/office/drawing/2014/main" id="{C3269FA7-54E2-4687-ADB5-BB6B507ED5D3}"/>
            </a:ext>
          </a:extLst>
        </xdr:cNvPr>
        <xdr:cNvSpPr/>
      </xdr:nvSpPr>
      <xdr:spPr>
        <a:xfrm>
          <a:off x="8115300" y="47625"/>
          <a:ext cx="714375" cy="219075"/>
        </a:xfrm>
        <a:prstGeom prst="bevel">
          <a:avLst>
            <a:gd name="adj" fmla="val 4919"/>
          </a:avLst>
        </a:prstGeom>
        <a:solidFill>
          <a:schemeClr val="bg1">
            <a:lumMod val="50000"/>
          </a:scheme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chemeClr val="bg1"/>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oneCellAnchor>
    <xdr:from>
      <xdr:col>0</xdr:col>
      <xdr:colOff>285751</xdr:colOff>
      <xdr:row>4</xdr:row>
      <xdr:rowOff>152400</xdr:rowOff>
    </xdr:from>
    <xdr:ext cx="2574487" cy="937629"/>
    <xdr:sp macro="" textlink="">
      <xdr:nvSpPr>
        <xdr:cNvPr id="14" name="正方形/長方形 13">
          <a:extLst>
            <a:ext uri="{FF2B5EF4-FFF2-40B4-BE49-F238E27FC236}">
              <a16:creationId xmlns:a16="http://schemas.microsoft.com/office/drawing/2014/main" id="{48DC15A3-0CD5-416A-B745-A42DFBA9D6E0}"/>
            </a:ext>
          </a:extLst>
        </xdr:cNvPr>
        <xdr:cNvSpPr/>
      </xdr:nvSpPr>
      <xdr:spPr>
        <a:xfrm rot="20687818">
          <a:off x="285751" y="904875"/>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oneCellAnchor>
    <xdr:from>
      <xdr:col>0</xdr:col>
      <xdr:colOff>219075</xdr:colOff>
      <xdr:row>63</xdr:row>
      <xdr:rowOff>38099</xdr:rowOff>
    </xdr:from>
    <xdr:ext cx="2574487" cy="937629"/>
    <xdr:sp macro="" textlink="">
      <xdr:nvSpPr>
        <xdr:cNvPr id="15" name="正方形/長方形 14">
          <a:extLst>
            <a:ext uri="{FF2B5EF4-FFF2-40B4-BE49-F238E27FC236}">
              <a16:creationId xmlns:a16="http://schemas.microsoft.com/office/drawing/2014/main" id="{A9E5DC23-531A-4DCD-814A-4FFDCDF2685C}"/>
            </a:ext>
          </a:extLst>
        </xdr:cNvPr>
        <xdr:cNvSpPr/>
      </xdr:nvSpPr>
      <xdr:spPr>
        <a:xfrm rot="20687818">
          <a:off x="219075" y="12239624"/>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oneCellAnchor>
    <xdr:from>
      <xdr:col>4</xdr:col>
      <xdr:colOff>476249</xdr:colOff>
      <xdr:row>49</xdr:row>
      <xdr:rowOff>180975</xdr:rowOff>
    </xdr:from>
    <xdr:ext cx="2574487" cy="937629"/>
    <xdr:sp macro="" textlink="">
      <xdr:nvSpPr>
        <xdr:cNvPr id="16" name="正方形/長方形 15">
          <a:extLst>
            <a:ext uri="{FF2B5EF4-FFF2-40B4-BE49-F238E27FC236}">
              <a16:creationId xmlns:a16="http://schemas.microsoft.com/office/drawing/2014/main" id="{45A7C1F0-4329-417D-94F6-053B06F40872}"/>
            </a:ext>
          </a:extLst>
        </xdr:cNvPr>
        <xdr:cNvSpPr/>
      </xdr:nvSpPr>
      <xdr:spPr>
        <a:xfrm rot="20687818">
          <a:off x="4933949" y="9505950"/>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0000">
                  <a:alpha val="25000"/>
                </a:srgbClr>
              </a:solidFill>
              <a:effectLst/>
            </a:rPr>
            <a:t>SAMPLE</a:t>
          </a:r>
          <a:endParaRPr lang="ja-JP" altLang="en-US" sz="5400" b="1" cap="none" spc="50">
            <a:ln w="0"/>
            <a:solidFill>
              <a:srgbClr val="FF0000">
                <a:alpha val="25000"/>
              </a:srgbClr>
            </a:solidFill>
            <a:effectLst/>
          </a:endParaRPr>
        </a:p>
      </xdr:txBody>
    </xdr:sp>
    <xdr:clientData/>
  </xdr:oneCellAnchor>
  <xdr:oneCellAnchor>
    <xdr:from>
      <xdr:col>4</xdr:col>
      <xdr:colOff>571500</xdr:colOff>
      <xdr:row>101</xdr:row>
      <xdr:rowOff>152400</xdr:rowOff>
    </xdr:from>
    <xdr:ext cx="2574487" cy="937629"/>
    <xdr:sp macro="" textlink="">
      <xdr:nvSpPr>
        <xdr:cNvPr id="17" name="正方形/長方形 16">
          <a:extLst>
            <a:ext uri="{FF2B5EF4-FFF2-40B4-BE49-F238E27FC236}">
              <a16:creationId xmlns:a16="http://schemas.microsoft.com/office/drawing/2014/main" id="{4BD6BDD5-2ED2-4703-AD24-28FA03AA614F}"/>
            </a:ext>
          </a:extLst>
        </xdr:cNvPr>
        <xdr:cNvSpPr/>
      </xdr:nvSpPr>
      <xdr:spPr>
        <a:xfrm rot="20687818">
          <a:off x="5029200" y="19954875"/>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0000">
                  <a:alpha val="25000"/>
                </a:srgbClr>
              </a:solidFill>
              <a:effectLst/>
            </a:rPr>
            <a:t>SAMPLE</a:t>
          </a:r>
          <a:endParaRPr lang="ja-JP" altLang="en-US" sz="5400" b="1" cap="none" spc="50">
            <a:ln w="0"/>
            <a:solidFill>
              <a:srgbClr val="FF0000">
                <a:alpha val="25000"/>
              </a:srgbClr>
            </a:solidFill>
            <a:effectLst/>
          </a:endParaRPr>
        </a:p>
      </xdr:txBody>
    </xdr:sp>
    <xdr:clientData/>
  </xdr:oneCellAnchor>
  <xdr:oneCellAnchor>
    <xdr:from>
      <xdr:col>2</xdr:col>
      <xdr:colOff>0</xdr:colOff>
      <xdr:row>19</xdr:row>
      <xdr:rowOff>0</xdr:rowOff>
    </xdr:from>
    <xdr:ext cx="2574487" cy="937629"/>
    <xdr:sp macro="" textlink="">
      <xdr:nvSpPr>
        <xdr:cNvPr id="10" name="正方形/長方形 9">
          <a:extLst>
            <a:ext uri="{FF2B5EF4-FFF2-40B4-BE49-F238E27FC236}">
              <a16:creationId xmlns:a16="http://schemas.microsoft.com/office/drawing/2014/main" id="{8E11525F-3A38-4A9F-B075-B39E1F9B777E}"/>
            </a:ext>
          </a:extLst>
        </xdr:cNvPr>
        <xdr:cNvSpPr/>
      </xdr:nvSpPr>
      <xdr:spPr>
        <a:xfrm rot="20687818">
          <a:off x="2343150" y="3609975"/>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FF00">
                  <a:alpha val="53000"/>
                </a:srgbClr>
              </a:solidFill>
              <a:effectLst/>
            </a:rPr>
            <a:t>SAMPLE</a:t>
          </a:r>
          <a:endParaRPr lang="ja-JP" altLang="en-US" sz="5400" b="1" cap="none" spc="50">
            <a:ln w="0"/>
            <a:solidFill>
              <a:srgbClr val="FFFF00">
                <a:alpha val="53000"/>
              </a:srgbClr>
            </a:solidFill>
            <a:effectLst/>
          </a:endParaRPr>
        </a:p>
      </xdr:txBody>
    </xdr:sp>
    <xdr:clientData/>
  </xdr:oneCellAnchor>
  <xdr:oneCellAnchor>
    <xdr:from>
      <xdr:col>2</xdr:col>
      <xdr:colOff>495300</xdr:colOff>
      <xdr:row>84</xdr:row>
      <xdr:rowOff>171450</xdr:rowOff>
    </xdr:from>
    <xdr:ext cx="2574487" cy="937629"/>
    <xdr:sp macro="" textlink="">
      <xdr:nvSpPr>
        <xdr:cNvPr id="12" name="正方形/長方形 11">
          <a:extLst>
            <a:ext uri="{FF2B5EF4-FFF2-40B4-BE49-F238E27FC236}">
              <a16:creationId xmlns:a16="http://schemas.microsoft.com/office/drawing/2014/main" id="{CCC6E535-DD85-43F7-92C7-B9CB858D7D61}"/>
            </a:ext>
          </a:extLst>
        </xdr:cNvPr>
        <xdr:cNvSpPr/>
      </xdr:nvSpPr>
      <xdr:spPr>
        <a:xfrm rot="20687818">
          <a:off x="2838450" y="16573500"/>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FF00">
                  <a:alpha val="53000"/>
                </a:srgbClr>
              </a:solidFill>
              <a:effectLst/>
            </a:rPr>
            <a:t>SAMPLE</a:t>
          </a:r>
          <a:endParaRPr lang="ja-JP" altLang="en-US" sz="5400" b="1" cap="none" spc="50">
            <a:ln w="0"/>
            <a:solidFill>
              <a:srgbClr val="FFFF00">
                <a:alpha val="53000"/>
              </a:srgbClr>
            </a:solidFill>
            <a:effectLst/>
          </a:endParaRP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3</xdr:col>
      <xdr:colOff>104775</xdr:colOff>
      <xdr:row>0</xdr:row>
      <xdr:rowOff>85726</xdr:rowOff>
    </xdr:from>
    <xdr:to>
      <xdr:col>3</xdr:col>
      <xdr:colOff>523875</xdr:colOff>
      <xdr:row>0</xdr:row>
      <xdr:rowOff>276226</xdr:rowOff>
    </xdr:to>
    <xdr:sp macro="" textlink="">
      <xdr:nvSpPr>
        <xdr:cNvPr id="2" name="正方形/長方形 1">
          <a:extLst>
            <a:ext uri="{FF2B5EF4-FFF2-40B4-BE49-F238E27FC236}">
              <a16:creationId xmlns:a16="http://schemas.microsoft.com/office/drawing/2014/main" id="{7847D964-1E7B-6104-0C2A-F1FFA86932B6}"/>
            </a:ext>
          </a:extLst>
        </xdr:cNvPr>
        <xdr:cNvSpPr/>
      </xdr:nvSpPr>
      <xdr:spPr>
        <a:xfrm>
          <a:off x="3771900" y="85726"/>
          <a:ext cx="419100" cy="190500"/>
        </a:xfrm>
        <a:prstGeom prst="rect">
          <a:avLst/>
        </a:prstGeom>
        <a:solidFill>
          <a:srgbClr val="00B0F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3</xdr:col>
      <xdr:colOff>428625</xdr:colOff>
      <xdr:row>0</xdr:row>
      <xdr:rowOff>47625</xdr:rowOff>
    </xdr:from>
    <xdr:to>
      <xdr:col>5</xdr:col>
      <xdr:colOff>228600</xdr:colOff>
      <xdr:row>1</xdr:row>
      <xdr:rowOff>9525</xdr:rowOff>
    </xdr:to>
    <xdr:sp macro="" textlink="">
      <xdr:nvSpPr>
        <xdr:cNvPr id="7" name="正方形/長方形 6">
          <a:extLst>
            <a:ext uri="{FF2B5EF4-FFF2-40B4-BE49-F238E27FC236}">
              <a16:creationId xmlns:a16="http://schemas.microsoft.com/office/drawing/2014/main" id="{72DC8C0F-2FE1-4ABC-AD8F-FF8380795F27}"/>
            </a:ext>
          </a:extLst>
        </xdr:cNvPr>
        <xdr:cNvSpPr/>
      </xdr:nvSpPr>
      <xdr:spPr>
        <a:xfrm>
          <a:off x="4095750" y="47625"/>
          <a:ext cx="1381125"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：物件ごと編集</a:t>
          </a:r>
          <a:endParaRPr kumimoji="1" lang="en-US" altLang="ja-JP" sz="1000">
            <a:solidFill>
              <a:sysClr val="windowText" lastClr="000000"/>
            </a:solidFill>
          </a:endParaRPr>
        </a:p>
        <a:p>
          <a:pPr algn="l"/>
          <a:endParaRPr kumimoji="1" lang="ja-JP" altLang="en-US" sz="900"/>
        </a:p>
      </xdr:txBody>
    </xdr:sp>
    <xdr:clientData fPrintsWithSheet="0"/>
  </xdr:twoCellAnchor>
  <xdr:twoCellAnchor>
    <xdr:from>
      <xdr:col>6</xdr:col>
      <xdr:colOff>704850</xdr:colOff>
      <xdr:row>0</xdr:row>
      <xdr:rowOff>85726</xdr:rowOff>
    </xdr:from>
    <xdr:to>
      <xdr:col>7</xdr:col>
      <xdr:colOff>333375</xdr:colOff>
      <xdr:row>0</xdr:row>
      <xdr:rowOff>276226</xdr:rowOff>
    </xdr:to>
    <xdr:sp macro="" textlink="">
      <xdr:nvSpPr>
        <xdr:cNvPr id="18" name="正方形/長方形 17">
          <a:extLst>
            <a:ext uri="{FF2B5EF4-FFF2-40B4-BE49-F238E27FC236}">
              <a16:creationId xmlns:a16="http://schemas.microsoft.com/office/drawing/2014/main" id="{53CD3035-A0A5-41A0-B597-73DAE59B8A0D}"/>
            </a:ext>
          </a:extLst>
        </xdr:cNvPr>
        <xdr:cNvSpPr/>
      </xdr:nvSpPr>
      <xdr:spPr>
        <a:xfrm>
          <a:off x="6743700" y="85726"/>
          <a:ext cx="419100" cy="190500"/>
        </a:xfrm>
        <a:prstGeom prst="rect">
          <a:avLst/>
        </a:prstGeom>
        <a:solidFill>
          <a:schemeClr val="accent2">
            <a:lumMod val="40000"/>
            <a:lumOff val="60000"/>
          </a:schemeClr>
        </a:solidFill>
        <a:ln w="12700" cap="flat" cmpd="sng" algn="ctr">
          <a:solidFill>
            <a:srgbClr val="5B9BD5">
              <a:shade val="15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Yu Gothic" panose="020B0400000000000000" pitchFamily="50" charset="-128"/>
            <a:cs typeface="+mn-cs"/>
          </a:endParaRPr>
        </a:p>
      </xdr:txBody>
    </xdr:sp>
    <xdr:clientData fPrintsWithSheet="0"/>
  </xdr:twoCellAnchor>
  <xdr:twoCellAnchor>
    <xdr:from>
      <xdr:col>2</xdr:col>
      <xdr:colOff>76200</xdr:colOff>
      <xdr:row>0</xdr:row>
      <xdr:rowOff>76201</xdr:rowOff>
    </xdr:from>
    <xdr:to>
      <xdr:col>2</xdr:col>
      <xdr:colOff>495300</xdr:colOff>
      <xdr:row>0</xdr:row>
      <xdr:rowOff>266701</xdr:rowOff>
    </xdr:to>
    <xdr:sp macro="" textlink="">
      <xdr:nvSpPr>
        <xdr:cNvPr id="19" name="正方形/長方形 18">
          <a:extLst>
            <a:ext uri="{FF2B5EF4-FFF2-40B4-BE49-F238E27FC236}">
              <a16:creationId xmlns:a16="http://schemas.microsoft.com/office/drawing/2014/main" id="{CE07B2A1-8A38-4EAE-BF96-CCD8005D4FAD}"/>
            </a:ext>
          </a:extLst>
        </xdr:cNvPr>
        <xdr:cNvSpPr/>
      </xdr:nvSpPr>
      <xdr:spPr>
        <a:xfrm>
          <a:off x="2419350" y="76201"/>
          <a:ext cx="419100" cy="190500"/>
        </a:xfrm>
        <a:prstGeom prst="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7</xdr:col>
      <xdr:colOff>247650</xdr:colOff>
      <xdr:row>0</xdr:row>
      <xdr:rowOff>38100</xdr:rowOff>
    </xdr:from>
    <xdr:to>
      <xdr:col>8</xdr:col>
      <xdr:colOff>333375</xdr:colOff>
      <xdr:row>1</xdr:row>
      <xdr:rowOff>0</xdr:rowOff>
    </xdr:to>
    <xdr:sp macro="" textlink="">
      <xdr:nvSpPr>
        <xdr:cNvPr id="21" name="正方形/長方形 20">
          <a:extLst>
            <a:ext uri="{FF2B5EF4-FFF2-40B4-BE49-F238E27FC236}">
              <a16:creationId xmlns:a16="http://schemas.microsoft.com/office/drawing/2014/main" id="{3777B1E4-D7D5-4F62-A0DB-8F84731B55F0}"/>
            </a:ext>
          </a:extLst>
        </xdr:cNvPr>
        <xdr:cNvSpPr/>
      </xdr:nvSpPr>
      <xdr:spPr>
        <a:xfrm>
          <a:off x="7077075" y="38100"/>
          <a:ext cx="847725"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：自動計算</a:t>
          </a:r>
          <a:endParaRPr kumimoji="1" lang="en-US" altLang="ja-JP" sz="1000">
            <a:solidFill>
              <a:sysClr val="windowText" lastClr="000000"/>
            </a:solidFill>
          </a:endParaRPr>
        </a:p>
        <a:p>
          <a:pPr algn="l"/>
          <a:endParaRPr kumimoji="1" lang="ja-JP" altLang="en-US" sz="900"/>
        </a:p>
      </xdr:txBody>
    </xdr:sp>
    <xdr:clientData fPrintsWithSheet="0"/>
  </xdr:twoCellAnchor>
  <xdr:twoCellAnchor>
    <xdr:from>
      <xdr:col>2</xdr:col>
      <xdr:colOff>400051</xdr:colOff>
      <xdr:row>0</xdr:row>
      <xdr:rowOff>38100</xdr:rowOff>
    </xdr:from>
    <xdr:to>
      <xdr:col>3</xdr:col>
      <xdr:colOff>66676</xdr:colOff>
      <xdr:row>1</xdr:row>
      <xdr:rowOff>0</xdr:rowOff>
    </xdr:to>
    <xdr:sp macro="" textlink="">
      <xdr:nvSpPr>
        <xdr:cNvPr id="22" name="正方形/長方形 21">
          <a:extLst>
            <a:ext uri="{FF2B5EF4-FFF2-40B4-BE49-F238E27FC236}">
              <a16:creationId xmlns:a16="http://schemas.microsoft.com/office/drawing/2014/main" id="{78B18FBB-AA31-4E76-AB70-706F21D30843}"/>
            </a:ext>
          </a:extLst>
        </xdr:cNvPr>
        <xdr:cNvSpPr/>
      </xdr:nvSpPr>
      <xdr:spPr>
        <a:xfrm>
          <a:off x="2743201" y="38100"/>
          <a:ext cx="990600"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：プルダウン</a:t>
          </a:r>
          <a:endParaRPr kumimoji="1" lang="en-US" altLang="ja-JP" sz="1000">
            <a:solidFill>
              <a:sysClr val="windowText" lastClr="000000"/>
            </a:solidFill>
          </a:endParaRPr>
        </a:p>
        <a:p>
          <a:pPr algn="l"/>
          <a:endParaRPr kumimoji="1" lang="ja-JP" altLang="en-US" sz="900"/>
        </a:p>
      </xdr:txBody>
    </xdr:sp>
    <xdr:clientData fPrintsWithSheet="0"/>
  </xdr:twoCellAnchor>
  <xdr:twoCellAnchor>
    <xdr:from>
      <xdr:col>4</xdr:col>
      <xdr:colOff>752475</xdr:colOff>
      <xdr:row>0</xdr:row>
      <xdr:rowOff>76200</xdr:rowOff>
    </xdr:from>
    <xdr:to>
      <xdr:col>5</xdr:col>
      <xdr:colOff>381000</xdr:colOff>
      <xdr:row>0</xdr:row>
      <xdr:rowOff>266700</xdr:rowOff>
    </xdr:to>
    <xdr:sp macro="" textlink="">
      <xdr:nvSpPr>
        <xdr:cNvPr id="28" name="正方形/長方形 27">
          <a:extLst>
            <a:ext uri="{FF2B5EF4-FFF2-40B4-BE49-F238E27FC236}">
              <a16:creationId xmlns:a16="http://schemas.microsoft.com/office/drawing/2014/main" id="{DD1DBA82-6D81-4783-8B06-DAA2264A6D42}"/>
            </a:ext>
          </a:extLst>
        </xdr:cNvPr>
        <xdr:cNvSpPr/>
      </xdr:nvSpPr>
      <xdr:spPr>
        <a:xfrm>
          <a:off x="5210175" y="76200"/>
          <a:ext cx="419100" cy="190500"/>
        </a:xfrm>
        <a:prstGeom prst="rec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5</xdr:col>
      <xdr:colOff>295275</xdr:colOff>
      <xdr:row>0</xdr:row>
      <xdr:rowOff>38100</xdr:rowOff>
    </xdr:from>
    <xdr:to>
      <xdr:col>7</xdr:col>
      <xdr:colOff>95250</xdr:colOff>
      <xdr:row>1</xdr:row>
      <xdr:rowOff>0</xdr:rowOff>
    </xdr:to>
    <xdr:sp macro="" textlink="">
      <xdr:nvSpPr>
        <xdr:cNvPr id="29" name="正方形/長方形 28">
          <a:extLst>
            <a:ext uri="{FF2B5EF4-FFF2-40B4-BE49-F238E27FC236}">
              <a16:creationId xmlns:a16="http://schemas.microsoft.com/office/drawing/2014/main" id="{3CB624E2-325C-428E-A6A4-C8E13B1FE82B}"/>
            </a:ext>
          </a:extLst>
        </xdr:cNvPr>
        <xdr:cNvSpPr/>
      </xdr:nvSpPr>
      <xdr:spPr>
        <a:xfrm>
          <a:off x="5543550" y="38100"/>
          <a:ext cx="1381125"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：各社仕様で編集</a:t>
          </a:r>
          <a:endParaRPr kumimoji="1" lang="ja-JP" altLang="en-US" sz="900"/>
        </a:p>
      </xdr:txBody>
    </xdr:sp>
    <xdr:clientData fPrintsWithSheet="0"/>
  </xdr:twoCellAnchor>
  <xdr:twoCellAnchor editAs="absolute">
    <xdr:from>
      <xdr:col>19</xdr:col>
      <xdr:colOff>57150</xdr:colOff>
      <xdr:row>0</xdr:row>
      <xdr:rowOff>28575</xdr:rowOff>
    </xdr:from>
    <xdr:to>
      <xdr:col>20</xdr:col>
      <xdr:colOff>514350</xdr:colOff>
      <xdr:row>0</xdr:row>
      <xdr:rowOff>247650</xdr:rowOff>
    </xdr:to>
    <xdr:sp macro="" textlink="">
      <xdr:nvSpPr>
        <xdr:cNvPr id="3" name="四角形: 角度付き 2">
          <a:hlinkClick xmlns:r="http://schemas.openxmlformats.org/officeDocument/2006/relationships" r:id="rId1"/>
          <a:extLst>
            <a:ext uri="{FF2B5EF4-FFF2-40B4-BE49-F238E27FC236}">
              <a16:creationId xmlns:a16="http://schemas.microsoft.com/office/drawing/2014/main" id="{5DB00008-33F5-46B3-AE18-460EBF5A507E}"/>
            </a:ext>
          </a:extLst>
        </xdr:cNvPr>
        <xdr:cNvSpPr/>
      </xdr:nvSpPr>
      <xdr:spPr>
        <a:xfrm>
          <a:off x="16211550" y="28575"/>
          <a:ext cx="714375" cy="219075"/>
        </a:xfrm>
        <a:prstGeom prst="bevel">
          <a:avLst>
            <a:gd name="adj" fmla="val 4919"/>
          </a:avLst>
        </a:prstGeom>
        <a:solidFill>
          <a:schemeClr val="bg1">
            <a:lumMod val="50000"/>
          </a:scheme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oneCellAnchor>
    <xdr:from>
      <xdr:col>0</xdr:col>
      <xdr:colOff>238125</xdr:colOff>
      <xdr:row>4</xdr:row>
      <xdr:rowOff>114298</xdr:rowOff>
    </xdr:from>
    <xdr:ext cx="2574487" cy="937629"/>
    <xdr:sp macro="" textlink="">
      <xdr:nvSpPr>
        <xdr:cNvPr id="6" name="正方形/長方形 5">
          <a:extLst>
            <a:ext uri="{FF2B5EF4-FFF2-40B4-BE49-F238E27FC236}">
              <a16:creationId xmlns:a16="http://schemas.microsoft.com/office/drawing/2014/main" id="{8744D43B-14B4-4675-A79A-452ED5696BC3}"/>
            </a:ext>
          </a:extLst>
        </xdr:cNvPr>
        <xdr:cNvSpPr/>
      </xdr:nvSpPr>
      <xdr:spPr>
        <a:xfrm rot="20687818">
          <a:off x="238125" y="866773"/>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oneCellAnchor>
    <xdr:from>
      <xdr:col>14</xdr:col>
      <xdr:colOff>409575</xdr:colOff>
      <xdr:row>48</xdr:row>
      <xdr:rowOff>85725</xdr:rowOff>
    </xdr:from>
    <xdr:ext cx="2574487" cy="937629"/>
    <xdr:sp macro="" textlink="">
      <xdr:nvSpPr>
        <xdr:cNvPr id="8" name="正方形/長方形 7">
          <a:extLst>
            <a:ext uri="{FF2B5EF4-FFF2-40B4-BE49-F238E27FC236}">
              <a16:creationId xmlns:a16="http://schemas.microsoft.com/office/drawing/2014/main" id="{36885D69-B126-4852-8F08-A8FCEF83644B}"/>
            </a:ext>
          </a:extLst>
        </xdr:cNvPr>
        <xdr:cNvSpPr/>
      </xdr:nvSpPr>
      <xdr:spPr>
        <a:xfrm rot="20687818">
          <a:off x="12963525" y="9220200"/>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0000">
                  <a:alpha val="25000"/>
                </a:srgbClr>
              </a:solidFill>
              <a:effectLst/>
            </a:rPr>
            <a:t>SAMPLE</a:t>
          </a:r>
          <a:endParaRPr lang="ja-JP" altLang="en-US" sz="5400" b="1" cap="none" spc="50">
            <a:ln w="0"/>
            <a:solidFill>
              <a:srgbClr val="FF0000">
                <a:alpha val="25000"/>
              </a:srgbClr>
            </a:solidFill>
            <a:effectLst/>
          </a:endParaRPr>
        </a:p>
      </xdr:txBody>
    </xdr:sp>
    <xdr:clientData/>
  </xdr:oneCellAnchor>
  <xdr:oneCellAnchor>
    <xdr:from>
      <xdr:col>3</xdr:col>
      <xdr:colOff>0</xdr:colOff>
      <xdr:row>33</xdr:row>
      <xdr:rowOff>0</xdr:rowOff>
    </xdr:from>
    <xdr:ext cx="2574487" cy="937629"/>
    <xdr:sp macro="" textlink="">
      <xdr:nvSpPr>
        <xdr:cNvPr id="4" name="正方形/長方形 3">
          <a:extLst>
            <a:ext uri="{FF2B5EF4-FFF2-40B4-BE49-F238E27FC236}">
              <a16:creationId xmlns:a16="http://schemas.microsoft.com/office/drawing/2014/main" id="{07209AEA-8652-4972-A1FB-01C46CFE3500}"/>
            </a:ext>
          </a:extLst>
        </xdr:cNvPr>
        <xdr:cNvSpPr/>
      </xdr:nvSpPr>
      <xdr:spPr>
        <a:xfrm rot="20687818">
          <a:off x="3667125" y="6276975"/>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FF00">
                  <a:alpha val="53000"/>
                </a:srgbClr>
              </a:solidFill>
              <a:effectLst/>
            </a:rPr>
            <a:t>SAMPLE</a:t>
          </a:r>
          <a:endParaRPr lang="ja-JP" altLang="en-US" sz="5400" b="1" cap="none" spc="50">
            <a:ln w="0"/>
            <a:solidFill>
              <a:srgbClr val="FFFF00">
                <a:alpha val="53000"/>
              </a:srgbClr>
            </a:solidFill>
            <a:effectLst/>
          </a:endParaRPr>
        </a:p>
      </xdr:txBody>
    </xdr:sp>
    <xdr:clientData/>
  </xdr:oneCellAnchor>
  <xdr:oneCellAnchor>
    <xdr:from>
      <xdr:col>12</xdr:col>
      <xdr:colOff>0</xdr:colOff>
      <xdr:row>28</xdr:row>
      <xdr:rowOff>0</xdr:rowOff>
    </xdr:from>
    <xdr:ext cx="2574487" cy="937629"/>
    <xdr:sp macro="" textlink="">
      <xdr:nvSpPr>
        <xdr:cNvPr id="5" name="正方形/長方形 4">
          <a:extLst>
            <a:ext uri="{FF2B5EF4-FFF2-40B4-BE49-F238E27FC236}">
              <a16:creationId xmlns:a16="http://schemas.microsoft.com/office/drawing/2014/main" id="{448BB758-2908-42F9-9093-BB4454ED67DA}"/>
            </a:ext>
          </a:extLst>
        </xdr:cNvPr>
        <xdr:cNvSpPr/>
      </xdr:nvSpPr>
      <xdr:spPr>
        <a:xfrm rot="20687818">
          <a:off x="10439400" y="5324475"/>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FF00">
                  <a:alpha val="53000"/>
                </a:srgbClr>
              </a:solidFill>
              <a:effectLst/>
            </a:rPr>
            <a:t>SAMPLE</a:t>
          </a:r>
          <a:endParaRPr lang="ja-JP" altLang="en-US" sz="5400" b="1" cap="none" spc="50">
            <a:ln w="0"/>
            <a:solidFill>
              <a:srgbClr val="FFFF00">
                <a:alpha val="53000"/>
              </a:srgbClr>
            </a:solidFill>
            <a:effectLst/>
          </a:endParaRP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12</xdr:col>
      <xdr:colOff>0</xdr:colOff>
      <xdr:row>8</xdr:row>
      <xdr:rowOff>0</xdr:rowOff>
    </xdr:from>
    <xdr:to>
      <xdr:col>12</xdr:col>
      <xdr:colOff>419100</xdr:colOff>
      <xdr:row>9</xdr:row>
      <xdr:rowOff>0</xdr:rowOff>
    </xdr:to>
    <xdr:sp macro="" textlink="">
      <xdr:nvSpPr>
        <xdr:cNvPr id="2" name="正方形/長方形 1">
          <a:extLst>
            <a:ext uri="{FF2B5EF4-FFF2-40B4-BE49-F238E27FC236}">
              <a16:creationId xmlns:a16="http://schemas.microsoft.com/office/drawing/2014/main" id="{4FC7CAA5-16FD-4866-90BB-94D73CC72D14}"/>
            </a:ext>
          </a:extLst>
        </xdr:cNvPr>
        <xdr:cNvSpPr/>
      </xdr:nvSpPr>
      <xdr:spPr>
        <a:xfrm>
          <a:off x="5667375" y="1524000"/>
          <a:ext cx="419100" cy="190500"/>
        </a:xfrm>
        <a:prstGeom prst="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12</xdr:col>
      <xdr:colOff>390524</xdr:colOff>
      <xdr:row>7</xdr:row>
      <xdr:rowOff>152400</xdr:rowOff>
    </xdr:from>
    <xdr:to>
      <xdr:col>16</xdr:col>
      <xdr:colOff>342899</xdr:colOff>
      <xdr:row>9</xdr:row>
      <xdr:rowOff>66675</xdr:rowOff>
    </xdr:to>
    <xdr:sp macro="" textlink="">
      <xdr:nvSpPr>
        <xdr:cNvPr id="3" name="正方形/長方形 2">
          <a:extLst>
            <a:ext uri="{FF2B5EF4-FFF2-40B4-BE49-F238E27FC236}">
              <a16:creationId xmlns:a16="http://schemas.microsoft.com/office/drawing/2014/main" id="{49915469-DF94-4D5A-8482-7227710D09A0}"/>
            </a:ext>
          </a:extLst>
        </xdr:cNvPr>
        <xdr:cNvSpPr/>
      </xdr:nvSpPr>
      <xdr:spPr>
        <a:xfrm>
          <a:off x="6057899" y="1485900"/>
          <a:ext cx="2600325"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：プルダウンから選択または直接入力</a:t>
          </a:r>
          <a:endParaRPr kumimoji="1" lang="en-US" altLang="ja-JP" sz="1000">
            <a:solidFill>
              <a:sysClr val="windowText" lastClr="000000"/>
            </a:solidFill>
          </a:endParaRPr>
        </a:p>
        <a:p>
          <a:pPr algn="l"/>
          <a:endParaRPr kumimoji="1" lang="ja-JP" altLang="en-US" sz="900"/>
        </a:p>
      </xdr:txBody>
    </xdr:sp>
    <xdr:clientData fPrintsWithSheet="0"/>
  </xdr:twoCellAnchor>
  <xdr:twoCellAnchor>
    <xdr:from>
      <xdr:col>12</xdr:col>
      <xdr:colOff>0</xdr:colOff>
      <xdr:row>9</xdr:row>
      <xdr:rowOff>0</xdr:rowOff>
    </xdr:from>
    <xdr:to>
      <xdr:col>12</xdr:col>
      <xdr:colOff>419100</xdr:colOff>
      <xdr:row>10</xdr:row>
      <xdr:rowOff>0</xdr:rowOff>
    </xdr:to>
    <xdr:sp macro="" textlink="">
      <xdr:nvSpPr>
        <xdr:cNvPr id="4" name="正方形/長方形 3">
          <a:extLst>
            <a:ext uri="{FF2B5EF4-FFF2-40B4-BE49-F238E27FC236}">
              <a16:creationId xmlns:a16="http://schemas.microsoft.com/office/drawing/2014/main" id="{2FAE6D81-DC98-489C-998F-52A960C91182}"/>
            </a:ext>
          </a:extLst>
        </xdr:cNvPr>
        <xdr:cNvSpPr/>
      </xdr:nvSpPr>
      <xdr:spPr>
        <a:xfrm>
          <a:off x="5667375" y="1524000"/>
          <a:ext cx="419100" cy="190500"/>
        </a:xfrm>
        <a:prstGeom prst="rect">
          <a:avLst/>
        </a:prstGeom>
        <a:solidFill>
          <a:srgbClr val="00B0F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12</xdr:col>
      <xdr:colOff>390525</xdr:colOff>
      <xdr:row>8</xdr:row>
      <xdr:rowOff>152400</xdr:rowOff>
    </xdr:from>
    <xdr:to>
      <xdr:col>14</xdr:col>
      <xdr:colOff>57150</xdr:colOff>
      <xdr:row>10</xdr:row>
      <xdr:rowOff>66675</xdr:rowOff>
    </xdr:to>
    <xdr:sp macro="" textlink="">
      <xdr:nvSpPr>
        <xdr:cNvPr id="5" name="正方形/長方形 4">
          <a:extLst>
            <a:ext uri="{FF2B5EF4-FFF2-40B4-BE49-F238E27FC236}">
              <a16:creationId xmlns:a16="http://schemas.microsoft.com/office/drawing/2014/main" id="{706B11A0-EABF-43F1-B746-752B8BADFDA3}"/>
            </a:ext>
          </a:extLst>
        </xdr:cNvPr>
        <xdr:cNvSpPr/>
      </xdr:nvSpPr>
      <xdr:spPr>
        <a:xfrm>
          <a:off x="6057900" y="1485900"/>
          <a:ext cx="990600"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：直接入力</a:t>
          </a:r>
          <a:endParaRPr kumimoji="1" lang="ja-JP" altLang="en-US" sz="900"/>
        </a:p>
      </xdr:txBody>
    </xdr:sp>
    <xdr:clientData fPrintsWithSheet="0"/>
  </xdr:twoCellAnchor>
  <xdr:twoCellAnchor>
    <xdr:from>
      <xdr:col>12</xdr:col>
      <xdr:colOff>0</xdr:colOff>
      <xdr:row>10</xdr:row>
      <xdr:rowOff>0</xdr:rowOff>
    </xdr:from>
    <xdr:to>
      <xdr:col>12</xdr:col>
      <xdr:colOff>419100</xdr:colOff>
      <xdr:row>11</xdr:row>
      <xdr:rowOff>0</xdr:rowOff>
    </xdr:to>
    <xdr:sp macro="" textlink="">
      <xdr:nvSpPr>
        <xdr:cNvPr id="6" name="正方形/長方形 5">
          <a:extLst>
            <a:ext uri="{FF2B5EF4-FFF2-40B4-BE49-F238E27FC236}">
              <a16:creationId xmlns:a16="http://schemas.microsoft.com/office/drawing/2014/main" id="{1EA517C3-D7F9-452A-A7D8-3304761695D8}"/>
            </a:ext>
          </a:extLst>
        </xdr:cNvPr>
        <xdr:cNvSpPr/>
      </xdr:nvSpPr>
      <xdr:spPr>
        <a:xfrm>
          <a:off x="5667375" y="1524000"/>
          <a:ext cx="419100" cy="190500"/>
        </a:xfrm>
        <a:prstGeom prst="rect">
          <a:avLst/>
        </a:prstGeom>
        <a:solidFill>
          <a:schemeClr val="accent2">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12</xdr:col>
      <xdr:colOff>390525</xdr:colOff>
      <xdr:row>9</xdr:row>
      <xdr:rowOff>152400</xdr:rowOff>
    </xdr:from>
    <xdr:to>
      <xdr:col>14</xdr:col>
      <xdr:colOff>57150</xdr:colOff>
      <xdr:row>11</xdr:row>
      <xdr:rowOff>66675</xdr:rowOff>
    </xdr:to>
    <xdr:sp macro="" textlink="">
      <xdr:nvSpPr>
        <xdr:cNvPr id="7" name="正方形/長方形 6">
          <a:extLst>
            <a:ext uri="{FF2B5EF4-FFF2-40B4-BE49-F238E27FC236}">
              <a16:creationId xmlns:a16="http://schemas.microsoft.com/office/drawing/2014/main" id="{E4D440C3-9DF5-4083-BC75-F8541C67D4FE}"/>
            </a:ext>
          </a:extLst>
        </xdr:cNvPr>
        <xdr:cNvSpPr/>
      </xdr:nvSpPr>
      <xdr:spPr>
        <a:xfrm>
          <a:off x="6057900" y="1485900"/>
          <a:ext cx="990600"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：自動計算</a:t>
          </a:r>
          <a:endParaRPr kumimoji="1" lang="ja-JP" altLang="en-US" sz="900"/>
        </a:p>
      </xdr:txBody>
    </xdr:sp>
    <xdr:clientData fPrintsWithSheet="0"/>
  </xdr:twoCellAnchor>
  <xdr:twoCellAnchor>
    <xdr:from>
      <xdr:col>12</xdr:col>
      <xdr:colOff>0</xdr:colOff>
      <xdr:row>11</xdr:row>
      <xdr:rowOff>0</xdr:rowOff>
    </xdr:from>
    <xdr:to>
      <xdr:col>12</xdr:col>
      <xdr:colOff>419100</xdr:colOff>
      <xdr:row>12</xdr:row>
      <xdr:rowOff>0</xdr:rowOff>
    </xdr:to>
    <xdr:sp macro="" textlink="">
      <xdr:nvSpPr>
        <xdr:cNvPr id="8" name="正方形/長方形 7">
          <a:extLst>
            <a:ext uri="{FF2B5EF4-FFF2-40B4-BE49-F238E27FC236}">
              <a16:creationId xmlns:a16="http://schemas.microsoft.com/office/drawing/2014/main" id="{FCCBDA1D-B581-42D8-9744-6C4C3DA03B60}"/>
            </a:ext>
          </a:extLst>
        </xdr:cNvPr>
        <xdr:cNvSpPr/>
      </xdr:nvSpPr>
      <xdr:spPr>
        <a:xfrm>
          <a:off x="5667375" y="1905000"/>
          <a:ext cx="419100" cy="190500"/>
        </a:xfrm>
        <a:prstGeom prst="rect">
          <a:avLst/>
        </a:prstGeom>
        <a:solidFill>
          <a:srgbClr val="92D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12</xdr:col>
      <xdr:colOff>390524</xdr:colOff>
      <xdr:row>10</xdr:row>
      <xdr:rowOff>152400</xdr:rowOff>
    </xdr:from>
    <xdr:to>
      <xdr:col>16</xdr:col>
      <xdr:colOff>209549</xdr:colOff>
      <xdr:row>12</xdr:row>
      <xdr:rowOff>66675</xdr:rowOff>
    </xdr:to>
    <xdr:sp macro="" textlink="">
      <xdr:nvSpPr>
        <xdr:cNvPr id="9" name="正方形/長方形 8">
          <a:extLst>
            <a:ext uri="{FF2B5EF4-FFF2-40B4-BE49-F238E27FC236}">
              <a16:creationId xmlns:a16="http://schemas.microsoft.com/office/drawing/2014/main" id="{6FE4E196-898C-4A16-81A4-EC04B280126F}"/>
            </a:ext>
          </a:extLst>
        </xdr:cNvPr>
        <xdr:cNvSpPr/>
      </xdr:nvSpPr>
      <xdr:spPr>
        <a:xfrm>
          <a:off x="6057899" y="2057400"/>
          <a:ext cx="2466975"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：他のシートとリンク</a:t>
          </a:r>
          <a:endParaRPr kumimoji="1" lang="en-US" altLang="ja-JP" sz="1000">
            <a:solidFill>
              <a:sysClr val="windowText" lastClr="000000"/>
            </a:solidFill>
          </a:endParaRPr>
        </a:p>
        <a:p>
          <a:pPr algn="l"/>
          <a:endParaRPr kumimoji="1" lang="ja-JP" altLang="en-US" sz="900"/>
        </a:p>
      </xdr:txBody>
    </xdr:sp>
    <xdr:clientData fPrintsWithSheet="0"/>
  </xdr:twoCellAnchor>
  <xdr:twoCellAnchor editAs="absolute">
    <xdr:from>
      <xdr:col>11</xdr:col>
      <xdr:colOff>66675</xdr:colOff>
      <xdr:row>0</xdr:row>
      <xdr:rowOff>47625</xdr:rowOff>
    </xdr:from>
    <xdr:to>
      <xdr:col>12</xdr:col>
      <xdr:colOff>571500</xdr:colOff>
      <xdr:row>1</xdr:row>
      <xdr:rowOff>76200</xdr:rowOff>
    </xdr:to>
    <xdr:sp macro="" textlink="">
      <xdr:nvSpPr>
        <xdr:cNvPr id="10" name="四角形: 角度付き 9">
          <a:hlinkClick xmlns:r="http://schemas.openxmlformats.org/officeDocument/2006/relationships" r:id="rId1"/>
          <a:extLst>
            <a:ext uri="{FF2B5EF4-FFF2-40B4-BE49-F238E27FC236}">
              <a16:creationId xmlns:a16="http://schemas.microsoft.com/office/drawing/2014/main" id="{7A98CE96-08ED-439B-A497-083DD1F3FD4C}"/>
            </a:ext>
          </a:extLst>
        </xdr:cNvPr>
        <xdr:cNvSpPr/>
      </xdr:nvSpPr>
      <xdr:spPr>
        <a:xfrm>
          <a:off x="5524500" y="47625"/>
          <a:ext cx="714375" cy="219075"/>
        </a:xfrm>
        <a:prstGeom prst="bevel">
          <a:avLst>
            <a:gd name="adj" fmla="val 4919"/>
          </a:avLst>
        </a:prstGeom>
        <a:solidFill>
          <a:schemeClr val="bg1">
            <a:lumMod val="50000"/>
          </a:scheme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chemeClr val="bg1"/>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oneCellAnchor>
    <xdr:from>
      <xdr:col>0</xdr:col>
      <xdr:colOff>77892</xdr:colOff>
      <xdr:row>5</xdr:row>
      <xdr:rowOff>114299</xdr:rowOff>
    </xdr:from>
    <xdr:ext cx="2574487" cy="937629"/>
    <xdr:sp macro="" textlink="">
      <xdr:nvSpPr>
        <xdr:cNvPr id="11" name="正方形/長方形 10">
          <a:extLst>
            <a:ext uri="{FF2B5EF4-FFF2-40B4-BE49-F238E27FC236}">
              <a16:creationId xmlns:a16="http://schemas.microsoft.com/office/drawing/2014/main" id="{71B5B11F-1B00-42F5-B1FF-B8CBFE8C72E4}"/>
            </a:ext>
          </a:extLst>
        </xdr:cNvPr>
        <xdr:cNvSpPr/>
      </xdr:nvSpPr>
      <xdr:spPr>
        <a:xfrm rot="20687818">
          <a:off x="77892" y="1066799"/>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oneCellAnchor>
    <xdr:from>
      <xdr:col>5</xdr:col>
      <xdr:colOff>38100</xdr:colOff>
      <xdr:row>42</xdr:row>
      <xdr:rowOff>114299</xdr:rowOff>
    </xdr:from>
    <xdr:ext cx="2574487" cy="937629"/>
    <xdr:sp macro="" textlink="">
      <xdr:nvSpPr>
        <xdr:cNvPr id="12" name="正方形/長方形 11">
          <a:extLst>
            <a:ext uri="{FF2B5EF4-FFF2-40B4-BE49-F238E27FC236}">
              <a16:creationId xmlns:a16="http://schemas.microsoft.com/office/drawing/2014/main" id="{2BEBED84-FD16-4E69-B077-762428B0E167}"/>
            </a:ext>
          </a:extLst>
        </xdr:cNvPr>
        <xdr:cNvSpPr/>
      </xdr:nvSpPr>
      <xdr:spPr>
        <a:xfrm rot="20687818">
          <a:off x="2514600" y="8115299"/>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0000">
                  <a:alpha val="25000"/>
                </a:srgbClr>
              </a:solidFill>
              <a:effectLst/>
            </a:rPr>
            <a:t>SAMPLE</a:t>
          </a:r>
          <a:endParaRPr lang="ja-JP" altLang="en-US" sz="5400" b="1" cap="none" spc="50">
            <a:ln w="0"/>
            <a:solidFill>
              <a:srgbClr val="FF0000">
                <a:alpha val="25000"/>
              </a:srgbClr>
            </a:solidFill>
            <a:effectLst/>
          </a:endParaRPr>
        </a:p>
      </xdr:txBody>
    </xdr:sp>
    <xdr:clientData/>
  </xdr:oneCellAnchor>
  <xdr:oneCellAnchor>
    <xdr:from>
      <xdr:col>4</xdr:col>
      <xdr:colOff>0</xdr:colOff>
      <xdr:row>20</xdr:row>
      <xdr:rowOff>0</xdr:rowOff>
    </xdr:from>
    <xdr:ext cx="2574487" cy="937629"/>
    <xdr:sp macro="" textlink="">
      <xdr:nvSpPr>
        <xdr:cNvPr id="13" name="正方形/長方形 12">
          <a:extLst>
            <a:ext uri="{FF2B5EF4-FFF2-40B4-BE49-F238E27FC236}">
              <a16:creationId xmlns:a16="http://schemas.microsoft.com/office/drawing/2014/main" id="{1CEAC13D-0CAE-4609-AA15-0A8A54BD3391}"/>
            </a:ext>
          </a:extLst>
        </xdr:cNvPr>
        <xdr:cNvSpPr/>
      </xdr:nvSpPr>
      <xdr:spPr>
        <a:xfrm rot="20687818">
          <a:off x="1657350" y="3810000"/>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FF00">
                  <a:alpha val="53000"/>
                </a:srgbClr>
              </a:solidFill>
              <a:effectLst/>
            </a:rPr>
            <a:t>SAMPLE</a:t>
          </a:r>
          <a:endParaRPr lang="ja-JP" altLang="en-US" sz="5400" b="1" cap="none" spc="50">
            <a:ln w="0"/>
            <a:solidFill>
              <a:srgbClr val="FFFF00">
                <a:alpha val="53000"/>
              </a:srgbClr>
            </a:solidFill>
            <a:effectLst/>
          </a:endParaRP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41</xdr:col>
      <xdr:colOff>0</xdr:colOff>
      <xdr:row>2</xdr:row>
      <xdr:rowOff>38100</xdr:rowOff>
    </xdr:from>
    <xdr:to>
      <xdr:col>43</xdr:col>
      <xdr:colOff>19050</xdr:colOff>
      <xdr:row>3</xdr:row>
      <xdr:rowOff>38100</xdr:rowOff>
    </xdr:to>
    <xdr:sp macro="" textlink="">
      <xdr:nvSpPr>
        <xdr:cNvPr id="2" name="正方形/長方形 1">
          <a:extLst>
            <a:ext uri="{FF2B5EF4-FFF2-40B4-BE49-F238E27FC236}">
              <a16:creationId xmlns:a16="http://schemas.microsoft.com/office/drawing/2014/main" id="{F1C34978-4922-432B-8872-8E520C1FE00D}"/>
            </a:ext>
          </a:extLst>
        </xdr:cNvPr>
        <xdr:cNvSpPr/>
      </xdr:nvSpPr>
      <xdr:spPr>
        <a:xfrm>
          <a:off x="8201025" y="1562100"/>
          <a:ext cx="419100" cy="190500"/>
        </a:xfrm>
        <a:prstGeom prst="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42</xdr:col>
      <xdr:colOff>190499</xdr:colOff>
      <xdr:row>2</xdr:row>
      <xdr:rowOff>0</xdr:rowOff>
    </xdr:from>
    <xdr:to>
      <xdr:col>55</xdr:col>
      <xdr:colOff>190499</xdr:colOff>
      <xdr:row>3</xdr:row>
      <xdr:rowOff>104775</xdr:rowOff>
    </xdr:to>
    <xdr:sp macro="" textlink="">
      <xdr:nvSpPr>
        <xdr:cNvPr id="3" name="正方形/長方形 2">
          <a:extLst>
            <a:ext uri="{FF2B5EF4-FFF2-40B4-BE49-F238E27FC236}">
              <a16:creationId xmlns:a16="http://schemas.microsoft.com/office/drawing/2014/main" id="{C8BAE5E1-D0AF-4E73-91D9-466709911C67}"/>
            </a:ext>
          </a:extLst>
        </xdr:cNvPr>
        <xdr:cNvSpPr/>
      </xdr:nvSpPr>
      <xdr:spPr>
        <a:xfrm>
          <a:off x="8591549" y="381000"/>
          <a:ext cx="2600325"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：プルダウンから選択または直接入力</a:t>
          </a:r>
          <a:endParaRPr kumimoji="1" lang="en-US" altLang="ja-JP" sz="1000">
            <a:solidFill>
              <a:sysClr val="windowText" lastClr="000000"/>
            </a:solidFill>
          </a:endParaRPr>
        </a:p>
        <a:p>
          <a:pPr algn="l"/>
          <a:endParaRPr kumimoji="1" lang="ja-JP" altLang="en-US" sz="900"/>
        </a:p>
      </xdr:txBody>
    </xdr:sp>
    <xdr:clientData fPrintsWithSheet="0"/>
  </xdr:twoCellAnchor>
  <xdr:twoCellAnchor>
    <xdr:from>
      <xdr:col>41</xdr:col>
      <xdr:colOff>0</xdr:colOff>
      <xdr:row>3</xdr:row>
      <xdr:rowOff>38100</xdr:rowOff>
    </xdr:from>
    <xdr:to>
      <xdr:col>43</xdr:col>
      <xdr:colOff>19050</xdr:colOff>
      <xdr:row>4</xdr:row>
      <xdr:rowOff>38100</xdr:rowOff>
    </xdr:to>
    <xdr:sp macro="" textlink="">
      <xdr:nvSpPr>
        <xdr:cNvPr id="4" name="正方形/長方形 3">
          <a:extLst>
            <a:ext uri="{FF2B5EF4-FFF2-40B4-BE49-F238E27FC236}">
              <a16:creationId xmlns:a16="http://schemas.microsoft.com/office/drawing/2014/main" id="{242003AA-820C-4BC3-B263-E98267333CF0}"/>
            </a:ext>
          </a:extLst>
        </xdr:cNvPr>
        <xdr:cNvSpPr/>
      </xdr:nvSpPr>
      <xdr:spPr>
        <a:xfrm>
          <a:off x="8201025" y="1752600"/>
          <a:ext cx="419100" cy="190500"/>
        </a:xfrm>
        <a:prstGeom prst="rect">
          <a:avLst/>
        </a:prstGeom>
        <a:solidFill>
          <a:srgbClr val="00B0F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42</xdr:col>
      <xdr:colOff>190500</xdr:colOff>
      <xdr:row>3</xdr:row>
      <xdr:rowOff>0</xdr:rowOff>
    </xdr:from>
    <xdr:to>
      <xdr:col>47</xdr:col>
      <xdr:colOff>180975</xdr:colOff>
      <xdr:row>4</xdr:row>
      <xdr:rowOff>104775</xdr:rowOff>
    </xdr:to>
    <xdr:sp macro="" textlink="">
      <xdr:nvSpPr>
        <xdr:cNvPr id="5" name="正方形/長方形 4">
          <a:extLst>
            <a:ext uri="{FF2B5EF4-FFF2-40B4-BE49-F238E27FC236}">
              <a16:creationId xmlns:a16="http://schemas.microsoft.com/office/drawing/2014/main" id="{95D709F4-C107-4882-B1AC-7321319EA62C}"/>
            </a:ext>
          </a:extLst>
        </xdr:cNvPr>
        <xdr:cNvSpPr/>
      </xdr:nvSpPr>
      <xdr:spPr>
        <a:xfrm>
          <a:off x="8591550" y="1714500"/>
          <a:ext cx="990600"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：直接入力</a:t>
          </a:r>
          <a:endParaRPr kumimoji="1" lang="ja-JP" altLang="en-US" sz="900"/>
        </a:p>
      </xdr:txBody>
    </xdr:sp>
    <xdr:clientData fPrintsWithSheet="0"/>
  </xdr:twoCellAnchor>
  <xdr:twoCellAnchor>
    <xdr:from>
      <xdr:col>41</xdr:col>
      <xdr:colOff>0</xdr:colOff>
      <xdr:row>4</xdr:row>
      <xdr:rowOff>38100</xdr:rowOff>
    </xdr:from>
    <xdr:to>
      <xdr:col>43</xdr:col>
      <xdr:colOff>19050</xdr:colOff>
      <xdr:row>5</xdr:row>
      <xdr:rowOff>38100</xdr:rowOff>
    </xdr:to>
    <xdr:sp macro="" textlink="">
      <xdr:nvSpPr>
        <xdr:cNvPr id="6" name="正方形/長方形 5">
          <a:extLst>
            <a:ext uri="{FF2B5EF4-FFF2-40B4-BE49-F238E27FC236}">
              <a16:creationId xmlns:a16="http://schemas.microsoft.com/office/drawing/2014/main" id="{C42BC87B-3E9D-47C2-948B-F650E56A5F39}"/>
            </a:ext>
          </a:extLst>
        </xdr:cNvPr>
        <xdr:cNvSpPr/>
      </xdr:nvSpPr>
      <xdr:spPr>
        <a:xfrm>
          <a:off x="8201025" y="1943100"/>
          <a:ext cx="419100" cy="190500"/>
        </a:xfrm>
        <a:prstGeom prst="rect">
          <a:avLst/>
        </a:prstGeom>
        <a:solidFill>
          <a:schemeClr val="accent2">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42</xdr:col>
      <xdr:colOff>190500</xdr:colOff>
      <xdr:row>4</xdr:row>
      <xdr:rowOff>0</xdr:rowOff>
    </xdr:from>
    <xdr:to>
      <xdr:col>47</xdr:col>
      <xdr:colOff>180975</xdr:colOff>
      <xdr:row>5</xdr:row>
      <xdr:rowOff>104775</xdr:rowOff>
    </xdr:to>
    <xdr:sp macro="" textlink="">
      <xdr:nvSpPr>
        <xdr:cNvPr id="7" name="正方形/長方形 6">
          <a:extLst>
            <a:ext uri="{FF2B5EF4-FFF2-40B4-BE49-F238E27FC236}">
              <a16:creationId xmlns:a16="http://schemas.microsoft.com/office/drawing/2014/main" id="{AAAF9D46-C312-425C-BC2F-FF5A71F93784}"/>
            </a:ext>
          </a:extLst>
        </xdr:cNvPr>
        <xdr:cNvSpPr/>
      </xdr:nvSpPr>
      <xdr:spPr>
        <a:xfrm>
          <a:off x="8591550" y="1905000"/>
          <a:ext cx="990600"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：自動計算</a:t>
          </a:r>
          <a:endParaRPr kumimoji="1" lang="ja-JP" altLang="en-US" sz="900"/>
        </a:p>
      </xdr:txBody>
    </xdr:sp>
    <xdr:clientData fPrintsWithSheet="0"/>
  </xdr:twoCellAnchor>
  <xdr:twoCellAnchor>
    <xdr:from>
      <xdr:col>41</xdr:col>
      <xdr:colOff>0</xdr:colOff>
      <xdr:row>5</xdr:row>
      <xdr:rowOff>38100</xdr:rowOff>
    </xdr:from>
    <xdr:to>
      <xdr:col>43</xdr:col>
      <xdr:colOff>19050</xdr:colOff>
      <xdr:row>6</xdr:row>
      <xdr:rowOff>38100</xdr:rowOff>
    </xdr:to>
    <xdr:sp macro="" textlink="">
      <xdr:nvSpPr>
        <xdr:cNvPr id="8" name="正方形/長方形 7">
          <a:extLst>
            <a:ext uri="{FF2B5EF4-FFF2-40B4-BE49-F238E27FC236}">
              <a16:creationId xmlns:a16="http://schemas.microsoft.com/office/drawing/2014/main" id="{1F8099EA-B32D-4ED1-B003-8B79F3F7E737}"/>
            </a:ext>
          </a:extLst>
        </xdr:cNvPr>
        <xdr:cNvSpPr/>
      </xdr:nvSpPr>
      <xdr:spPr>
        <a:xfrm>
          <a:off x="8201025" y="2133600"/>
          <a:ext cx="419100" cy="190500"/>
        </a:xfrm>
        <a:prstGeom prst="rect">
          <a:avLst/>
        </a:prstGeom>
        <a:solidFill>
          <a:srgbClr val="92D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42</xdr:col>
      <xdr:colOff>190499</xdr:colOff>
      <xdr:row>5</xdr:row>
      <xdr:rowOff>0</xdr:rowOff>
    </xdr:from>
    <xdr:to>
      <xdr:col>55</xdr:col>
      <xdr:colOff>57149</xdr:colOff>
      <xdr:row>6</xdr:row>
      <xdr:rowOff>104775</xdr:rowOff>
    </xdr:to>
    <xdr:sp macro="" textlink="">
      <xdr:nvSpPr>
        <xdr:cNvPr id="9" name="正方形/長方形 8">
          <a:extLst>
            <a:ext uri="{FF2B5EF4-FFF2-40B4-BE49-F238E27FC236}">
              <a16:creationId xmlns:a16="http://schemas.microsoft.com/office/drawing/2014/main" id="{005DB3B5-4591-4FA3-B89B-1472959CC801}"/>
            </a:ext>
          </a:extLst>
        </xdr:cNvPr>
        <xdr:cNvSpPr/>
      </xdr:nvSpPr>
      <xdr:spPr>
        <a:xfrm>
          <a:off x="8591549" y="2095500"/>
          <a:ext cx="2466975"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：他のシートとリンク</a:t>
          </a:r>
          <a:endParaRPr kumimoji="1" lang="en-US" altLang="ja-JP" sz="1000">
            <a:solidFill>
              <a:sysClr val="windowText" lastClr="000000"/>
            </a:solidFill>
          </a:endParaRPr>
        </a:p>
        <a:p>
          <a:pPr algn="l"/>
          <a:endParaRPr kumimoji="1" lang="ja-JP" altLang="en-US" sz="900"/>
        </a:p>
      </xdr:txBody>
    </xdr:sp>
    <xdr:clientData fPrintsWithSheet="0"/>
  </xdr:twoCellAnchor>
  <xdr:twoCellAnchor editAs="absolute">
    <xdr:from>
      <xdr:col>40</xdr:col>
      <xdr:colOff>47625</xdr:colOff>
      <xdr:row>0</xdr:row>
      <xdr:rowOff>38100</xdr:rowOff>
    </xdr:from>
    <xdr:to>
      <xdr:col>43</xdr:col>
      <xdr:colOff>161925</xdr:colOff>
      <xdr:row>1</xdr:row>
      <xdr:rowOff>66675</xdr:rowOff>
    </xdr:to>
    <xdr:sp macro="" textlink="">
      <xdr:nvSpPr>
        <xdr:cNvPr id="10" name="四角形: 角度付き 9">
          <a:hlinkClick xmlns:r="http://schemas.openxmlformats.org/officeDocument/2006/relationships" r:id="rId1"/>
          <a:extLst>
            <a:ext uri="{FF2B5EF4-FFF2-40B4-BE49-F238E27FC236}">
              <a16:creationId xmlns:a16="http://schemas.microsoft.com/office/drawing/2014/main" id="{AB3A1DCD-95FB-4247-98A1-8F1CC0AE914C}"/>
            </a:ext>
          </a:extLst>
        </xdr:cNvPr>
        <xdr:cNvSpPr/>
      </xdr:nvSpPr>
      <xdr:spPr>
        <a:xfrm>
          <a:off x="8048625" y="38100"/>
          <a:ext cx="714375" cy="219075"/>
        </a:xfrm>
        <a:prstGeom prst="bevel">
          <a:avLst>
            <a:gd name="adj" fmla="val 4919"/>
          </a:avLst>
        </a:prstGeom>
        <a:solidFill>
          <a:schemeClr val="bg1">
            <a:lumMod val="50000"/>
          </a:scheme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chemeClr val="bg1"/>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oneCellAnchor>
    <xdr:from>
      <xdr:col>11</xdr:col>
      <xdr:colOff>76199</xdr:colOff>
      <xdr:row>7</xdr:row>
      <xdr:rowOff>152401</xdr:rowOff>
    </xdr:from>
    <xdr:ext cx="2574487" cy="937629"/>
    <xdr:sp macro="" textlink="">
      <xdr:nvSpPr>
        <xdr:cNvPr id="11" name="正方形/長方形 10">
          <a:extLst>
            <a:ext uri="{FF2B5EF4-FFF2-40B4-BE49-F238E27FC236}">
              <a16:creationId xmlns:a16="http://schemas.microsoft.com/office/drawing/2014/main" id="{34484F14-2839-4845-86A9-B23BA977C67C}"/>
            </a:ext>
          </a:extLst>
        </xdr:cNvPr>
        <xdr:cNvSpPr/>
      </xdr:nvSpPr>
      <xdr:spPr>
        <a:xfrm rot="20687818">
          <a:off x="2276474" y="1485901"/>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oneCellAnchor>
    <xdr:from>
      <xdr:col>10</xdr:col>
      <xdr:colOff>190500</xdr:colOff>
      <xdr:row>52</xdr:row>
      <xdr:rowOff>19050</xdr:rowOff>
    </xdr:from>
    <xdr:ext cx="2574487" cy="937629"/>
    <xdr:sp macro="" textlink="">
      <xdr:nvSpPr>
        <xdr:cNvPr id="12" name="正方形/長方形 11">
          <a:extLst>
            <a:ext uri="{FF2B5EF4-FFF2-40B4-BE49-F238E27FC236}">
              <a16:creationId xmlns:a16="http://schemas.microsoft.com/office/drawing/2014/main" id="{CC987725-24C9-4089-98C1-24FCFF722D0F}"/>
            </a:ext>
          </a:extLst>
        </xdr:cNvPr>
        <xdr:cNvSpPr/>
      </xdr:nvSpPr>
      <xdr:spPr>
        <a:xfrm rot="20687818">
          <a:off x="2190750" y="9925050"/>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0000">
                  <a:alpha val="25000"/>
                </a:srgbClr>
              </a:solidFill>
              <a:effectLst/>
            </a:rPr>
            <a:t>SAMPLE</a:t>
          </a:r>
          <a:endParaRPr lang="ja-JP" altLang="en-US" sz="5400" b="1" cap="none" spc="50">
            <a:ln w="0"/>
            <a:solidFill>
              <a:srgbClr val="FF0000">
                <a:alpha val="25000"/>
              </a:srgbClr>
            </a:solidFill>
            <a:effectLst/>
          </a:endParaRPr>
        </a:p>
      </xdr:txBody>
    </xdr:sp>
    <xdr:clientData/>
  </xdr:oneCellAnchor>
  <xdr:oneCellAnchor>
    <xdr:from>
      <xdr:col>13</xdr:col>
      <xdr:colOff>133349</xdr:colOff>
      <xdr:row>30</xdr:row>
      <xdr:rowOff>142875</xdr:rowOff>
    </xdr:from>
    <xdr:ext cx="2574487" cy="937629"/>
    <xdr:sp macro="" textlink="">
      <xdr:nvSpPr>
        <xdr:cNvPr id="13" name="正方形/長方形 12">
          <a:extLst>
            <a:ext uri="{FF2B5EF4-FFF2-40B4-BE49-F238E27FC236}">
              <a16:creationId xmlns:a16="http://schemas.microsoft.com/office/drawing/2014/main" id="{B482BA6F-52FE-4BEA-9484-5F7717A238E3}"/>
            </a:ext>
          </a:extLst>
        </xdr:cNvPr>
        <xdr:cNvSpPr/>
      </xdr:nvSpPr>
      <xdr:spPr>
        <a:xfrm rot="20687818">
          <a:off x="2733674" y="5857875"/>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FF00">
                  <a:alpha val="53000"/>
                </a:srgbClr>
              </a:solidFill>
              <a:effectLst/>
            </a:rPr>
            <a:t>SAMPLE</a:t>
          </a:r>
          <a:endParaRPr lang="ja-JP" altLang="en-US" sz="5400" b="1" cap="none" spc="50">
            <a:ln w="0"/>
            <a:solidFill>
              <a:srgbClr val="FFFF00">
                <a:alpha val="53000"/>
              </a:srgbClr>
            </a:solidFill>
            <a:effectLst/>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9</xdr:col>
      <xdr:colOff>114300</xdr:colOff>
      <xdr:row>6</xdr:row>
      <xdr:rowOff>28575</xdr:rowOff>
    </xdr:from>
    <xdr:to>
      <xdr:col>14</xdr:col>
      <xdr:colOff>95250</xdr:colOff>
      <xdr:row>7</xdr:row>
      <xdr:rowOff>0</xdr:rowOff>
    </xdr:to>
    <xdr:sp macro="" textlink="">
      <xdr:nvSpPr>
        <xdr:cNvPr id="2" name="二等辺三角形 1">
          <a:extLst>
            <a:ext uri="{FF2B5EF4-FFF2-40B4-BE49-F238E27FC236}">
              <a16:creationId xmlns:a16="http://schemas.microsoft.com/office/drawing/2014/main" id="{14C10E13-2816-5CCE-7A70-FD0728F2989A}"/>
            </a:ext>
          </a:extLst>
        </xdr:cNvPr>
        <xdr:cNvSpPr/>
      </xdr:nvSpPr>
      <xdr:spPr>
        <a:xfrm>
          <a:off x="1914525" y="981075"/>
          <a:ext cx="981075" cy="161925"/>
        </a:xfrm>
        <a:prstGeom prst="triangle">
          <a:avLst/>
        </a:prstGeom>
        <a:solidFill>
          <a:srgbClr val="00B0F0"/>
        </a:solidFill>
        <a:ln w="635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9</xdr:col>
      <xdr:colOff>114300</xdr:colOff>
      <xdr:row>26</xdr:row>
      <xdr:rowOff>28575</xdr:rowOff>
    </xdr:from>
    <xdr:to>
      <xdr:col>14</xdr:col>
      <xdr:colOff>95250</xdr:colOff>
      <xdr:row>27</xdr:row>
      <xdr:rowOff>0</xdr:rowOff>
    </xdr:to>
    <xdr:sp macro="" textlink="">
      <xdr:nvSpPr>
        <xdr:cNvPr id="3" name="二等辺三角形 2">
          <a:extLst>
            <a:ext uri="{FF2B5EF4-FFF2-40B4-BE49-F238E27FC236}">
              <a16:creationId xmlns:a16="http://schemas.microsoft.com/office/drawing/2014/main" id="{9B2BC5DA-BCE4-4937-87F3-67F3FC7F4803}"/>
            </a:ext>
          </a:extLst>
        </xdr:cNvPr>
        <xdr:cNvSpPr/>
      </xdr:nvSpPr>
      <xdr:spPr>
        <a:xfrm>
          <a:off x="1914525" y="5362575"/>
          <a:ext cx="981075" cy="161925"/>
        </a:xfrm>
        <a:prstGeom prst="triangle">
          <a:avLst/>
        </a:prstGeom>
        <a:solidFill>
          <a:srgbClr val="00B0F0"/>
        </a:solidFill>
        <a:ln w="6350" cap="flat" cmpd="sng" algn="ctr">
          <a:solidFill>
            <a:sysClr val="windowText" lastClr="000000"/>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1200" cap="none" spc="0" normalizeH="0" baseline="0" noProof="0">
            <a:ln>
              <a:noFill/>
            </a:ln>
            <a:solidFill>
              <a:sysClr val="window" lastClr="FFFFFF"/>
            </a:solidFill>
            <a:effectLst/>
            <a:uLnTx/>
            <a:uFillTx/>
            <a:latin typeface="Calibri" panose="020F0502020204030204"/>
            <a:ea typeface="Yu Gothic" panose="020B0400000000000000" pitchFamily="50" charset="-128"/>
            <a:cs typeface="+mn-cs"/>
          </a:endParaRPr>
        </a:p>
      </xdr:txBody>
    </xdr:sp>
    <xdr:clientData/>
  </xdr:twoCellAnchor>
  <xdr:twoCellAnchor>
    <xdr:from>
      <xdr:col>31</xdr:col>
      <xdr:colOff>0</xdr:colOff>
      <xdr:row>2</xdr:row>
      <xdr:rowOff>38100</xdr:rowOff>
    </xdr:from>
    <xdr:to>
      <xdr:col>33</xdr:col>
      <xdr:colOff>19050</xdr:colOff>
      <xdr:row>3</xdr:row>
      <xdr:rowOff>38100</xdr:rowOff>
    </xdr:to>
    <xdr:sp macro="" textlink="">
      <xdr:nvSpPr>
        <xdr:cNvPr id="4" name="正方形/長方形 3">
          <a:extLst>
            <a:ext uri="{FF2B5EF4-FFF2-40B4-BE49-F238E27FC236}">
              <a16:creationId xmlns:a16="http://schemas.microsoft.com/office/drawing/2014/main" id="{AF62F5FD-4E06-40FE-8BE6-7AC8D4EA5382}"/>
            </a:ext>
          </a:extLst>
        </xdr:cNvPr>
        <xdr:cNvSpPr/>
      </xdr:nvSpPr>
      <xdr:spPr>
        <a:xfrm>
          <a:off x="8201025" y="419100"/>
          <a:ext cx="419100" cy="190500"/>
        </a:xfrm>
        <a:prstGeom prst="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32</xdr:col>
      <xdr:colOff>190499</xdr:colOff>
      <xdr:row>2</xdr:row>
      <xdr:rowOff>0</xdr:rowOff>
    </xdr:from>
    <xdr:to>
      <xdr:col>45</xdr:col>
      <xdr:colOff>190499</xdr:colOff>
      <xdr:row>3</xdr:row>
      <xdr:rowOff>104775</xdr:rowOff>
    </xdr:to>
    <xdr:sp macro="" textlink="">
      <xdr:nvSpPr>
        <xdr:cNvPr id="5" name="正方形/長方形 4">
          <a:extLst>
            <a:ext uri="{FF2B5EF4-FFF2-40B4-BE49-F238E27FC236}">
              <a16:creationId xmlns:a16="http://schemas.microsoft.com/office/drawing/2014/main" id="{9BFD934E-981C-4DCF-AC05-40A36340D5F0}"/>
            </a:ext>
          </a:extLst>
        </xdr:cNvPr>
        <xdr:cNvSpPr/>
      </xdr:nvSpPr>
      <xdr:spPr>
        <a:xfrm>
          <a:off x="8591549" y="381000"/>
          <a:ext cx="2600325"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：プルダウンから選択または直接入力</a:t>
          </a:r>
          <a:endParaRPr kumimoji="1" lang="en-US" altLang="ja-JP" sz="1000">
            <a:solidFill>
              <a:sysClr val="windowText" lastClr="000000"/>
            </a:solidFill>
          </a:endParaRPr>
        </a:p>
        <a:p>
          <a:pPr algn="l"/>
          <a:endParaRPr kumimoji="1" lang="ja-JP" altLang="en-US" sz="900"/>
        </a:p>
      </xdr:txBody>
    </xdr:sp>
    <xdr:clientData fPrintsWithSheet="0"/>
  </xdr:twoCellAnchor>
  <xdr:twoCellAnchor>
    <xdr:from>
      <xdr:col>31</xdr:col>
      <xdr:colOff>0</xdr:colOff>
      <xdr:row>3</xdr:row>
      <xdr:rowOff>38100</xdr:rowOff>
    </xdr:from>
    <xdr:to>
      <xdr:col>33</xdr:col>
      <xdr:colOff>19050</xdr:colOff>
      <xdr:row>4</xdr:row>
      <xdr:rowOff>38100</xdr:rowOff>
    </xdr:to>
    <xdr:sp macro="" textlink="">
      <xdr:nvSpPr>
        <xdr:cNvPr id="6" name="正方形/長方形 5">
          <a:extLst>
            <a:ext uri="{FF2B5EF4-FFF2-40B4-BE49-F238E27FC236}">
              <a16:creationId xmlns:a16="http://schemas.microsoft.com/office/drawing/2014/main" id="{F7B2F64F-B386-453A-B7C7-4BC45A0DC515}"/>
            </a:ext>
          </a:extLst>
        </xdr:cNvPr>
        <xdr:cNvSpPr/>
      </xdr:nvSpPr>
      <xdr:spPr>
        <a:xfrm>
          <a:off x="8201025" y="609600"/>
          <a:ext cx="419100" cy="190500"/>
        </a:xfrm>
        <a:prstGeom prst="rect">
          <a:avLst/>
        </a:prstGeom>
        <a:solidFill>
          <a:srgbClr val="00B0F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32</xdr:col>
      <xdr:colOff>190500</xdr:colOff>
      <xdr:row>3</xdr:row>
      <xdr:rowOff>0</xdr:rowOff>
    </xdr:from>
    <xdr:to>
      <xdr:col>37</xdr:col>
      <xdr:colOff>180975</xdr:colOff>
      <xdr:row>4</xdr:row>
      <xdr:rowOff>104775</xdr:rowOff>
    </xdr:to>
    <xdr:sp macro="" textlink="">
      <xdr:nvSpPr>
        <xdr:cNvPr id="7" name="正方形/長方形 6">
          <a:extLst>
            <a:ext uri="{FF2B5EF4-FFF2-40B4-BE49-F238E27FC236}">
              <a16:creationId xmlns:a16="http://schemas.microsoft.com/office/drawing/2014/main" id="{0B36943B-9B0D-4A8C-929B-8206A1BA198C}"/>
            </a:ext>
          </a:extLst>
        </xdr:cNvPr>
        <xdr:cNvSpPr/>
      </xdr:nvSpPr>
      <xdr:spPr>
        <a:xfrm>
          <a:off x="8591550" y="571500"/>
          <a:ext cx="990600"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：直接入力</a:t>
          </a:r>
          <a:endParaRPr kumimoji="1" lang="ja-JP" altLang="en-US" sz="900"/>
        </a:p>
      </xdr:txBody>
    </xdr:sp>
    <xdr:clientData fPrintsWithSheet="0"/>
  </xdr:twoCellAnchor>
  <xdr:twoCellAnchor>
    <xdr:from>
      <xdr:col>31</xdr:col>
      <xdr:colOff>0</xdr:colOff>
      <xdr:row>4</xdr:row>
      <xdr:rowOff>38100</xdr:rowOff>
    </xdr:from>
    <xdr:to>
      <xdr:col>33</xdr:col>
      <xdr:colOff>19050</xdr:colOff>
      <xdr:row>5</xdr:row>
      <xdr:rowOff>38100</xdr:rowOff>
    </xdr:to>
    <xdr:sp macro="" textlink="">
      <xdr:nvSpPr>
        <xdr:cNvPr id="8" name="正方形/長方形 7">
          <a:extLst>
            <a:ext uri="{FF2B5EF4-FFF2-40B4-BE49-F238E27FC236}">
              <a16:creationId xmlns:a16="http://schemas.microsoft.com/office/drawing/2014/main" id="{41283B7A-691B-4FFE-B784-9AC08FAB04AE}"/>
            </a:ext>
          </a:extLst>
        </xdr:cNvPr>
        <xdr:cNvSpPr/>
      </xdr:nvSpPr>
      <xdr:spPr>
        <a:xfrm>
          <a:off x="8201025" y="800100"/>
          <a:ext cx="419100" cy="190500"/>
        </a:xfrm>
        <a:prstGeom prst="rect">
          <a:avLst/>
        </a:prstGeom>
        <a:solidFill>
          <a:schemeClr val="accent2">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32</xdr:col>
      <xdr:colOff>190500</xdr:colOff>
      <xdr:row>4</xdr:row>
      <xdr:rowOff>0</xdr:rowOff>
    </xdr:from>
    <xdr:to>
      <xdr:col>37</xdr:col>
      <xdr:colOff>180975</xdr:colOff>
      <xdr:row>5</xdr:row>
      <xdr:rowOff>104775</xdr:rowOff>
    </xdr:to>
    <xdr:sp macro="" textlink="">
      <xdr:nvSpPr>
        <xdr:cNvPr id="9" name="正方形/長方形 8">
          <a:extLst>
            <a:ext uri="{FF2B5EF4-FFF2-40B4-BE49-F238E27FC236}">
              <a16:creationId xmlns:a16="http://schemas.microsoft.com/office/drawing/2014/main" id="{AB43342A-0867-4995-B188-C62A0D136C12}"/>
            </a:ext>
          </a:extLst>
        </xdr:cNvPr>
        <xdr:cNvSpPr/>
      </xdr:nvSpPr>
      <xdr:spPr>
        <a:xfrm>
          <a:off x="8591550" y="762000"/>
          <a:ext cx="990600"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：自動計算</a:t>
          </a:r>
          <a:endParaRPr kumimoji="1" lang="ja-JP" altLang="en-US" sz="900"/>
        </a:p>
      </xdr:txBody>
    </xdr:sp>
    <xdr:clientData fPrintsWithSheet="0"/>
  </xdr:twoCellAnchor>
  <xdr:twoCellAnchor>
    <xdr:from>
      <xdr:col>31</xdr:col>
      <xdr:colOff>0</xdr:colOff>
      <xdr:row>5</xdr:row>
      <xdr:rowOff>38100</xdr:rowOff>
    </xdr:from>
    <xdr:to>
      <xdr:col>33</xdr:col>
      <xdr:colOff>19050</xdr:colOff>
      <xdr:row>6</xdr:row>
      <xdr:rowOff>38100</xdr:rowOff>
    </xdr:to>
    <xdr:sp macro="" textlink="">
      <xdr:nvSpPr>
        <xdr:cNvPr id="10" name="正方形/長方形 9">
          <a:extLst>
            <a:ext uri="{FF2B5EF4-FFF2-40B4-BE49-F238E27FC236}">
              <a16:creationId xmlns:a16="http://schemas.microsoft.com/office/drawing/2014/main" id="{0823FB4D-F2E2-4766-B3FF-53A3B5D88E7B}"/>
            </a:ext>
          </a:extLst>
        </xdr:cNvPr>
        <xdr:cNvSpPr/>
      </xdr:nvSpPr>
      <xdr:spPr>
        <a:xfrm>
          <a:off x="8201025" y="990600"/>
          <a:ext cx="419100" cy="190500"/>
        </a:xfrm>
        <a:prstGeom prst="rect">
          <a:avLst/>
        </a:prstGeom>
        <a:solidFill>
          <a:srgbClr val="92D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32</xdr:col>
      <xdr:colOff>190499</xdr:colOff>
      <xdr:row>5</xdr:row>
      <xdr:rowOff>0</xdr:rowOff>
    </xdr:from>
    <xdr:to>
      <xdr:col>45</xdr:col>
      <xdr:colOff>57149</xdr:colOff>
      <xdr:row>6</xdr:row>
      <xdr:rowOff>104775</xdr:rowOff>
    </xdr:to>
    <xdr:sp macro="" textlink="">
      <xdr:nvSpPr>
        <xdr:cNvPr id="11" name="正方形/長方形 10">
          <a:extLst>
            <a:ext uri="{FF2B5EF4-FFF2-40B4-BE49-F238E27FC236}">
              <a16:creationId xmlns:a16="http://schemas.microsoft.com/office/drawing/2014/main" id="{382FECE0-E3F4-4DC8-9EFC-4DB7A32C1419}"/>
            </a:ext>
          </a:extLst>
        </xdr:cNvPr>
        <xdr:cNvSpPr/>
      </xdr:nvSpPr>
      <xdr:spPr>
        <a:xfrm>
          <a:off x="8591549" y="952500"/>
          <a:ext cx="2466975"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：他のシートとリンク</a:t>
          </a:r>
          <a:endParaRPr kumimoji="1" lang="en-US" altLang="ja-JP" sz="1000">
            <a:solidFill>
              <a:sysClr val="windowText" lastClr="000000"/>
            </a:solidFill>
          </a:endParaRPr>
        </a:p>
        <a:p>
          <a:pPr algn="l"/>
          <a:endParaRPr kumimoji="1" lang="ja-JP" altLang="en-US" sz="900"/>
        </a:p>
      </xdr:txBody>
    </xdr:sp>
    <xdr:clientData fPrintsWithSheet="0"/>
  </xdr:twoCellAnchor>
  <xdr:twoCellAnchor editAs="absolute">
    <xdr:from>
      <xdr:col>30</xdr:col>
      <xdr:colOff>57150</xdr:colOff>
      <xdr:row>0</xdr:row>
      <xdr:rowOff>38100</xdr:rowOff>
    </xdr:from>
    <xdr:to>
      <xdr:col>33</xdr:col>
      <xdr:colOff>171450</xdr:colOff>
      <xdr:row>1</xdr:row>
      <xdr:rowOff>66675</xdr:rowOff>
    </xdr:to>
    <xdr:sp macro="" textlink="">
      <xdr:nvSpPr>
        <xdr:cNvPr id="12" name="四角形: 角度付き 11">
          <a:hlinkClick xmlns:r="http://schemas.openxmlformats.org/officeDocument/2006/relationships" r:id="rId1"/>
          <a:extLst>
            <a:ext uri="{FF2B5EF4-FFF2-40B4-BE49-F238E27FC236}">
              <a16:creationId xmlns:a16="http://schemas.microsoft.com/office/drawing/2014/main" id="{632D3892-2D69-425B-813A-E97300C0AD10}"/>
            </a:ext>
          </a:extLst>
        </xdr:cNvPr>
        <xdr:cNvSpPr/>
      </xdr:nvSpPr>
      <xdr:spPr>
        <a:xfrm>
          <a:off x="6057900" y="38100"/>
          <a:ext cx="714375" cy="219075"/>
        </a:xfrm>
        <a:prstGeom prst="bevel">
          <a:avLst>
            <a:gd name="adj" fmla="val 4919"/>
          </a:avLst>
        </a:prstGeom>
        <a:solidFill>
          <a:schemeClr val="bg1">
            <a:lumMod val="50000"/>
          </a:scheme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oneCellAnchor>
    <xdr:from>
      <xdr:col>4</xdr:col>
      <xdr:colOff>152400</xdr:colOff>
      <xdr:row>7</xdr:row>
      <xdr:rowOff>152400</xdr:rowOff>
    </xdr:from>
    <xdr:ext cx="2574487" cy="937629"/>
    <xdr:sp macro="" textlink="">
      <xdr:nvSpPr>
        <xdr:cNvPr id="13" name="正方形/長方形 12">
          <a:extLst>
            <a:ext uri="{FF2B5EF4-FFF2-40B4-BE49-F238E27FC236}">
              <a16:creationId xmlns:a16="http://schemas.microsoft.com/office/drawing/2014/main" id="{66FF6C16-C2CF-48E5-9945-BF704C683C6B}"/>
            </a:ext>
          </a:extLst>
        </xdr:cNvPr>
        <xdr:cNvSpPr/>
      </xdr:nvSpPr>
      <xdr:spPr>
        <a:xfrm rot="20687818">
          <a:off x="952500" y="1485900"/>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oneCellAnchor>
    <xdr:from>
      <xdr:col>14</xdr:col>
      <xdr:colOff>0</xdr:colOff>
      <xdr:row>43</xdr:row>
      <xdr:rowOff>0</xdr:rowOff>
    </xdr:from>
    <xdr:ext cx="2574487" cy="937629"/>
    <xdr:sp macro="" textlink="">
      <xdr:nvSpPr>
        <xdr:cNvPr id="14" name="正方形/長方形 13">
          <a:extLst>
            <a:ext uri="{FF2B5EF4-FFF2-40B4-BE49-F238E27FC236}">
              <a16:creationId xmlns:a16="http://schemas.microsoft.com/office/drawing/2014/main" id="{BE1EF9D1-BCE7-438D-AC36-E3DCD8634D2E}"/>
            </a:ext>
          </a:extLst>
        </xdr:cNvPr>
        <xdr:cNvSpPr/>
      </xdr:nvSpPr>
      <xdr:spPr>
        <a:xfrm rot="20687818">
          <a:off x="2800350" y="8191500"/>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0000">
                  <a:alpha val="25000"/>
                </a:srgbClr>
              </a:solidFill>
              <a:effectLst/>
            </a:rPr>
            <a:t>SAMPLE</a:t>
          </a:r>
          <a:endParaRPr lang="ja-JP" altLang="en-US" sz="5400" b="1" cap="none" spc="50">
            <a:ln w="0"/>
            <a:solidFill>
              <a:srgbClr val="FF0000">
                <a:alpha val="25000"/>
              </a:srgbClr>
            </a:solidFill>
            <a:effectLst/>
          </a:endParaRPr>
        </a:p>
      </xdr:txBody>
    </xdr:sp>
    <xdr:clientData/>
  </xdr:oneCellAnchor>
  <xdr:oneCellAnchor>
    <xdr:from>
      <xdr:col>7</xdr:col>
      <xdr:colOff>104776</xdr:colOff>
      <xdr:row>26</xdr:row>
      <xdr:rowOff>9525</xdr:rowOff>
    </xdr:from>
    <xdr:ext cx="2574487" cy="937629"/>
    <xdr:sp macro="" textlink="">
      <xdr:nvSpPr>
        <xdr:cNvPr id="15" name="正方形/長方形 14">
          <a:extLst>
            <a:ext uri="{FF2B5EF4-FFF2-40B4-BE49-F238E27FC236}">
              <a16:creationId xmlns:a16="http://schemas.microsoft.com/office/drawing/2014/main" id="{07926E4B-80AB-4D8C-9139-71D9B3678EEB}"/>
            </a:ext>
          </a:extLst>
        </xdr:cNvPr>
        <xdr:cNvSpPr/>
      </xdr:nvSpPr>
      <xdr:spPr>
        <a:xfrm rot="20687818">
          <a:off x="1504951" y="4962525"/>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FF00">
                  <a:alpha val="53000"/>
                </a:srgbClr>
              </a:solidFill>
              <a:effectLst/>
            </a:rPr>
            <a:t>SAMPLE</a:t>
          </a:r>
          <a:endParaRPr lang="ja-JP" altLang="en-US" sz="5400" b="1" cap="none" spc="50">
            <a:ln w="0"/>
            <a:solidFill>
              <a:srgbClr val="FFFF00">
                <a:alpha val="53000"/>
              </a:srgbClr>
            </a:solidFill>
            <a:effectLst/>
          </a:endParaRP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40</xdr:col>
      <xdr:colOff>0</xdr:colOff>
      <xdr:row>3</xdr:row>
      <xdr:rowOff>38100</xdr:rowOff>
    </xdr:from>
    <xdr:to>
      <xdr:col>42</xdr:col>
      <xdr:colOff>19050</xdr:colOff>
      <xdr:row>4</xdr:row>
      <xdr:rowOff>38100</xdr:rowOff>
    </xdr:to>
    <xdr:sp macro="" textlink="">
      <xdr:nvSpPr>
        <xdr:cNvPr id="2" name="正方形/長方形 1">
          <a:extLst>
            <a:ext uri="{FF2B5EF4-FFF2-40B4-BE49-F238E27FC236}">
              <a16:creationId xmlns:a16="http://schemas.microsoft.com/office/drawing/2014/main" id="{33562002-5250-4758-A884-75EEBBA133C0}"/>
            </a:ext>
          </a:extLst>
        </xdr:cNvPr>
        <xdr:cNvSpPr/>
      </xdr:nvSpPr>
      <xdr:spPr>
        <a:xfrm>
          <a:off x="6200775" y="419100"/>
          <a:ext cx="419100" cy="190500"/>
        </a:xfrm>
        <a:prstGeom prst="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41</xdr:col>
      <xdr:colOff>190499</xdr:colOff>
      <xdr:row>3</xdr:row>
      <xdr:rowOff>0</xdr:rowOff>
    </xdr:from>
    <xdr:to>
      <xdr:col>54</xdr:col>
      <xdr:colOff>190499</xdr:colOff>
      <xdr:row>4</xdr:row>
      <xdr:rowOff>104775</xdr:rowOff>
    </xdr:to>
    <xdr:sp macro="" textlink="">
      <xdr:nvSpPr>
        <xdr:cNvPr id="3" name="正方形/長方形 2">
          <a:extLst>
            <a:ext uri="{FF2B5EF4-FFF2-40B4-BE49-F238E27FC236}">
              <a16:creationId xmlns:a16="http://schemas.microsoft.com/office/drawing/2014/main" id="{C8E54DD3-F38C-4CC5-B065-F4CE9C87F17A}"/>
            </a:ext>
          </a:extLst>
        </xdr:cNvPr>
        <xdr:cNvSpPr/>
      </xdr:nvSpPr>
      <xdr:spPr>
        <a:xfrm>
          <a:off x="6591299" y="381000"/>
          <a:ext cx="2600325"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：プルダウンから選択または直接入力</a:t>
          </a:r>
          <a:endParaRPr kumimoji="1" lang="en-US" altLang="ja-JP" sz="1000">
            <a:solidFill>
              <a:sysClr val="windowText" lastClr="000000"/>
            </a:solidFill>
          </a:endParaRPr>
        </a:p>
        <a:p>
          <a:pPr algn="l"/>
          <a:endParaRPr kumimoji="1" lang="ja-JP" altLang="en-US" sz="900"/>
        </a:p>
      </xdr:txBody>
    </xdr:sp>
    <xdr:clientData fPrintsWithSheet="0"/>
  </xdr:twoCellAnchor>
  <xdr:twoCellAnchor>
    <xdr:from>
      <xdr:col>40</xdr:col>
      <xdr:colOff>0</xdr:colOff>
      <xdr:row>4</xdr:row>
      <xdr:rowOff>38100</xdr:rowOff>
    </xdr:from>
    <xdr:to>
      <xdr:col>42</xdr:col>
      <xdr:colOff>19050</xdr:colOff>
      <xdr:row>5</xdr:row>
      <xdr:rowOff>38100</xdr:rowOff>
    </xdr:to>
    <xdr:sp macro="" textlink="">
      <xdr:nvSpPr>
        <xdr:cNvPr id="4" name="正方形/長方形 3">
          <a:extLst>
            <a:ext uri="{FF2B5EF4-FFF2-40B4-BE49-F238E27FC236}">
              <a16:creationId xmlns:a16="http://schemas.microsoft.com/office/drawing/2014/main" id="{DF632C63-F143-49DD-B3EF-FF329AB361E1}"/>
            </a:ext>
          </a:extLst>
        </xdr:cNvPr>
        <xdr:cNvSpPr/>
      </xdr:nvSpPr>
      <xdr:spPr>
        <a:xfrm>
          <a:off x="6200775" y="609600"/>
          <a:ext cx="419100" cy="190500"/>
        </a:xfrm>
        <a:prstGeom prst="rect">
          <a:avLst/>
        </a:prstGeom>
        <a:solidFill>
          <a:srgbClr val="00B0F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41</xdr:col>
      <xdr:colOff>190500</xdr:colOff>
      <xdr:row>4</xdr:row>
      <xdr:rowOff>0</xdr:rowOff>
    </xdr:from>
    <xdr:to>
      <xdr:col>46</xdr:col>
      <xdr:colOff>180975</xdr:colOff>
      <xdr:row>5</xdr:row>
      <xdr:rowOff>104775</xdr:rowOff>
    </xdr:to>
    <xdr:sp macro="" textlink="">
      <xdr:nvSpPr>
        <xdr:cNvPr id="5" name="正方形/長方形 4">
          <a:extLst>
            <a:ext uri="{FF2B5EF4-FFF2-40B4-BE49-F238E27FC236}">
              <a16:creationId xmlns:a16="http://schemas.microsoft.com/office/drawing/2014/main" id="{5494D2A2-0753-4769-9DDC-AAACB4A5422E}"/>
            </a:ext>
          </a:extLst>
        </xdr:cNvPr>
        <xdr:cNvSpPr/>
      </xdr:nvSpPr>
      <xdr:spPr>
        <a:xfrm>
          <a:off x="6591300" y="571500"/>
          <a:ext cx="990600"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：直接入力</a:t>
          </a:r>
          <a:endParaRPr kumimoji="1" lang="ja-JP" altLang="en-US" sz="900"/>
        </a:p>
      </xdr:txBody>
    </xdr:sp>
    <xdr:clientData fPrintsWithSheet="0"/>
  </xdr:twoCellAnchor>
  <xdr:twoCellAnchor>
    <xdr:from>
      <xdr:col>40</xdr:col>
      <xdr:colOff>0</xdr:colOff>
      <xdr:row>5</xdr:row>
      <xdr:rowOff>38100</xdr:rowOff>
    </xdr:from>
    <xdr:to>
      <xdr:col>42</xdr:col>
      <xdr:colOff>19050</xdr:colOff>
      <xdr:row>6</xdr:row>
      <xdr:rowOff>38100</xdr:rowOff>
    </xdr:to>
    <xdr:sp macro="" textlink="">
      <xdr:nvSpPr>
        <xdr:cNvPr id="6" name="正方形/長方形 5">
          <a:extLst>
            <a:ext uri="{FF2B5EF4-FFF2-40B4-BE49-F238E27FC236}">
              <a16:creationId xmlns:a16="http://schemas.microsoft.com/office/drawing/2014/main" id="{FB4EF017-AC06-4332-B789-BD1245CFAEF2}"/>
            </a:ext>
          </a:extLst>
        </xdr:cNvPr>
        <xdr:cNvSpPr/>
      </xdr:nvSpPr>
      <xdr:spPr>
        <a:xfrm>
          <a:off x="6200775" y="800100"/>
          <a:ext cx="419100" cy="190500"/>
        </a:xfrm>
        <a:prstGeom prst="rect">
          <a:avLst/>
        </a:prstGeom>
        <a:solidFill>
          <a:schemeClr val="accent2">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41</xdr:col>
      <xdr:colOff>190500</xdr:colOff>
      <xdr:row>5</xdr:row>
      <xdr:rowOff>0</xdr:rowOff>
    </xdr:from>
    <xdr:to>
      <xdr:col>46</xdr:col>
      <xdr:colOff>180975</xdr:colOff>
      <xdr:row>6</xdr:row>
      <xdr:rowOff>104775</xdr:rowOff>
    </xdr:to>
    <xdr:sp macro="" textlink="">
      <xdr:nvSpPr>
        <xdr:cNvPr id="7" name="正方形/長方形 6">
          <a:extLst>
            <a:ext uri="{FF2B5EF4-FFF2-40B4-BE49-F238E27FC236}">
              <a16:creationId xmlns:a16="http://schemas.microsoft.com/office/drawing/2014/main" id="{CB1C71EC-22F1-45BC-801A-6D2C20DE39C4}"/>
            </a:ext>
          </a:extLst>
        </xdr:cNvPr>
        <xdr:cNvSpPr/>
      </xdr:nvSpPr>
      <xdr:spPr>
        <a:xfrm>
          <a:off x="6591300" y="762000"/>
          <a:ext cx="990600"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：自動計算</a:t>
          </a:r>
          <a:endParaRPr kumimoji="1" lang="ja-JP" altLang="en-US" sz="900"/>
        </a:p>
      </xdr:txBody>
    </xdr:sp>
    <xdr:clientData fPrintsWithSheet="0"/>
  </xdr:twoCellAnchor>
  <xdr:twoCellAnchor>
    <xdr:from>
      <xdr:col>40</xdr:col>
      <xdr:colOff>0</xdr:colOff>
      <xdr:row>6</xdr:row>
      <xdr:rowOff>38100</xdr:rowOff>
    </xdr:from>
    <xdr:to>
      <xdr:col>42</xdr:col>
      <xdr:colOff>19050</xdr:colOff>
      <xdr:row>7</xdr:row>
      <xdr:rowOff>38100</xdr:rowOff>
    </xdr:to>
    <xdr:sp macro="" textlink="">
      <xdr:nvSpPr>
        <xdr:cNvPr id="8" name="正方形/長方形 7">
          <a:extLst>
            <a:ext uri="{FF2B5EF4-FFF2-40B4-BE49-F238E27FC236}">
              <a16:creationId xmlns:a16="http://schemas.microsoft.com/office/drawing/2014/main" id="{2528CB42-25B1-432F-B1B4-CDF1345B228A}"/>
            </a:ext>
          </a:extLst>
        </xdr:cNvPr>
        <xdr:cNvSpPr/>
      </xdr:nvSpPr>
      <xdr:spPr>
        <a:xfrm>
          <a:off x="6200775" y="990600"/>
          <a:ext cx="419100" cy="190500"/>
        </a:xfrm>
        <a:prstGeom prst="rect">
          <a:avLst/>
        </a:prstGeom>
        <a:solidFill>
          <a:srgbClr val="92D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41</xdr:col>
      <xdr:colOff>190499</xdr:colOff>
      <xdr:row>6</xdr:row>
      <xdr:rowOff>0</xdr:rowOff>
    </xdr:from>
    <xdr:to>
      <xdr:col>54</xdr:col>
      <xdr:colOff>57149</xdr:colOff>
      <xdr:row>7</xdr:row>
      <xdr:rowOff>104775</xdr:rowOff>
    </xdr:to>
    <xdr:sp macro="" textlink="">
      <xdr:nvSpPr>
        <xdr:cNvPr id="9" name="正方形/長方形 8">
          <a:extLst>
            <a:ext uri="{FF2B5EF4-FFF2-40B4-BE49-F238E27FC236}">
              <a16:creationId xmlns:a16="http://schemas.microsoft.com/office/drawing/2014/main" id="{71FAFC3F-0048-4DDD-A7CD-C9A62164E64B}"/>
            </a:ext>
          </a:extLst>
        </xdr:cNvPr>
        <xdr:cNvSpPr/>
      </xdr:nvSpPr>
      <xdr:spPr>
        <a:xfrm>
          <a:off x="6591299" y="952500"/>
          <a:ext cx="2466975" cy="2952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：他のシートとリンク</a:t>
          </a:r>
          <a:endParaRPr kumimoji="1" lang="en-US" altLang="ja-JP" sz="1000">
            <a:solidFill>
              <a:sysClr val="windowText" lastClr="000000"/>
            </a:solidFill>
          </a:endParaRPr>
        </a:p>
        <a:p>
          <a:pPr algn="l"/>
          <a:endParaRPr kumimoji="1" lang="ja-JP" altLang="en-US" sz="900"/>
        </a:p>
      </xdr:txBody>
    </xdr:sp>
    <xdr:clientData fPrintsWithSheet="0"/>
  </xdr:twoCellAnchor>
  <xdr:twoCellAnchor editAs="absolute">
    <xdr:from>
      <xdr:col>35</xdr:col>
      <xdr:colOff>66675</xdr:colOff>
      <xdr:row>0</xdr:row>
      <xdr:rowOff>47625</xdr:rowOff>
    </xdr:from>
    <xdr:to>
      <xdr:col>36</xdr:col>
      <xdr:colOff>581025</xdr:colOff>
      <xdr:row>1</xdr:row>
      <xdr:rowOff>57150</xdr:rowOff>
    </xdr:to>
    <xdr:sp macro="" textlink="">
      <xdr:nvSpPr>
        <xdr:cNvPr id="10" name="四角形: 角度付き 9">
          <a:hlinkClick xmlns:r="http://schemas.openxmlformats.org/officeDocument/2006/relationships" r:id="rId1"/>
          <a:extLst>
            <a:ext uri="{FF2B5EF4-FFF2-40B4-BE49-F238E27FC236}">
              <a16:creationId xmlns:a16="http://schemas.microsoft.com/office/drawing/2014/main" id="{E48C288F-317F-49E4-9B4E-E6FC7CCBAD6E}"/>
            </a:ext>
          </a:extLst>
        </xdr:cNvPr>
        <xdr:cNvSpPr/>
      </xdr:nvSpPr>
      <xdr:spPr>
        <a:xfrm>
          <a:off x="7067550" y="47625"/>
          <a:ext cx="714375" cy="219075"/>
        </a:xfrm>
        <a:prstGeom prst="bevel">
          <a:avLst>
            <a:gd name="adj" fmla="val 4919"/>
          </a:avLst>
        </a:prstGeom>
        <a:solidFill>
          <a:schemeClr val="bg1">
            <a:lumMod val="50000"/>
          </a:scheme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050" b="1" i="0" u="none" strike="noStrike" kern="1200" cap="none" spc="0" normalizeH="0" baseline="0" noProof="0">
              <a:ln>
                <a:noFill/>
              </a:ln>
              <a:solidFill>
                <a:srgbClr val="FFFF00"/>
              </a:solidFill>
              <a:effectLst/>
              <a:uLnTx/>
              <a:uFillTx/>
              <a:latin typeface="ＭＳ ゴシック" panose="020B0609070205080204" pitchFamily="49" charset="-128"/>
              <a:ea typeface="ＭＳ ゴシック" panose="020B0609070205080204" pitchFamily="49" charset="-128"/>
              <a:cs typeface="+mn-cs"/>
            </a:rPr>
            <a:t>INDEX</a:t>
          </a:r>
          <a:r>
            <a:rPr kumimoji="1" lang="ja-JP" altLang="en-US" sz="1050" b="0" i="0" u="none" strike="noStrike" kern="1200" cap="none" spc="0" normalizeH="0" baseline="0" noProof="0">
              <a:ln>
                <a:noFill/>
              </a:ln>
              <a:solidFill>
                <a:schemeClr val="bg1"/>
              </a:solidFill>
              <a:effectLst/>
              <a:uLnTx/>
              <a:uFillTx/>
              <a:latin typeface="ＭＳ ゴシック" panose="020B0609070205080204" pitchFamily="49" charset="-128"/>
              <a:ea typeface="ＭＳ ゴシック" panose="020B0609070205080204" pitchFamily="49" charset="-128"/>
              <a:cs typeface="+mn-cs"/>
            </a:rPr>
            <a:t>へ</a:t>
          </a:r>
        </a:p>
      </xdr:txBody>
    </xdr:sp>
    <xdr:clientData fPrintsWithSheet="0"/>
  </xdr:twoCellAnchor>
  <xdr:oneCellAnchor>
    <xdr:from>
      <xdr:col>5</xdr:col>
      <xdr:colOff>171450</xdr:colOff>
      <xdr:row>13</xdr:row>
      <xdr:rowOff>9524</xdr:rowOff>
    </xdr:from>
    <xdr:ext cx="2574487" cy="937629"/>
    <xdr:sp macro="" textlink="">
      <xdr:nvSpPr>
        <xdr:cNvPr id="11" name="正方形/長方形 10">
          <a:extLst>
            <a:ext uri="{FF2B5EF4-FFF2-40B4-BE49-F238E27FC236}">
              <a16:creationId xmlns:a16="http://schemas.microsoft.com/office/drawing/2014/main" id="{1D7DCB9D-DF40-4D36-A2C1-B5833A6E5E25}"/>
            </a:ext>
          </a:extLst>
        </xdr:cNvPr>
        <xdr:cNvSpPr/>
      </xdr:nvSpPr>
      <xdr:spPr>
        <a:xfrm rot="20687818">
          <a:off x="1171575" y="2524124"/>
          <a:ext cx="2574487" cy="937629"/>
        </a:xfrm>
        <a:prstGeom prst="rect">
          <a:avLst/>
        </a:prstGeom>
        <a:noFill/>
      </xdr:spPr>
      <xdr:txBody>
        <a:bodyPr wrap="none" lIns="91440" tIns="45720" rIns="91440" bIns="45720">
          <a:spAutoFit/>
        </a:bodyPr>
        <a:lstStyle/>
        <a:p>
          <a:pPr algn="ctr"/>
          <a:r>
            <a:rPr lang="en-US" altLang="ja-JP" sz="5400" b="1" cap="none" spc="50">
              <a:ln w="0"/>
              <a:solidFill>
                <a:schemeClr val="tx1">
                  <a:alpha val="25000"/>
                </a:schemeClr>
              </a:solidFill>
              <a:effectLst/>
            </a:rPr>
            <a:t>SAMPLE</a:t>
          </a:r>
          <a:endParaRPr lang="ja-JP" altLang="en-US" sz="5400" b="1" cap="none" spc="50">
            <a:ln w="0"/>
            <a:solidFill>
              <a:schemeClr val="tx1">
                <a:alpha val="25000"/>
              </a:schemeClr>
            </a:solidFill>
            <a:effectLst/>
          </a:endParaRPr>
        </a:p>
      </xdr:txBody>
    </xdr:sp>
    <xdr:clientData/>
  </xdr:oneCellAnchor>
  <xdr:oneCellAnchor>
    <xdr:from>
      <xdr:col>18</xdr:col>
      <xdr:colOff>123825</xdr:colOff>
      <xdr:row>46</xdr:row>
      <xdr:rowOff>57149</xdr:rowOff>
    </xdr:from>
    <xdr:ext cx="2574487" cy="937629"/>
    <xdr:sp macro="" textlink="">
      <xdr:nvSpPr>
        <xdr:cNvPr id="12" name="正方形/長方形 11">
          <a:extLst>
            <a:ext uri="{FF2B5EF4-FFF2-40B4-BE49-F238E27FC236}">
              <a16:creationId xmlns:a16="http://schemas.microsoft.com/office/drawing/2014/main" id="{98A47418-E3A8-4E5B-893D-BA022571E0BE}"/>
            </a:ext>
          </a:extLst>
        </xdr:cNvPr>
        <xdr:cNvSpPr/>
      </xdr:nvSpPr>
      <xdr:spPr>
        <a:xfrm rot="20687818">
          <a:off x="3724275" y="8858249"/>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0000">
                  <a:alpha val="25000"/>
                </a:srgbClr>
              </a:solidFill>
              <a:effectLst/>
            </a:rPr>
            <a:t>SAMPLE</a:t>
          </a:r>
          <a:endParaRPr lang="ja-JP" altLang="en-US" sz="5400" b="1" cap="none" spc="50">
            <a:ln w="0"/>
            <a:solidFill>
              <a:srgbClr val="FF0000">
                <a:alpha val="25000"/>
              </a:srgbClr>
            </a:solidFill>
            <a:effectLst/>
          </a:endParaRPr>
        </a:p>
      </xdr:txBody>
    </xdr:sp>
    <xdr:clientData/>
  </xdr:oneCellAnchor>
  <xdr:twoCellAnchor>
    <xdr:from>
      <xdr:col>16</xdr:col>
      <xdr:colOff>171450</xdr:colOff>
      <xdr:row>47</xdr:row>
      <xdr:rowOff>0</xdr:rowOff>
    </xdr:from>
    <xdr:to>
      <xdr:col>33</xdr:col>
      <xdr:colOff>28575</xdr:colOff>
      <xdr:row>48</xdr:row>
      <xdr:rowOff>19050</xdr:rowOff>
    </xdr:to>
    <xdr:sp macro="" textlink="">
      <xdr:nvSpPr>
        <xdr:cNvPr id="13" name="テキスト ボックス 12">
          <a:hlinkClick xmlns:r="http://schemas.openxmlformats.org/officeDocument/2006/relationships" r:id="rId2"/>
          <a:extLst>
            <a:ext uri="{FF2B5EF4-FFF2-40B4-BE49-F238E27FC236}">
              <a16:creationId xmlns:a16="http://schemas.microsoft.com/office/drawing/2014/main" id="{9D489C21-4962-46A3-AFAC-43E5F4AD6426}"/>
            </a:ext>
          </a:extLst>
        </xdr:cNvPr>
        <xdr:cNvSpPr txBox="1"/>
      </xdr:nvSpPr>
      <xdr:spPr>
        <a:xfrm>
          <a:off x="3371850" y="8991600"/>
          <a:ext cx="3257550" cy="2095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800" kern="1200">
            <a:latin typeface="ＭＳ ゴシック" panose="020B0609070205080204" pitchFamily="49" charset="-128"/>
            <a:ea typeface="ＭＳ ゴシック" panose="020B0609070205080204" pitchFamily="49" charset="-128"/>
          </a:endParaRPr>
        </a:p>
      </xdr:txBody>
    </xdr:sp>
    <xdr:clientData/>
  </xdr:twoCellAnchor>
  <xdr:oneCellAnchor>
    <xdr:from>
      <xdr:col>11</xdr:col>
      <xdr:colOff>0</xdr:colOff>
      <xdr:row>28</xdr:row>
      <xdr:rowOff>0</xdr:rowOff>
    </xdr:from>
    <xdr:ext cx="2574487" cy="937629"/>
    <xdr:sp macro="" textlink="">
      <xdr:nvSpPr>
        <xdr:cNvPr id="14" name="正方形/長方形 13">
          <a:extLst>
            <a:ext uri="{FF2B5EF4-FFF2-40B4-BE49-F238E27FC236}">
              <a16:creationId xmlns:a16="http://schemas.microsoft.com/office/drawing/2014/main" id="{FAFCBF4F-D46D-4EE1-AB52-EB2247934793}"/>
            </a:ext>
          </a:extLst>
        </xdr:cNvPr>
        <xdr:cNvSpPr/>
      </xdr:nvSpPr>
      <xdr:spPr>
        <a:xfrm rot="20687818">
          <a:off x="2200275" y="5372100"/>
          <a:ext cx="2574487" cy="937629"/>
        </a:xfrm>
        <a:prstGeom prst="rect">
          <a:avLst/>
        </a:prstGeom>
        <a:noFill/>
      </xdr:spPr>
      <xdr:txBody>
        <a:bodyPr wrap="none" lIns="91440" tIns="45720" rIns="91440" bIns="45720">
          <a:spAutoFit/>
        </a:bodyPr>
        <a:lstStyle/>
        <a:p>
          <a:pPr algn="ctr"/>
          <a:r>
            <a:rPr lang="en-US" altLang="ja-JP" sz="5400" b="1" cap="none" spc="50">
              <a:ln w="0"/>
              <a:solidFill>
                <a:srgbClr val="FFFF00">
                  <a:alpha val="53000"/>
                </a:srgbClr>
              </a:solidFill>
              <a:effectLst/>
            </a:rPr>
            <a:t>SAMPLE</a:t>
          </a:r>
          <a:endParaRPr lang="ja-JP" altLang="en-US" sz="5400" b="1" cap="none" spc="50">
            <a:ln w="0"/>
            <a:solidFill>
              <a:srgbClr val="FFFF00">
                <a:alpha val="53000"/>
              </a:srgbClr>
            </a:solidFill>
            <a:effectLst/>
          </a:endParaRPr>
        </a:p>
      </xdr:txBody>
    </xdr:sp>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r7houkaisei@gmail.com" TargetMode="External"/><Relationship Id="rId1" Type="http://schemas.openxmlformats.org/officeDocument/2006/relationships/hyperlink" Target="https://www.mlit.go.jp/jutakukentiku/house/04.html"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7.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comments" Target="../comments8.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9.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14.xml.rels><?xml version="1.0" encoding="UTF-8" standalone="yes"?>
<Relationships xmlns="http://schemas.openxmlformats.org/package/2006/relationships"><Relationship Id="rId26" Type="http://schemas.openxmlformats.org/officeDocument/2006/relationships/ctrlProp" Target="../ctrlProps/ctrlProp51.xml"/><Relationship Id="rId21" Type="http://schemas.openxmlformats.org/officeDocument/2006/relationships/ctrlProp" Target="../ctrlProps/ctrlProp46.xml"/><Relationship Id="rId42" Type="http://schemas.openxmlformats.org/officeDocument/2006/relationships/ctrlProp" Target="../ctrlProps/ctrlProp67.xml"/><Relationship Id="rId47" Type="http://schemas.openxmlformats.org/officeDocument/2006/relationships/ctrlProp" Target="../ctrlProps/ctrlProp72.xml"/><Relationship Id="rId63" Type="http://schemas.openxmlformats.org/officeDocument/2006/relationships/ctrlProp" Target="../ctrlProps/ctrlProp88.xml"/><Relationship Id="rId68" Type="http://schemas.openxmlformats.org/officeDocument/2006/relationships/ctrlProp" Target="../ctrlProps/ctrlProp93.xml"/><Relationship Id="rId84" Type="http://schemas.openxmlformats.org/officeDocument/2006/relationships/ctrlProp" Target="../ctrlProps/ctrlProp109.xml"/><Relationship Id="rId89" Type="http://schemas.openxmlformats.org/officeDocument/2006/relationships/ctrlProp" Target="../ctrlProps/ctrlProp114.xml"/><Relationship Id="rId16" Type="http://schemas.openxmlformats.org/officeDocument/2006/relationships/ctrlProp" Target="../ctrlProps/ctrlProp41.xml"/><Relationship Id="rId11" Type="http://schemas.openxmlformats.org/officeDocument/2006/relationships/ctrlProp" Target="../ctrlProps/ctrlProp36.xml"/><Relationship Id="rId32" Type="http://schemas.openxmlformats.org/officeDocument/2006/relationships/ctrlProp" Target="../ctrlProps/ctrlProp57.xml"/><Relationship Id="rId37" Type="http://schemas.openxmlformats.org/officeDocument/2006/relationships/ctrlProp" Target="../ctrlProps/ctrlProp62.xml"/><Relationship Id="rId53" Type="http://schemas.openxmlformats.org/officeDocument/2006/relationships/ctrlProp" Target="../ctrlProps/ctrlProp78.xml"/><Relationship Id="rId58" Type="http://schemas.openxmlformats.org/officeDocument/2006/relationships/ctrlProp" Target="../ctrlProps/ctrlProp83.xml"/><Relationship Id="rId74" Type="http://schemas.openxmlformats.org/officeDocument/2006/relationships/ctrlProp" Target="../ctrlProps/ctrlProp99.xml"/><Relationship Id="rId79" Type="http://schemas.openxmlformats.org/officeDocument/2006/relationships/ctrlProp" Target="../ctrlProps/ctrlProp104.xml"/><Relationship Id="rId5" Type="http://schemas.openxmlformats.org/officeDocument/2006/relationships/ctrlProp" Target="../ctrlProps/ctrlProp30.xml"/><Relationship Id="rId90" Type="http://schemas.openxmlformats.org/officeDocument/2006/relationships/ctrlProp" Target="../ctrlProps/ctrlProp115.xml"/><Relationship Id="rId95" Type="http://schemas.openxmlformats.org/officeDocument/2006/relationships/ctrlProp" Target="../ctrlProps/ctrlProp120.xml"/><Relationship Id="rId22" Type="http://schemas.openxmlformats.org/officeDocument/2006/relationships/ctrlProp" Target="../ctrlProps/ctrlProp47.xml"/><Relationship Id="rId27" Type="http://schemas.openxmlformats.org/officeDocument/2006/relationships/ctrlProp" Target="../ctrlProps/ctrlProp52.xml"/><Relationship Id="rId43" Type="http://schemas.openxmlformats.org/officeDocument/2006/relationships/ctrlProp" Target="../ctrlProps/ctrlProp68.xml"/><Relationship Id="rId48" Type="http://schemas.openxmlformats.org/officeDocument/2006/relationships/ctrlProp" Target="../ctrlProps/ctrlProp73.xml"/><Relationship Id="rId64" Type="http://schemas.openxmlformats.org/officeDocument/2006/relationships/ctrlProp" Target="../ctrlProps/ctrlProp89.xml"/><Relationship Id="rId69" Type="http://schemas.openxmlformats.org/officeDocument/2006/relationships/ctrlProp" Target="../ctrlProps/ctrlProp94.xml"/><Relationship Id="rId80" Type="http://schemas.openxmlformats.org/officeDocument/2006/relationships/ctrlProp" Target="../ctrlProps/ctrlProp105.xml"/><Relationship Id="rId85" Type="http://schemas.openxmlformats.org/officeDocument/2006/relationships/ctrlProp" Target="../ctrlProps/ctrlProp110.xml"/><Relationship Id="rId3" Type="http://schemas.openxmlformats.org/officeDocument/2006/relationships/vmlDrawing" Target="../drawings/vmlDrawing10.vml"/><Relationship Id="rId12" Type="http://schemas.openxmlformats.org/officeDocument/2006/relationships/ctrlProp" Target="../ctrlProps/ctrlProp37.xml"/><Relationship Id="rId17" Type="http://schemas.openxmlformats.org/officeDocument/2006/relationships/ctrlProp" Target="../ctrlProps/ctrlProp42.xml"/><Relationship Id="rId25" Type="http://schemas.openxmlformats.org/officeDocument/2006/relationships/ctrlProp" Target="../ctrlProps/ctrlProp50.xml"/><Relationship Id="rId33" Type="http://schemas.openxmlformats.org/officeDocument/2006/relationships/ctrlProp" Target="../ctrlProps/ctrlProp58.xml"/><Relationship Id="rId38" Type="http://schemas.openxmlformats.org/officeDocument/2006/relationships/ctrlProp" Target="../ctrlProps/ctrlProp63.xml"/><Relationship Id="rId46" Type="http://schemas.openxmlformats.org/officeDocument/2006/relationships/ctrlProp" Target="../ctrlProps/ctrlProp71.xml"/><Relationship Id="rId59" Type="http://schemas.openxmlformats.org/officeDocument/2006/relationships/ctrlProp" Target="../ctrlProps/ctrlProp84.xml"/><Relationship Id="rId67" Type="http://schemas.openxmlformats.org/officeDocument/2006/relationships/ctrlProp" Target="../ctrlProps/ctrlProp92.xml"/><Relationship Id="rId20" Type="http://schemas.openxmlformats.org/officeDocument/2006/relationships/ctrlProp" Target="../ctrlProps/ctrlProp45.xml"/><Relationship Id="rId41" Type="http://schemas.openxmlformats.org/officeDocument/2006/relationships/ctrlProp" Target="../ctrlProps/ctrlProp66.xml"/><Relationship Id="rId54" Type="http://schemas.openxmlformats.org/officeDocument/2006/relationships/ctrlProp" Target="../ctrlProps/ctrlProp79.xml"/><Relationship Id="rId62" Type="http://schemas.openxmlformats.org/officeDocument/2006/relationships/ctrlProp" Target="../ctrlProps/ctrlProp87.xml"/><Relationship Id="rId70" Type="http://schemas.openxmlformats.org/officeDocument/2006/relationships/ctrlProp" Target="../ctrlProps/ctrlProp95.xml"/><Relationship Id="rId75" Type="http://schemas.openxmlformats.org/officeDocument/2006/relationships/ctrlProp" Target="../ctrlProps/ctrlProp100.xml"/><Relationship Id="rId83" Type="http://schemas.openxmlformats.org/officeDocument/2006/relationships/ctrlProp" Target="../ctrlProps/ctrlProp108.xml"/><Relationship Id="rId88" Type="http://schemas.openxmlformats.org/officeDocument/2006/relationships/ctrlProp" Target="../ctrlProps/ctrlProp113.xml"/><Relationship Id="rId91" Type="http://schemas.openxmlformats.org/officeDocument/2006/relationships/ctrlProp" Target="../ctrlProps/ctrlProp116.xml"/><Relationship Id="rId96" Type="http://schemas.openxmlformats.org/officeDocument/2006/relationships/ctrlProp" Target="../ctrlProps/ctrlProp121.xml"/><Relationship Id="rId1" Type="http://schemas.openxmlformats.org/officeDocument/2006/relationships/printerSettings" Target="../printerSettings/printerSettings14.bin"/><Relationship Id="rId6" Type="http://schemas.openxmlformats.org/officeDocument/2006/relationships/ctrlProp" Target="../ctrlProps/ctrlProp31.xml"/><Relationship Id="rId15" Type="http://schemas.openxmlformats.org/officeDocument/2006/relationships/ctrlProp" Target="../ctrlProps/ctrlProp40.xml"/><Relationship Id="rId23" Type="http://schemas.openxmlformats.org/officeDocument/2006/relationships/ctrlProp" Target="../ctrlProps/ctrlProp48.xml"/><Relationship Id="rId28" Type="http://schemas.openxmlformats.org/officeDocument/2006/relationships/ctrlProp" Target="../ctrlProps/ctrlProp53.xml"/><Relationship Id="rId36" Type="http://schemas.openxmlformats.org/officeDocument/2006/relationships/ctrlProp" Target="../ctrlProps/ctrlProp61.xml"/><Relationship Id="rId49" Type="http://schemas.openxmlformats.org/officeDocument/2006/relationships/ctrlProp" Target="../ctrlProps/ctrlProp74.xml"/><Relationship Id="rId57" Type="http://schemas.openxmlformats.org/officeDocument/2006/relationships/ctrlProp" Target="../ctrlProps/ctrlProp82.xml"/><Relationship Id="rId10" Type="http://schemas.openxmlformats.org/officeDocument/2006/relationships/ctrlProp" Target="../ctrlProps/ctrlProp35.xml"/><Relationship Id="rId31" Type="http://schemas.openxmlformats.org/officeDocument/2006/relationships/ctrlProp" Target="../ctrlProps/ctrlProp56.xml"/><Relationship Id="rId44" Type="http://schemas.openxmlformats.org/officeDocument/2006/relationships/ctrlProp" Target="../ctrlProps/ctrlProp69.xml"/><Relationship Id="rId52" Type="http://schemas.openxmlformats.org/officeDocument/2006/relationships/ctrlProp" Target="../ctrlProps/ctrlProp77.xml"/><Relationship Id="rId60" Type="http://schemas.openxmlformats.org/officeDocument/2006/relationships/ctrlProp" Target="../ctrlProps/ctrlProp85.xml"/><Relationship Id="rId65" Type="http://schemas.openxmlformats.org/officeDocument/2006/relationships/ctrlProp" Target="../ctrlProps/ctrlProp90.xml"/><Relationship Id="rId73" Type="http://schemas.openxmlformats.org/officeDocument/2006/relationships/ctrlProp" Target="../ctrlProps/ctrlProp98.xml"/><Relationship Id="rId78" Type="http://schemas.openxmlformats.org/officeDocument/2006/relationships/ctrlProp" Target="../ctrlProps/ctrlProp103.xml"/><Relationship Id="rId81" Type="http://schemas.openxmlformats.org/officeDocument/2006/relationships/ctrlProp" Target="../ctrlProps/ctrlProp106.xml"/><Relationship Id="rId86" Type="http://schemas.openxmlformats.org/officeDocument/2006/relationships/ctrlProp" Target="../ctrlProps/ctrlProp111.xml"/><Relationship Id="rId94" Type="http://schemas.openxmlformats.org/officeDocument/2006/relationships/ctrlProp" Target="../ctrlProps/ctrlProp119.xml"/><Relationship Id="rId4" Type="http://schemas.openxmlformats.org/officeDocument/2006/relationships/ctrlProp" Target="../ctrlProps/ctrlProp29.xml"/><Relationship Id="rId9" Type="http://schemas.openxmlformats.org/officeDocument/2006/relationships/ctrlProp" Target="../ctrlProps/ctrlProp34.xml"/><Relationship Id="rId13" Type="http://schemas.openxmlformats.org/officeDocument/2006/relationships/ctrlProp" Target="../ctrlProps/ctrlProp38.xml"/><Relationship Id="rId18" Type="http://schemas.openxmlformats.org/officeDocument/2006/relationships/ctrlProp" Target="../ctrlProps/ctrlProp43.xml"/><Relationship Id="rId39" Type="http://schemas.openxmlformats.org/officeDocument/2006/relationships/ctrlProp" Target="../ctrlProps/ctrlProp64.xml"/><Relationship Id="rId34" Type="http://schemas.openxmlformats.org/officeDocument/2006/relationships/ctrlProp" Target="../ctrlProps/ctrlProp59.xml"/><Relationship Id="rId50" Type="http://schemas.openxmlformats.org/officeDocument/2006/relationships/ctrlProp" Target="../ctrlProps/ctrlProp75.xml"/><Relationship Id="rId55" Type="http://schemas.openxmlformats.org/officeDocument/2006/relationships/ctrlProp" Target="../ctrlProps/ctrlProp80.xml"/><Relationship Id="rId76" Type="http://schemas.openxmlformats.org/officeDocument/2006/relationships/ctrlProp" Target="../ctrlProps/ctrlProp101.xml"/><Relationship Id="rId97" Type="http://schemas.openxmlformats.org/officeDocument/2006/relationships/ctrlProp" Target="../ctrlProps/ctrlProp122.xml"/><Relationship Id="rId7" Type="http://schemas.openxmlformats.org/officeDocument/2006/relationships/ctrlProp" Target="../ctrlProps/ctrlProp32.xml"/><Relationship Id="rId71" Type="http://schemas.openxmlformats.org/officeDocument/2006/relationships/ctrlProp" Target="../ctrlProps/ctrlProp96.xml"/><Relationship Id="rId92" Type="http://schemas.openxmlformats.org/officeDocument/2006/relationships/ctrlProp" Target="../ctrlProps/ctrlProp117.xml"/><Relationship Id="rId2" Type="http://schemas.openxmlformats.org/officeDocument/2006/relationships/drawing" Target="../drawings/drawing14.xml"/><Relationship Id="rId29" Type="http://schemas.openxmlformats.org/officeDocument/2006/relationships/ctrlProp" Target="../ctrlProps/ctrlProp54.xml"/><Relationship Id="rId24" Type="http://schemas.openxmlformats.org/officeDocument/2006/relationships/ctrlProp" Target="../ctrlProps/ctrlProp49.xml"/><Relationship Id="rId40" Type="http://schemas.openxmlformats.org/officeDocument/2006/relationships/ctrlProp" Target="../ctrlProps/ctrlProp65.xml"/><Relationship Id="rId45" Type="http://schemas.openxmlformats.org/officeDocument/2006/relationships/ctrlProp" Target="../ctrlProps/ctrlProp70.xml"/><Relationship Id="rId66" Type="http://schemas.openxmlformats.org/officeDocument/2006/relationships/ctrlProp" Target="../ctrlProps/ctrlProp91.xml"/><Relationship Id="rId87" Type="http://schemas.openxmlformats.org/officeDocument/2006/relationships/ctrlProp" Target="../ctrlProps/ctrlProp112.xml"/><Relationship Id="rId61" Type="http://schemas.openxmlformats.org/officeDocument/2006/relationships/ctrlProp" Target="../ctrlProps/ctrlProp86.xml"/><Relationship Id="rId82" Type="http://schemas.openxmlformats.org/officeDocument/2006/relationships/ctrlProp" Target="../ctrlProps/ctrlProp107.xml"/><Relationship Id="rId19" Type="http://schemas.openxmlformats.org/officeDocument/2006/relationships/ctrlProp" Target="../ctrlProps/ctrlProp44.xml"/><Relationship Id="rId14" Type="http://schemas.openxmlformats.org/officeDocument/2006/relationships/ctrlProp" Target="../ctrlProps/ctrlProp39.xml"/><Relationship Id="rId30" Type="http://schemas.openxmlformats.org/officeDocument/2006/relationships/ctrlProp" Target="../ctrlProps/ctrlProp55.xml"/><Relationship Id="rId35" Type="http://schemas.openxmlformats.org/officeDocument/2006/relationships/ctrlProp" Target="../ctrlProps/ctrlProp60.xml"/><Relationship Id="rId56" Type="http://schemas.openxmlformats.org/officeDocument/2006/relationships/ctrlProp" Target="../ctrlProps/ctrlProp81.xml"/><Relationship Id="rId77" Type="http://schemas.openxmlformats.org/officeDocument/2006/relationships/ctrlProp" Target="../ctrlProps/ctrlProp102.xml"/><Relationship Id="rId8" Type="http://schemas.openxmlformats.org/officeDocument/2006/relationships/ctrlProp" Target="../ctrlProps/ctrlProp33.xml"/><Relationship Id="rId51" Type="http://schemas.openxmlformats.org/officeDocument/2006/relationships/ctrlProp" Target="../ctrlProps/ctrlProp76.xml"/><Relationship Id="rId72" Type="http://schemas.openxmlformats.org/officeDocument/2006/relationships/ctrlProp" Target="../ctrlProps/ctrlProp97.xml"/><Relationship Id="rId93" Type="http://schemas.openxmlformats.org/officeDocument/2006/relationships/ctrlProp" Target="../ctrlProps/ctrlProp118.xml"/></Relationships>
</file>

<file path=xl/worksheets/_rels/sheet15.xml.rels><?xml version="1.0" encoding="UTF-8" standalone="yes"?>
<Relationships xmlns="http://schemas.openxmlformats.org/package/2006/relationships"><Relationship Id="rId8" Type="http://schemas.openxmlformats.org/officeDocument/2006/relationships/ctrlProp" Target="../ctrlProps/ctrlProp127.xml"/><Relationship Id="rId3" Type="http://schemas.openxmlformats.org/officeDocument/2006/relationships/vmlDrawing" Target="../drawings/vmlDrawing11.vml"/><Relationship Id="rId7" Type="http://schemas.openxmlformats.org/officeDocument/2006/relationships/ctrlProp" Target="../ctrlProps/ctrlProp126.xml"/><Relationship Id="rId12" Type="http://schemas.openxmlformats.org/officeDocument/2006/relationships/ctrlProp" Target="../ctrlProps/ctrlProp131.xml"/><Relationship Id="rId2" Type="http://schemas.openxmlformats.org/officeDocument/2006/relationships/drawing" Target="../drawings/drawing15.xml"/><Relationship Id="rId1" Type="http://schemas.openxmlformats.org/officeDocument/2006/relationships/printerSettings" Target="../printerSettings/printerSettings15.bin"/><Relationship Id="rId6" Type="http://schemas.openxmlformats.org/officeDocument/2006/relationships/ctrlProp" Target="../ctrlProps/ctrlProp125.xml"/><Relationship Id="rId11" Type="http://schemas.openxmlformats.org/officeDocument/2006/relationships/ctrlProp" Target="../ctrlProps/ctrlProp130.xml"/><Relationship Id="rId5" Type="http://schemas.openxmlformats.org/officeDocument/2006/relationships/ctrlProp" Target="../ctrlProps/ctrlProp124.xml"/><Relationship Id="rId10" Type="http://schemas.openxmlformats.org/officeDocument/2006/relationships/ctrlProp" Target="../ctrlProps/ctrlProp129.xml"/><Relationship Id="rId4" Type="http://schemas.openxmlformats.org/officeDocument/2006/relationships/ctrlProp" Target="../ctrlProps/ctrlProp123.xml"/><Relationship Id="rId9" Type="http://schemas.openxmlformats.org/officeDocument/2006/relationships/ctrlProp" Target="../ctrlProps/ctrlProp128.xml"/></Relationships>
</file>

<file path=xl/worksheets/_rels/sheet16.xml.rels><?xml version="1.0" encoding="UTF-8" standalone="yes"?>
<Relationships xmlns="http://schemas.openxmlformats.org/package/2006/relationships"><Relationship Id="rId8" Type="http://schemas.openxmlformats.org/officeDocument/2006/relationships/ctrlProp" Target="../ctrlProps/ctrlProp136.xml"/><Relationship Id="rId13" Type="http://schemas.openxmlformats.org/officeDocument/2006/relationships/ctrlProp" Target="../ctrlProps/ctrlProp141.xml"/><Relationship Id="rId18" Type="http://schemas.openxmlformats.org/officeDocument/2006/relationships/ctrlProp" Target="../ctrlProps/ctrlProp146.xml"/><Relationship Id="rId26" Type="http://schemas.openxmlformats.org/officeDocument/2006/relationships/ctrlProp" Target="../ctrlProps/ctrlProp154.xml"/><Relationship Id="rId3" Type="http://schemas.openxmlformats.org/officeDocument/2006/relationships/vmlDrawing" Target="../drawings/vmlDrawing12.vml"/><Relationship Id="rId21" Type="http://schemas.openxmlformats.org/officeDocument/2006/relationships/ctrlProp" Target="../ctrlProps/ctrlProp149.xml"/><Relationship Id="rId7" Type="http://schemas.openxmlformats.org/officeDocument/2006/relationships/ctrlProp" Target="../ctrlProps/ctrlProp135.xml"/><Relationship Id="rId12" Type="http://schemas.openxmlformats.org/officeDocument/2006/relationships/ctrlProp" Target="../ctrlProps/ctrlProp140.xml"/><Relationship Id="rId17" Type="http://schemas.openxmlformats.org/officeDocument/2006/relationships/ctrlProp" Target="../ctrlProps/ctrlProp145.xml"/><Relationship Id="rId25" Type="http://schemas.openxmlformats.org/officeDocument/2006/relationships/ctrlProp" Target="../ctrlProps/ctrlProp153.xml"/><Relationship Id="rId2" Type="http://schemas.openxmlformats.org/officeDocument/2006/relationships/drawing" Target="../drawings/drawing16.xml"/><Relationship Id="rId16" Type="http://schemas.openxmlformats.org/officeDocument/2006/relationships/ctrlProp" Target="../ctrlProps/ctrlProp144.xml"/><Relationship Id="rId20" Type="http://schemas.openxmlformats.org/officeDocument/2006/relationships/ctrlProp" Target="../ctrlProps/ctrlProp148.xml"/><Relationship Id="rId1" Type="http://schemas.openxmlformats.org/officeDocument/2006/relationships/printerSettings" Target="../printerSettings/printerSettings16.bin"/><Relationship Id="rId6" Type="http://schemas.openxmlformats.org/officeDocument/2006/relationships/ctrlProp" Target="../ctrlProps/ctrlProp134.xml"/><Relationship Id="rId11" Type="http://schemas.openxmlformats.org/officeDocument/2006/relationships/ctrlProp" Target="../ctrlProps/ctrlProp139.xml"/><Relationship Id="rId24" Type="http://schemas.openxmlformats.org/officeDocument/2006/relationships/ctrlProp" Target="../ctrlProps/ctrlProp152.xml"/><Relationship Id="rId5" Type="http://schemas.openxmlformats.org/officeDocument/2006/relationships/ctrlProp" Target="../ctrlProps/ctrlProp133.xml"/><Relationship Id="rId15" Type="http://schemas.openxmlformats.org/officeDocument/2006/relationships/ctrlProp" Target="../ctrlProps/ctrlProp143.xml"/><Relationship Id="rId23" Type="http://schemas.openxmlformats.org/officeDocument/2006/relationships/ctrlProp" Target="../ctrlProps/ctrlProp151.xml"/><Relationship Id="rId10" Type="http://schemas.openxmlformats.org/officeDocument/2006/relationships/ctrlProp" Target="../ctrlProps/ctrlProp138.xml"/><Relationship Id="rId19" Type="http://schemas.openxmlformats.org/officeDocument/2006/relationships/ctrlProp" Target="../ctrlProps/ctrlProp147.xml"/><Relationship Id="rId4" Type="http://schemas.openxmlformats.org/officeDocument/2006/relationships/ctrlProp" Target="../ctrlProps/ctrlProp132.xml"/><Relationship Id="rId9" Type="http://schemas.openxmlformats.org/officeDocument/2006/relationships/ctrlProp" Target="../ctrlProps/ctrlProp137.xml"/><Relationship Id="rId14" Type="http://schemas.openxmlformats.org/officeDocument/2006/relationships/ctrlProp" Target="../ctrlProps/ctrlProp142.xml"/><Relationship Id="rId22" Type="http://schemas.openxmlformats.org/officeDocument/2006/relationships/ctrlProp" Target="../ctrlProps/ctrlProp150.xml"/><Relationship Id="rId27" Type="http://schemas.openxmlformats.org/officeDocument/2006/relationships/ctrlProp" Target="../ctrlProps/ctrlProp155.xml"/></Relationships>
</file>

<file path=xl/worksheets/_rels/sheet17.xml.rels><?xml version="1.0" encoding="UTF-8" standalone="yes"?>
<Relationships xmlns="http://schemas.openxmlformats.org/package/2006/relationships"><Relationship Id="rId13" Type="http://schemas.openxmlformats.org/officeDocument/2006/relationships/ctrlProp" Target="../ctrlProps/ctrlProp165.xml"/><Relationship Id="rId18" Type="http://schemas.openxmlformats.org/officeDocument/2006/relationships/ctrlProp" Target="../ctrlProps/ctrlProp170.xml"/><Relationship Id="rId26" Type="http://schemas.openxmlformats.org/officeDocument/2006/relationships/ctrlProp" Target="../ctrlProps/ctrlProp178.xml"/><Relationship Id="rId39" Type="http://schemas.openxmlformats.org/officeDocument/2006/relationships/ctrlProp" Target="../ctrlProps/ctrlProp191.xml"/><Relationship Id="rId21" Type="http://schemas.openxmlformats.org/officeDocument/2006/relationships/ctrlProp" Target="../ctrlProps/ctrlProp173.xml"/><Relationship Id="rId34" Type="http://schemas.openxmlformats.org/officeDocument/2006/relationships/ctrlProp" Target="../ctrlProps/ctrlProp186.xml"/><Relationship Id="rId42" Type="http://schemas.openxmlformats.org/officeDocument/2006/relationships/ctrlProp" Target="../ctrlProps/ctrlProp194.xml"/><Relationship Id="rId47" Type="http://schemas.openxmlformats.org/officeDocument/2006/relationships/ctrlProp" Target="../ctrlProps/ctrlProp199.xml"/><Relationship Id="rId50" Type="http://schemas.openxmlformats.org/officeDocument/2006/relationships/ctrlProp" Target="../ctrlProps/ctrlProp202.xml"/><Relationship Id="rId55" Type="http://schemas.openxmlformats.org/officeDocument/2006/relationships/ctrlProp" Target="../ctrlProps/ctrlProp207.xml"/><Relationship Id="rId7" Type="http://schemas.openxmlformats.org/officeDocument/2006/relationships/ctrlProp" Target="../ctrlProps/ctrlProp159.xml"/><Relationship Id="rId2" Type="http://schemas.openxmlformats.org/officeDocument/2006/relationships/drawing" Target="../drawings/drawing17.xml"/><Relationship Id="rId16" Type="http://schemas.openxmlformats.org/officeDocument/2006/relationships/ctrlProp" Target="../ctrlProps/ctrlProp168.xml"/><Relationship Id="rId29" Type="http://schemas.openxmlformats.org/officeDocument/2006/relationships/ctrlProp" Target="../ctrlProps/ctrlProp181.xml"/><Relationship Id="rId11" Type="http://schemas.openxmlformats.org/officeDocument/2006/relationships/ctrlProp" Target="../ctrlProps/ctrlProp163.xml"/><Relationship Id="rId24" Type="http://schemas.openxmlformats.org/officeDocument/2006/relationships/ctrlProp" Target="../ctrlProps/ctrlProp176.xml"/><Relationship Id="rId32" Type="http://schemas.openxmlformats.org/officeDocument/2006/relationships/ctrlProp" Target="../ctrlProps/ctrlProp184.xml"/><Relationship Id="rId37" Type="http://schemas.openxmlformats.org/officeDocument/2006/relationships/ctrlProp" Target="../ctrlProps/ctrlProp189.xml"/><Relationship Id="rId40" Type="http://schemas.openxmlformats.org/officeDocument/2006/relationships/ctrlProp" Target="../ctrlProps/ctrlProp192.xml"/><Relationship Id="rId45" Type="http://schemas.openxmlformats.org/officeDocument/2006/relationships/ctrlProp" Target="../ctrlProps/ctrlProp197.xml"/><Relationship Id="rId53" Type="http://schemas.openxmlformats.org/officeDocument/2006/relationships/ctrlProp" Target="../ctrlProps/ctrlProp205.xml"/><Relationship Id="rId5" Type="http://schemas.openxmlformats.org/officeDocument/2006/relationships/ctrlProp" Target="../ctrlProps/ctrlProp157.xml"/><Relationship Id="rId10" Type="http://schemas.openxmlformats.org/officeDocument/2006/relationships/ctrlProp" Target="../ctrlProps/ctrlProp162.xml"/><Relationship Id="rId19" Type="http://schemas.openxmlformats.org/officeDocument/2006/relationships/ctrlProp" Target="../ctrlProps/ctrlProp171.xml"/><Relationship Id="rId31" Type="http://schemas.openxmlformats.org/officeDocument/2006/relationships/ctrlProp" Target="../ctrlProps/ctrlProp183.xml"/><Relationship Id="rId44" Type="http://schemas.openxmlformats.org/officeDocument/2006/relationships/ctrlProp" Target="../ctrlProps/ctrlProp196.xml"/><Relationship Id="rId52" Type="http://schemas.openxmlformats.org/officeDocument/2006/relationships/ctrlProp" Target="../ctrlProps/ctrlProp204.xml"/><Relationship Id="rId4" Type="http://schemas.openxmlformats.org/officeDocument/2006/relationships/ctrlProp" Target="../ctrlProps/ctrlProp156.xml"/><Relationship Id="rId9" Type="http://schemas.openxmlformats.org/officeDocument/2006/relationships/ctrlProp" Target="../ctrlProps/ctrlProp161.xml"/><Relationship Id="rId14" Type="http://schemas.openxmlformats.org/officeDocument/2006/relationships/ctrlProp" Target="../ctrlProps/ctrlProp166.xml"/><Relationship Id="rId22" Type="http://schemas.openxmlformats.org/officeDocument/2006/relationships/ctrlProp" Target="../ctrlProps/ctrlProp174.xml"/><Relationship Id="rId27" Type="http://schemas.openxmlformats.org/officeDocument/2006/relationships/ctrlProp" Target="../ctrlProps/ctrlProp179.xml"/><Relationship Id="rId30" Type="http://schemas.openxmlformats.org/officeDocument/2006/relationships/ctrlProp" Target="../ctrlProps/ctrlProp182.xml"/><Relationship Id="rId35" Type="http://schemas.openxmlformats.org/officeDocument/2006/relationships/ctrlProp" Target="../ctrlProps/ctrlProp187.xml"/><Relationship Id="rId43" Type="http://schemas.openxmlformats.org/officeDocument/2006/relationships/ctrlProp" Target="../ctrlProps/ctrlProp195.xml"/><Relationship Id="rId48" Type="http://schemas.openxmlformats.org/officeDocument/2006/relationships/ctrlProp" Target="../ctrlProps/ctrlProp200.xml"/><Relationship Id="rId8" Type="http://schemas.openxmlformats.org/officeDocument/2006/relationships/ctrlProp" Target="../ctrlProps/ctrlProp160.xml"/><Relationship Id="rId51" Type="http://schemas.openxmlformats.org/officeDocument/2006/relationships/ctrlProp" Target="../ctrlProps/ctrlProp203.xml"/><Relationship Id="rId3" Type="http://schemas.openxmlformats.org/officeDocument/2006/relationships/vmlDrawing" Target="../drawings/vmlDrawing13.vml"/><Relationship Id="rId12" Type="http://schemas.openxmlformats.org/officeDocument/2006/relationships/ctrlProp" Target="../ctrlProps/ctrlProp164.xml"/><Relationship Id="rId17" Type="http://schemas.openxmlformats.org/officeDocument/2006/relationships/ctrlProp" Target="../ctrlProps/ctrlProp169.xml"/><Relationship Id="rId25" Type="http://schemas.openxmlformats.org/officeDocument/2006/relationships/ctrlProp" Target="../ctrlProps/ctrlProp177.xml"/><Relationship Id="rId33" Type="http://schemas.openxmlformats.org/officeDocument/2006/relationships/ctrlProp" Target="../ctrlProps/ctrlProp185.xml"/><Relationship Id="rId38" Type="http://schemas.openxmlformats.org/officeDocument/2006/relationships/ctrlProp" Target="../ctrlProps/ctrlProp190.xml"/><Relationship Id="rId46" Type="http://schemas.openxmlformats.org/officeDocument/2006/relationships/ctrlProp" Target="../ctrlProps/ctrlProp198.xml"/><Relationship Id="rId20" Type="http://schemas.openxmlformats.org/officeDocument/2006/relationships/ctrlProp" Target="../ctrlProps/ctrlProp172.xml"/><Relationship Id="rId41" Type="http://schemas.openxmlformats.org/officeDocument/2006/relationships/ctrlProp" Target="../ctrlProps/ctrlProp193.xml"/><Relationship Id="rId54" Type="http://schemas.openxmlformats.org/officeDocument/2006/relationships/ctrlProp" Target="../ctrlProps/ctrlProp206.xml"/><Relationship Id="rId1" Type="http://schemas.openxmlformats.org/officeDocument/2006/relationships/printerSettings" Target="../printerSettings/printerSettings17.bin"/><Relationship Id="rId6" Type="http://schemas.openxmlformats.org/officeDocument/2006/relationships/ctrlProp" Target="../ctrlProps/ctrlProp158.xml"/><Relationship Id="rId15" Type="http://schemas.openxmlformats.org/officeDocument/2006/relationships/ctrlProp" Target="../ctrlProps/ctrlProp167.xml"/><Relationship Id="rId23" Type="http://schemas.openxmlformats.org/officeDocument/2006/relationships/ctrlProp" Target="../ctrlProps/ctrlProp175.xml"/><Relationship Id="rId28" Type="http://schemas.openxmlformats.org/officeDocument/2006/relationships/ctrlProp" Target="../ctrlProps/ctrlProp180.xml"/><Relationship Id="rId36" Type="http://schemas.openxmlformats.org/officeDocument/2006/relationships/ctrlProp" Target="../ctrlProps/ctrlProp188.xml"/><Relationship Id="rId49" Type="http://schemas.openxmlformats.org/officeDocument/2006/relationships/ctrlProp" Target="../ctrlProps/ctrlProp201.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4.vml"/><Relationship Id="rId7" Type="http://schemas.openxmlformats.org/officeDocument/2006/relationships/ctrlProp" Target="../ctrlProps/ctrlProp211.xml"/><Relationship Id="rId2" Type="http://schemas.openxmlformats.org/officeDocument/2006/relationships/drawing" Target="../drawings/drawing18.xml"/><Relationship Id="rId1" Type="http://schemas.openxmlformats.org/officeDocument/2006/relationships/printerSettings" Target="../printerSettings/printerSettings18.bin"/><Relationship Id="rId6" Type="http://schemas.openxmlformats.org/officeDocument/2006/relationships/ctrlProp" Target="../ctrlProps/ctrlProp210.xml"/><Relationship Id="rId5" Type="http://schemas.openxmlformats.org/officeDocument/2006/relationships/ctrlProp" Target="../ctrlProps/ctrlProp209.xml"/><Relationship Id="rId4" Type="http://schemas.openxmlformats.org/officeDocument/2006/relationships/ctrlProp" Target="../ctrlProps/ctrlProp20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mlit.go.jp/jutakukentiku/house/04.html" TargetMode="External"/><Relationship Id="rId7" Type="http://schemas.openxmlformats.org/officeDocument/2006/relationships/drawing" Target="../drawings/drawing2.xml"/><Relationship Id="rId2" Type="http://schemas.openxmlformats.org/officeDocument/2006/relationships/hyperlink" Target="http://howtecs.shop-pro.jp/?pid=64596471" TargetMode="External"/><Relationship Id="rId1" Type="http://schemas.openxmlformats.org/officeDocument/2006/relationships/hyperlink" Target="https://www.howtec.or.jp/publics/index/441/" TargetMode="External"/><Relationship Id="rId6" Type="http://schemas.openxmlformats.org/officeDocument/2006/relationships/printerSettings" Target="../printerSettings/printerSettings2.bin"/><Relationship Id="rId5" Type="http://schemas.openxmlformats.org/officeDocument/2006/relationships/hyperlink" Target="https://www.howtec.or.jp/publics/index/441/" TargetMode="External"/><Relationship Id="rId4" Type="http://schemas.openxmlformats.org/officeDocument/2006/relationships/hyperlink" Target="https://www.howtec.or.jp/publics/index/441/" TargetMode="Externa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0.xml"/><Relationship Id="rId1" Type="http://schemas.openxmlformats.org/officeDocument/2006/relationships/printerSettings" Target="../printerSettings/printerSettings20.bin"/><Relationship Id="rId4" Type="http://schemas.openxmlformats.org/officeDocument/2006/relationships/comments" Target="../comments9.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21.xml"/><Relationship Id="rId1" Type="http://schemas.openxmlformats.org/officeDocument/2006/relationships/printerSettings" Target="../printerSettings/printerSettings21.bin"/><Relationship Id="rId4" Type="http://schemas.openxmlformats.org/officeDocument/2006/relationships/comments" Target="../comments10.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2.xml"/><Relationship Id="rId1" Type="http://schemas.openxmlformats.org/officeDocument/2006/relationships/printerSettings" Target="../printerSettings/printerSettings22.bin"/><Relationship Id="rId4" Type="http://schemas.openxmlformats.org/officeDocument/2006/relationships/comments" Target="../comments1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s://www.howtec.or.jp/publics/index/441/"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81426-C2CF-4BC8-8139-BD4817F0A805}">
  <sheetPr codeName="Sheet2">
    <tabColor rgb="FF00B0F0"/>
  </sheetPr>
  <dimension ref="B1:B31"/>
  <sheetViews>
    <sheetView showGridLines="0" tabSelected="1" view="pageBreakPreview" zoomScaleNormal="100" zoomScaleSheetLayoutView="100" workbookViewId="0">
      <selection activeCell="B2" sqref="B2:B3"/>
    </sheetView>
  </sheetViews>
  <sheetFormatPr defaultRowHeight="20.100000000000001" customHeight="1"/>
  <cols>
    <col min="1" max="1" width="1.375" style="281" customWidth="1"/>
    <col min="2" max="2" width="89" style="281" customWidth="1"/>
    <col min="3" max="3" width="25.375" style="281" customWidth="1"/>
    <col min="4" max="4" width="31.5" style="281" customWidth="1"/>
    <col min="5" max="16384" width="9" style="281"/>
  </cols>
  <sheetData>
    <row r="1" spans="2:2" ht="8.25" customHeight="1" thickBot="1"/>
    <row r="2" spans="2:2" ht="20.100000000000001" customHeight="1">
      <c r="B2" s="394" t="s">
        <v>1184</v>
      </c>
    </row>
    <row r="3" spans="2:2" ht="20.100000000000001" customHeight="1">
      <c r="B3" s="395" t="s">
        <v>1185</v>
      </c>
    </row>
    <row r="4" spans="2:2" ht="20.100000000000001" customHeight="1">
      <c r="B4" s="391"/>
    </row>
    <row r="5" spans="2:2" ht="20.100000000000001" customHeight="1">
      <c r="B5" s="417" t="s">
        <v>1193</v>
      </c>
    </row>
    <row r="6" spans="2:2" ht="20.100000000000001" customHeight="1">
      <c r="B6" s="417"/>
    </row>
    <row r="7" spans="2:2" ht="20.100000000000001" customHeight="1">
      <c r="B7" s="417"/>
    </row>
    <row r="8" spans="2:2" ht="20.100000000000001" customHeight="1">
      <c r="B8" s="417"/>
    </row>
    <row r="9" spans="2:2" ht="20.100000000000001" customHeight="1">
      <c r="B9" s="417" t="s">
        <v>1194</v>
      </c>
    </row>
    <row r="10" spans="2:2" ht="20.100000000000001" customHeight="1">
      <c r="B10" s="417"/>
    </row>
    <row r="11" spans="2:2" ht="20.100000000000001" customHeight="1">
      <c r="B11" s="417"/>
    </row>
    <row r="12" spans="2:2" ht="20.100000000000001" customHeight="1">
      <c r="B12" s="392" t="s">
        <v>48</v>
      </c>
    </row>
    <row r="13" spans="2:2" ht="20.100000000000001" customHeight="1">
      <c r="B13" s="391"/>
    </row>
    <row r="14" spans="2:2" ht="20.100000000000001" customHeight="1">
      <c r="B14" s="391"/>
    </row>
    <row r="15" spans="2:2" ht="20.100000000000001" customHeight="1">
      <c r="B15" s="391"/>
    </row>
    <row r="16" spans="2:2" ht="20.100000000000001" customHeight="1">
      <c r="B16" s="391"/>
    </row>
    <row r="17" spans="2:2" ht="20.100000000000001" customHeight="1">
      <c r="B17" s="391"/>
    </row>
    <row r="18" spans="2:2" ht="20.100000000000001" customHeight="1">
      <c r="B18" s="391"/>
    </row>
    <row r="19" spans="2:2" ht="20.100000000000001" customHeight="1">
      <c r="B19" s="391" t="s">
        <v>1195</v>
      </c>
    </row>
    <row r="20" spans="2:2" ht="20.100000000000001" customHeight="1">
      <c r="B20" s="417" t="s">
        <v>1198</v>
      </c>
    </row>
    <row r="21" spans="2:2" ht="20.100000000000001" customHeight="1">
      <c r="B21" s="417"/>
    </row>
    <row r="22" spans="2:2" ht="20.100000000000001" customHeight="1">
      <c r="B22" s="417"/>
    </row>
    <row r="23" spans="2:2" ht="20.100000000000001" customHeight="1">
      <c r="B23" s="417"/>
    </row>
    <row r="24" spans="2:2" ht="20.100000000000001" customHeight="1">
      <c r="B24" s="417"/>
    </row>
    <row r="25" spans="2:2" ht="20.100000000000001" customHeight="1">
      <c r="B25" s="417" t="s">
        <v>1196</v>
      </c>
    </row>
    <row r="26" spans="2:2" ht="20.100000000000001" customHeight="1">
      <c r="B26" s="417"/>
    </row>
    <row r="27" spans="2:2" ht="20.100000000000001" customHeight="1">
      <c r="B27" s="417"/>
    </row>
    <row r="28" spans="2:2" ht="20.100000000000001" customHeight="1">
      <c r="B28" s="396" t="s">
        <v>1191</v>
      </c>
    </row>
    <row r="29" spans="2:2" ht="20.100000000000001" customHeight="1">
      <c r="B29" s="392" t="s">
        <v>1192</v>
      </c>
    </row>
    <row r="30" spans="2:2" ht="20.100000000000001" customHeight="1">
      <c r="B30" s="391"/>
    </row>
    <row r="31" spans="2:2" ht="20.100000000000001" customHeight="1" thickBot="1">
      <c r="B31" s="393"/>
    </row>
  </sheetData>
  <sheetProtection algorithmName="SHA-512" hashValue="9lPggidcseUg5yfriEsdZ7RAbu4TxAmLPyOCqP0qhH4UL87n9SzQWT0ZrE327BvBwrLpdaBai9dVC4omwP8JJA==" saltValue="NJgzYbmAMQk8omvcZLwlbg==" spinCount="100000" sheet="1" objects="1" scenarios="1" selectLockedCells="1"/>
  <mergeCells count="4">
    <mergeCell ref="B5:B8"/>
    <mergeCell ref="B9:B11"/>
    <mergeCell ref="B20:B24"/>
    <mergeCell ref="B25:B27"/>
  </mergeCells>
  <phoneticPr fontId="1"/>
  <hyperlinks>
    <hyperlink ref="B12" r:id="rId1" xr:uid="{7F720884-93AC-475C-ADC0-9160143B0911}"/>
    <hyperlink ref="B29" r:id="rId2" xr:uid="{E8F512A2-ACEE-4BEE-9026-8066BA432360}"/>
  </hyperlinks>
  <printOptions horizontalCentered="1" verticalCentered="1"/>
  <pageMargins left="0.23622047244094491" right="0.23622047244094491" top="0.74803149606299213" bottom="0.74803149606299213" header="0.31496062992125984" footer="0.31496062992125984"/>
  <pageSetup paperSize="9" orientation="portrait" r:id="rId3"/>
  <drawing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C2CF2-6C0B-4799-A657-0CBC1DDD1B0F}">
  <sheetPr codeName="Sheet11"/>
  <dimension ref="A1:AZ49"/>
  <sheetViews>
    <sheetView showGridLines="0" view="pageBreakPreview" zoomScaleNormal="100" zoomScaleSheetLayoutView="100" workbookViewId="0">
      <selection activeCell="L7" sqref="L7:M7"/>
    </sheetView>
  </sheetViews>
  <sheetFormatPr defaultColWidth="2.625" defaultRowHeight="15" customHeight="1"/>
  <cols>
    <col min="1" max="30" width="2.625" style="1"/>
    <col min="31" max="31" width="2.625" style="1" customWidth="1"/>
    <col min="32" max="32" width="2.625" style="1"/>
    <col min="33" max="33" width="2.75" style="1" customWidth="1"/>
    <col min="34" max="39" width="2.625" style="1"/>
    <col min="40" max="40" width="6.125" style="1" customWidth="1"/>
    <col min="41" max="16384" width="2.625" style="1"/>
  </cols>
  <sheetData>
    <row r="1" spans="1:52" ht="16.5" customHeight="1">
      <c r="A1" s="62" t="s">
        <v>545</v>
      </c>
      <c r="B1" s="62"/>
      <c r="C1" s="62"/>
      <c r="D1" s="62"/>
      <c r="E1" s="62"/>
      <c r="F1" s="62"/>
      <c r="G1" s="62"/>
      <c r="H1" s="62"/>
      <c r="I1" s="62"/>
      <c r="J1" s="62"/>
      <c r="K1" s="62"/>
      <c r="L1" s="62"/>
      <c r="M1" s="62"/>
    </row>
    <row r="2" spans="1:52" ht="15" customHeight="1">
      <c r="B2" s="62"/>
      <c r="C2" s="62"/>
      <c r="D2" s="62"/>
      <c r="E2" s="62"/>
      <c r="F2" s="62"/>
      <c r="G2" s="62"/>
      <c r="H2" s="62"/>
      <c r="I2" s="62"/>
    </row>
    <row r="3" spans="1:52" ht="15" customHeight="1" thickBot="1">
      <c r="A3" s="1" t="s">
        <v>546</v>
      </c>
      <c r="B3" s="367"/>
      <c r="C3" s="367"/>
      <c r="D3" s="367"/>
      <c r="E3" s="367"/>
      <c r="AA3" s="68" t="s">
        <v>547</v>
      </c>
      <c r="AK3" s="3"/>
      <c r="AL3" s="3"/>
      <c r="AM3" s="3"/>
      <c r="AN3" s="3"/>
      <c r="AO3" s="3"/>
      <c r="AP3" s="3"/>
      <c r="AQ3" s="3"/>
      <c r="AR3" s="3"/>
      <c r="AS3" s="3"/>
      <c r="AT3" s="3"/>
      <c r="AU3" s="3"/>
      <c r="AV3" s="3"/>
      <c r="AW3" s="3"/>
      <c r="AX3" s="3"/>
      <c r="AY3" s="3"/>
      <c r="AZ3" s="3"/>
    </row>
    <row r="4" spans="1:52" ht="15" customHeight="1">
      <c r="A4" s="928" t="s">
        <v>548</v>
      </c>
      <c r="B4" s="894" t="s">
        <v>469</v>
      </c>
      <c r="C4" s="894"/>
      <c r="D4" s="894"/>
      <c r="E4" s="894"/>
      <c r="F4" s="894"/>
      <c r="G4" s="894"/>
      <c r="H4" s="894"/>
      <c r="I4" s="894"/>
      <c r="J4" s="931" t="s">
        <v>549</v>
      </c>
      <c r="K4" s="932"/>
      <c r="L4" s="923" t="s">
        <v>439</v>
      </c>
      <c r="M4" s="924"/>
      <c r="N4" s="924"/>
      <c r="O4" s="924"/>
      <c r="P4" s="924"/>
      <c r="Q4" s="924"/>
      <c r="R4" s="924"/>
      <c r="S4" s="925"/>
      <c r="T4" s="923" t="s">
        <v>442</v>
      </c>
      <c r="U4" s="924"/>
      <c r="V4" s="924"/>
      <c r="W4" s="924"/>
      <c r="X4" s="924"/>
      <c r="Y4" s="924"/>
      <c r="Z4" s="924"/>
      <c r="AA4" s="926"/>
      <c r="AC4" s="3"/>
      <c r="AD4" s="863" t="s">
        <v>550</v>
      </c>
      <c r="AE4" s="864"/>
      <c r="AF4" s="864"/>
      <c r="AG4" s="865"/>
      <c r="AK4" s="3"/>
      <c r="AL4" s="3"/>
      <c r="AM4" s="3"/>
      <c r="AN4" s="3"/>
      <c r="AO4" s="3"/>
      <c r="AP4" s="3"/>
      <c r="AQ4" s="3"/>
      <c r="AR4" s="3"/>
      <c r="AS4" s="3"/>
      <c r="AT4" s="3"/>
      <c r="AU4" s="3"/>
      <c r="AV4" s="3"/>
      <c r="AW4" s="3"/>
      <c r="AX4" s="3"/>
      <c r="AY4" s="3"/>
      <c r="AZ4" s="3"/>
    </row>
    <row r="5" spans="1:52" ht="15" customHeight="1">
      <c r="A5" s="929"/>
      <c r="B5" s="879"/>
      <c r="C5" s="879"/>
      <c r="D5" s="879"/>
      <c r="E5" s="879"/>
      <c r="F5" s="879"/>
      <c r="G5" s="879"/>
      <c r="H5" s="879"/>
      <c r="I5" s="879"/>
      <c r="J5" s="933"/>
      <c r="K5" s="934"/>
      <c r="L5" s="863" t="s">
        <v>440</v>
      </c>
      <c r="M5" s="864"/>
      <c r="N5" s="864"/>
      <c r="O5" s="865"/>
      <c r="P5" s="863" t="s">
        <v>441</v>
      </c>
      <c r="Q5" s="864"/>
      <c r="R5" s="864"/>
      <c r="S5" s="865"/>
      <c r="T5" s="863" t="s">
        <v>443</v>
      </c>
      <c r="U5" s="864"/>
      <c r="V5" s="864"/>
      <c r="W5" s="865"/>
      <c r="X5" s="863" t="s">
        <v>444</v>
      </c>
      <c r="Y5" s="864"/>
      <c r="Z5" s="864"/>
      <c r="AA5" s="927"/>
      <c r="AC5" s="219"/>
      <c r="AD5" s="217"/>
      <c r="AE5" s="710" t="s">
        <v>392</v>
      </c>
      <c r="AF5" s="711"/>
      <c r="AG5" s="355"/>
      <c r="AK5" s="3"/>
      <c r="AL5" s="3"/>
      <c r="AM5" s="3"/>
      <c r="AN5" s="3"/>
      <c r="AO5" s="3"/>
      <c r="AP5" s="3"/>
      <c r="AQ5" s="3"/>
      <c r="AR5" s="3"/>
      <c r="AS5" s="3"/>
      <c r="AT5" s="3"/>
      <c r="AU5" s="3"/>
      <c r="AV5" s="3"/>
      <c r="AW5" s="3"/>
      <c r="AX5" s="3"/>
      <c r="AY5" s="3"/>
      <c r="AZ5" s="3"/>
    </row>
    <row r="6" spans="1:52" ht="15" customHeight="1">
      <c r="A6" s="930"/>
      <c r="B6" s="879"/>
      <c r="C6" s="879"/>
      <c r="D6" s="879"/>
      <c r="E6" s="879"/>
      <c r="F6" s="879"/>
      <c r="G6" s="879"/>
      <c r="H6" s="879"/>
      <c r="I6" s="879"/>
      <c r="J6" s="935"/>
      <c r="K6" s="936"/>
      <c r="L6" s="879" t="s">
        <v>483</v>
      </c>
      <c r="M6" s="879"/>
      <c r="N6" s="879" t="s">
        <v>484</v>
      </c>
      <c r="O6" s="879"/>
      <c r="P6" s="879" t="s">
        <v>483</v>
      </c>
      <c r="Q6" s="879"/>
      <c r="R6" s="879" t="s">
        <v>484</v>
      </c>
      <c r="S6" s="879"/>
      <c r="T6" s="879" t="s">
        <v>483</v>
      </c>
      <c r="U6" s="879"/>
      <c r="V6" s="879" t="s">
        <v>484</v>
      </c>
      <c r="W6" s="879"/>
      <c r="X6" s="879" t="s">
        <v>483</v>
      </c>
      <c r="Y6" s="879"/>
      <c r="Z6" s="879" t="s">
        <v>484</v>
      </c>
      <c r="AA6" s="880"/>
      <c r="AC6" s="219"/>
      <c r="AD6" s="218"/>
      <c r="AE6" s="712"/>
      <c r="AF6" s="713"/>
      <c r="AG6" s="84"/>
      <c r="AK6" s="3"/>
      <c r="AL6" s="3"/>
      <c r="AM6" s="3"/>
      <c r="AN6" s="3"/>
      <c r="AO6" s="3"/>
      <c r="AP6" s="3"/>
      <c r="AQ6" s="3"/>
      <c r="AR6" s="3"/>
      <c r="AS6" s="3"/>
      <c r="AT6" s="3"/>
      <c r="AU6" s="3"/>
      <c r="AV6" s="3"/>
      <c r="AW6" s="3"/>
      <c r="AX6" s="3"/>
      <c r="AY6" s="3"/>
      <c r="AZ6" s="3"/>
    </row>
    <row r="7" spans="1:52" ht="15" customHeight="1">
      <c r="A7" s="220" t="str">
        <f>IF('B4'!A7=0,"",'B4'!A7)</f>
        <v>A</v>
      </c>
      <c r="B7" s="875" t="str">
        <f>IF('B4'!B7=0,"",'B4'!B7)</f>
        <v>木材15ｘ90又は鉄筋9φ</v>
      </c>
      <c r="C7" s="875"/>
      <c r="D7" s="875"/>
      <c r="E7" s="875"/>
      <c r="F7" s="875"/>
      <c r="G7" s="875"/>
      <c r="H7" s="875"/>
      <c r="I7" s="875"/>
      <c r="J7" s="876">
        <f>IF('B4'!J7=0,"",'B4'!J7)</f>
        <v>1</v>
      </c>
      <c r="K7" s="877"/>
      <c r="L7" s="760">
        <v>91</v>
      </c>
      <c r="M7" s="760"/>
      <c r="N7" s="878">
        <f t="shared" ref="N7:N10" si="0">IF($J7="","",$J7*L7)</f>
        <v>91</v>
      </c>
      <c r="O7" s="878"/>
      <c r="P7" s="760">
        <v>182</v>
      </c>
      <c r="Q7" s="760"/>
      <c r="R7" s="878">
        <f t="shared" ref="R7:R10" si="1">IF($J7="","",$J7*P7)</f>
        <v>182</v>
      </c>
      <c r="S7" s="878"/>
      <c r="T7" s="760">
        <v>182</v>
      </c>
      <c r="U7" s="760"/>
      <c r="V7" s="878">
        <f t="shared" ref="V7:V10" si="2">IF($J7="","",$J7*T7)</f>
        <v>182</v>
      </c>
      <c r="W7" s="878"/>
      <c r="X7" s="760">
        <v>182</v>
      </c>
      <c r="Y7" s="760"/>
      <c r="Z7" s="878">
        <f t="shared" ref="Z7:Z10" si="3">IF($J7="","",$J7*X7)</f>
        <v>182</v>
      </c>
      <c r="AA7" s="937"/>
      <c r="AC7" s="219"/>
      <c r="AD7" s="863" t="s">
        <v>551</v>
      </c>
      <c r="AE7" s="864"/>
      <c r="AF7" s="864"/>
      <c r="AG7" s="865"/>
      <c r="AK7" s="3"/>
      <c r="AL7" s="3"/>
      <c r="AM7" s="3"/>
      <c r="AN7" s="3"/>
      <c r="AO7" s="3"/>
      <c r="AP7" s="3"/>
      <c r="AQ7" s="3"/>
      <c r="AR7" s="3"/>
      <c r="AS7" s="3"/>
      <c r="AT7" s="3"/>
      <c r="AU7" s="3"/>
      <c r="AV7" s="3"/>
      <c r="AW7" s="3"/>
      <c r="AX7" s="3"/>
      <c r="AY7" s="3"/>
      <c r="AZ7" s="3"/>
    </row>
    <row r="8" spans="1:52" ht="15" customHeight="1">
      <c r="A8" s="220" t="str">
        <f>IF('B4'!A8=0,"",'B4'!A8)</f>
        <v>B</v>
      </c>
      <c r="B8" s="875" t="str">
        <f>IF('B4'!B8=0,"",'B4'!B8)</f>
        <v>木材30ｘ90</v>
      </c>
      <c r="C8" s="875"/>
      <c r="D8" s="875"/>
      <c r="E8" s="875"/>
      <c r="F8" s="875"/>
      <c r="G8" s="875"/>
      <c r="H8" s="875"/>
      <c r="I8" s="875"/>
      <c r="J8" s="876">
        <f>IF('B4'!J8=0,"",'B4'!J8)</f>
        <v>1.5</v>
      </c>
      <c r="K8" s="877"/>
      <c r="L8" s="760">
        <v>273</v>
      </c>
      <c r="M8" s="760"/>
      <c r="N8" s="878">
        <f t="shared" si="0"/>
        <v>409.5</v>
      </c>
      <c r="O8" s="878"/>
      <c r="P8" s="760">
        <v>91</v>
      </c>
      <c r="Q8" s="760"/>
      <c r="R8" s="878">
        <f t="shared" si="1"/>
        <v>136.5</v>
      </c>
      <c r="S8" s="878"/>
      <c r="T8" s="760">
        <v>91</v>
      </c>
      <c r="U8" s="760"/>
      <c r="V8" s="878">
        <f t="shared" si="2"/>
        <v>136.5</v>
      </c>
      <c r="W8" s="878"/>
      <c r="X8" s="760">
        <v>91</v>
      </c>
      <c r="Y8" s="760"/>
      <c r="Z8" s="878">
        <f t="shared" si="3"/>
        <v>136.5</v>
      </c>
      <c r="AA8" s="937"/>
      <c r="AC8" s="3"/>
      <c r="AD8" s="3"/>
      <c r="AE8" s="3"/>
      <c r="AF8" s="3"/>
      <c r="AG8" s="3"/>
    </row>
    <row r="9" spans="1:52" ht="15" customHeight="1">
      <c r="A9" s="220" t="str">
        <f>IF('B4'!A9=0,"",'B4'!A9)</f>
        <v>C</v>
      </c>
      <c r="B9" s="875" t="str">
        <f>IF('B4'!B9=0,"",'B4'!B9)</f>
        <v>木材30ｘ90たすき掛け</v>
      </c>
      <c r="C9" s="875"/>
      <c r="D9" s="875"/>
      <c r="E9" s="875"/>
      <c r="F9" s="875"/>
      <c r="G9" s="875"/>
      <c r="H9" s="875"/>
      <c r="I9" s="875"/>
      <c r="J9" s="876">
        <f>IF('B4'!J9=0,"",'B4'!J9)</f>
        <v>3</v>
      </c>
      <c r="K9" s="877"/>
      <c r="L9" s="760">
        <v>250</v>
      </c>
      <c r="M9" s="760"/>
      <c r="N9" s="878">
        <f t="shared" si="0"/>
        <v>750</v>
      </c>
      <c r="O9" s="878"/>
      <c r="P9" s="760"/>
      <c r="Q9" s="760"/>
      <c r="R9" s="878">
        <f t="shared" si="1"/>
        <v>0</v>
      </c>
      <c r="S9" s="878"/>
      <c r="T9" s="760">
        <v>200</v>
      </c>
      <c r="U9" s="760"/>
      <c r="V9" s="878">
        <f t="shared" si="2"/>
        <v>600</v>
      </c>
      <c r="W9" s="878"/>
      <c r="X9" s="760">
        <v>500</v>
      </c>
      <c r="Y9" s="760"/>
      <c r="Z9" s="878">
        <f t="shared" si="3"/>
        <v>1500</v>
      </c>
      <c r="AA9" s="937"/>
    </row>
    <row r="10" spans="1:52" ht="15" customHeight="1">
      <c r="A10" s="220" t="str">
        <f>IF('B4'!A10=0,"",'B4'!A10)</f>
        <v>D</v>
      </c>
      <c r="B10" s="875" t="str">
        <f>IF('B4'!B10=0,"",'B4'!B10)</f>
        <v>構造用合板T12</v>
      </c>
      <c r="C10" s="875"/>
      <c r="D10" s="875"/>
      <c r="E10" s="875"/>
      <c r="F10" s="875"/>
      <c r="G10" s="875"/>
      <c r="H10" s="875"/>
      <c r="I10" s="875"/>
      <c r="J10" s="876">
        <f>IF('B4'!J10=0,"",'B4'!J10)</f>
        <v>2</v>
      </c>
      <c r="K10" s="877"/>
      <c r="L10" s="760">
        <v>180</v>
      </c>
      <c r="M10" s="760"/>
      <c r="N10" s="878">
        <f t="shared" si="0"/>
        <v>360</v>
      </c>
      <c r="O10" s="878"/>
      <c r="P10" s="760">
        <v>150</v>
      </c>
      <c r="Q10" s="760"/>
      <c r="R10" s="878">
        <f t="shared" si="1"/>
        <v>300</v>
      </c>
      <c r="S10" s="878"/>
      <c r="T10" s="760">
        <v>500</v>
      </c>
      <c r="U10" s="760"/>
      <c r="V10" s="878">
        <f t="shared" si="2"/>
        <v>1000</v>
      </c>
      <c r="W10" s="878"/>
      <c r="X10" s="760">
        <v>500</v>
      </c>
      <c r="Y10" s="760"/>
      <c r="Z10" s="878">
        <f t="shared" si="3"/>
        <v>1000</v>
      </c>
      <c r="AA10" s="937"/>
      <c r="AC10" s="3"/>
      <c r="AD10" s="866" t="s">
        <v>552</v>
      </c>
      <c r="AE10" s="355"/>
      <c r="AF10" s="355"/>
      <c r="AG10" s="866" t="s">
        <v>553</v>
      </c>
    </row>
    <row r="11" spans="1:52" ht="15" customHeight="1">
      <c r="A11" s="220" t="str">
        <f>IF('B4'!A11=0,"",'B4'!A11)</f>
        <v/>
      </c>
      <c r="B11" s="875" t="str">
        <f>IF('B4'!B11=0,"",'B4'!B11)</f>
        <v/>
      </c>
      <c r="C11" s="875"/>
      <c r="D11" s="875"/>
      <c r="E11" s="875"/>
      <c r="F11" s="875"/>
      <c r="G11" s="875"/>
      <c r="H11" s="875"/>
      <c r="I11" s="875"/>
      <c r="J11" s="876" t="str">
        <f>IF('B4'!J11=0,"",'B4'!J11)</f>
        <v/>
      </c>
      <c r="K11" s="877"/>
      <c r="L11" s="760"/>
      <c r="M11" s="760"/>
      <c r="N11" s="878" t="str">
        <f>IF($J11="","",$J11*L11)</f>
        <v/>
      </c>
      <c r="O11" s="878"/>
      <c r="P11" s="760"/>
      <c r="Q11" s="760"/>
      <c r="R11" s="878" t="str">
        <f>IF($J11="","",$J11*P11)</f>
        <v/>
      </c>
      <c r="S11" s="878"/>
      <c r="T11" s="760"/>
      <c r="U11" s="760"/>
      <c r="V11" s="878" t="str">
        <f>IF($J11="","",$J11*T11)</f>
        <v/>
      </c>
      <c r="W11" s="878"/>
      <c r="X11" s="760"/>
      <c r="Y11" s="760"/>
      <c r="Z11" s="878" t="str">
        <f>IF($J11="","",$J11*X11)</f>
        <v/>
      </c>
      <c r="AA11" s="937"/>
      <c r="AC11" s="219"/>
      <c r="AD11" s="867"/>
      <c r="AE11" s="710" t="s">
        <v>392</v>
      </c>
      <c r="AF11" s="711"/>
      <c r="AG11" s="867"/>
    </row>
    <row r="12" spans="1:52" ht="15" customHeight="1">
      <c r="A12" s="220" t="str">
        <f>IF('B4'!A12=0,"",'B4'!A12)</f>
        <v/>
      </c>
      <c r="B12" s="875" t="str">
        <f>IF('B4'!B12=0,"",'B4'!B12)</f>
        <v/>
      </c>
      <c r="C12" s="875"/>
      <c r="D12" s="875"/>
      <c r="E12" s="875"/>
      <c r="F12" s="875"/>
      <c r="G12" s="875"/>
      <c r="H12" s="875"/>
      <c r="I12" s="875"/>
      <c r="J12" s="876" t="str">
        <f>IF('B4'!J12=0,"",'B4'!J12)</f>
        <v/>
      </c>
      <c r="K12" s="877"/>
      <c r="L12" s="760"/>
      <c r="M12" s="760"/>
      <c r="N12" s="878" t="str">
        <f t="shared" ref="N12:N16" si="4">IF($J12="","",$J12*L12)</f>
        <v/>
      </c>
      <c r="O12" s="878"/>
      <c r="P12" s="760"/>
      <c r="Q12" s="760"/>
      <c r="R12" s="878" t="str">
        <f t="shared" ref="R12:R16" si="5">IF($J12="","",$J12*P12)</f>
        <v/>
      </c>
      <c r="S12" s="878"/>
      <c r="T12" s="760"/>
      <c r="U12" s="760"/>
      <c r="V12" s="878" t="str">
        <f t="shared" ref="V12:V16" si="6">IF($J12="","",$J12*T12)</f>
        <v/>
      </c>
      <c r="W12" s="878"/>
      <c r="X12" s="760"/>
      <c r="Y12" s="760"/>
      <c r="Z12" s="878" t="str">
        <f t="shared" ref="Z12:Z16" si="7">IF($J12="","",$J12*X12)</f>
        <v/>
      </c>
      <c r="AA12" s="937"/>
      <c r="AC12" s="219"/>
      <c r="AD12" s="867"/>
      <c r="AE12" s="712"/>
      <c r="AF12" s="713"/>
      <c r="AG12" s="867"/>
    </row>
    <row r="13" spans="1:52" ht="15" customHeight="1">
      <c r="A13" s="220" t="str">
        <f>IF('B4'!A13=0,"",'B4'!A13)</f>
        <v/>
      </c>
      <c r="B13" s="875" t="str">
        <f>IF('B4'!B13=0,"",'B4'!B13)</f>
        <v/>
      </c>
      <c r="C13" s="875"/>
      <c r="D13" s="875"/>
      <c r="E13" s="875"/>
      <c r="F13" s="875"/>
      <c r="G13" s="875"/>
      <c r="H13" s="875"/>
      <c r="I13" s="875"/>
      <c r="J13" s="876" t="str">
        <f>IF('B4'!J13=0,"",'B4'!J13)</f>
        <v/>
      </c>
      <c r="K13" s="877"/>
      <c r="L13" s="760"/>
      <c r="M13" s="760"/>
      <c r="N13" s="878" t="str">
        <f t="shared" si="4"/>
        <v/>
      </c>
      <c r="O13" s="878"/>
      <c r="P13" s="760"/>
      <c r="Q13" s="760"/>
      <c r="R13" s="878" t="str">
        <f t="shared" si="5"/>
        <v/>
      </c>
      <c r="S13" s="878"/>
      <c r="T13" s="760"/>
      <c r="U13" s="760"/>
      <c r="V13" s="878" t="str">
        <f t="shared" si="6"/>
        <v/>
      </c>
      <c r="W13" s="878"/>
      <c r="X13" s="760"/>
      <c r="Y13" s="760"/>
      <c r="Z13" s="878" t="str">
        <f t="shared" si="7"/>
        <v/>
      </c>
      <c r="AA13" s="937"/>
      <c r="AC13" s="219"/>
      <c r="AD13" s="868"/>
      <c r="AE13" s="83"/>
      <c r="AF13" s="355"/>
      <c r="AG13" s="868"/>
    </row>
    <row r="14" spans="1:52" ht="15" customHeight="1">
      <c r="A14" s="220" t="str">
        <f>IF('B4'!A14=0,"",'B4'!A14)</f>
        <v/>
      </c>
      <c r="B14" s="875" t="str">
        <f>IF('B4'!B14=0,"",'B4'!B14)</f>
        <v/>
      </c>
      <c r="C14" s="875"/>
      <c r="D14" s="875"/>
      <c r="E14" s="875"/>
      <c r="F14" s="875"/>
      <c r="G14" s="875"/>
      <c r="H14" s="875"/>
      <c r="I14" s="875"/>
      <c r="J14" s="876" t="str">
        <f>IF('B4'!J14=0,"",'B4'!J14)</f>
        <v/>
      </c>
      <c r="K14" s="877"/>
      <c r="L14" s="760"/>
      <c r="M14" s="760"/>
      <c r="N14" s="878" t="str">
        <f t="shared" si="4"/>
        <v/>
      </c>
      <c r="O14" s="878"/>
      <c r="P14" s="760"/>
      <c r="Q14" s="760"/>
      <c r="R14" s="878" t="str">
        <f t="shared" si="5"/>
        <v/>
      </c>
      <c r="S14" s="878"/>
      <c r="T14" s="760"/>
      <c r="U14" s="760"/>
      <c r="V14" s="878" t="str">
        <f t="shared" si="6"/>
        <v/>
      </c>
      <c r="W14" s="878"/>
      <c r="X14" s="760"/>
      <c r="Y14" s="760"/>
      <c r="Z14" s="878" t="str">
        <f t="shared" si="7"/>
        <v/>
      </c>
      <c r="AA14" s="937"/>
      <c r="AC14" s="3"/>
      <c r="AD14" s="3"/>
      <c r="AE14" s="3"/>
      <c r="AF14" s="3"/>
      <c r="AG14" s="3"/>
      <c r="AN14" s="188"/>
    </row>
    <row r="15" spans="1:52" ht="15" customHeight="1">
      <c r="A15" s="220" t="str">
        <f>IF('B4'!A15=0,"",'B4'!A15)</f>
        <v/>
      </c>
      <c r="B15" s="875" t="str">
        <f>IF('B4'!B15=0,"",'B4'!B15)</f>
        <v/>
      </c>
      <c r="C15" s="875"/>
      <c r="D15" s="875"/>
      <c r="E15" s="875"/>
      <c r="F15" s="875"/>
      <c r="G15" s="875"/>
      <c r="H15" s="875"/>
      <c r="I15" s="875"/>
      <c r="J15" s="876" t="str">
        <f>IF('B4'!J15=0,"",'B4'!J15)</f>
        <v/>
      </c>
      <c r="K15" s="877"/>
      <c r="L15" s="760"/>
      <c r="M15" s="760"/>
      <c r="N15" s="878" t="str">
        <f t="shared" si="4"/>
        <v/>
      </c>
      <c r="O15" s="878"/>
      <c r="P15" s="760"/>
      <c r="Q15" s="760"/>
      <c r="R15" s="878" t="str">
        <f t="shared" si="5"/>
        <v/>
      </c>
      <c r="S15" s="878"/>
      <c r="T15" s="760"/>
      <c r="U15" s="760"/>
      <c r="V15" s="878" t="str">
        <f t="shared" si="6"/>
        <v/>
      </c>
      <c r="W15" s="878"/>
      <c r="X15" s="760"/>
      <c r="Y15" s="760"/>
      <c r="Z15" s="878" t="str">
        <f t="shared" si="7"/>
        <v/>
      </c>
      <c r="AA15" s="937"/>
    </row>
    <row r="16" spans="1:52" ht="15" customHeight="1">
      <c r="A16" s="220" t="str">
        <f>IF('B4'!A16=0,"",'B4'!A16)</f>
        <v/>
      </c>
      <c r="B16" s="875" t="str">
        <f>IF('B4'!B16=0,"",'B4'!B16)</f>
        <v/>
      </c>
      <c r="C16" s="875"/>
      <c r="D16" s="875"/>
      <c r="E16" s="875"/>
      <c r="F16" s="875"/>
      <c r="G16" s="875"/>
      <c r="H16" s="875"/>
      <c r="I16" s="875"/>
      <c r="J16" s="876" t="str">
        <f>IF('B4'!J16=0,"",'B4'!J16)</f>
        <v/>
      </c>
      <c r="K16" s="877"/>
      <c r="L16" s="760"/>
      <c r="M16" s="760"/>
      <c r="N16" s="878" t="str">
        <f t="shared" si="4"/>
        <v/>
      </c>
      <c r="O16" s="878"/>
      <c r="P16" s="760"/>
      <c r="Q16" s="760"/>
      <c r="R16" s="878" t="str">
        <f t="shared" si="5"/>
        <v/>
      </c>
      <c r="S16" s="878"/>
      <c r="T16" s="760"/>
      <c r="U16" s="760"/>
      <c r="V16" s="878" t="str">
        <f t="shared" si="6"/>
        <v/>
      </c>
      <c r="W16" s="878"/>
      <c r="X16" s="760"/>
      <c r="Y16" s="760"/>
      <c r="Z16" s="878" t="str">
        <f t="shared" si="7"/>
        <v/>
      </c>
      <c r="AA16" s="937"/>
    </row>
    <row r="17" spans="1:36" ht="15" customHeight="1" thickBot="1">
      <c r="A17" s="888" t="s">
        <v>554</v>
      </c>
      <c r="B17" s="889"/>
      <c r="C17" s="889"/>
      <c r="D17" s="889"/>
      <c r="E17" s="889"/>
      <c r="F17" s="889"/>
      <c r="G17" s="889"/>
      <c r="H17" s="889"/>
      <c r="I17" s="889"/>
      <c r="J17" s="889"/>
      <c r="K17" s="890"/>
      <c r="L17" s="881">
        <f>SUM(N7:O16)</f>
        <v>1610.5</v>
      </c>
      <c r="M17" s="882"/>
      <c r="N17" s="882"/>
      <c r="O17" s="883"/>
      <c r="P17" s="881">
        <f>SUM(R7:S16)</f>
        <v>618.5</v>
      </c>
      <c r="Q17" s="882"/>
      <c r="R17" s="882"/>
      <c r="S17" s="883"/>
      <c r="T17" s="881">
        <f>SUM(V7:W16)</f>
        <v>1918.5</v>
      </c>
      <c r="U17" s="882"/>
      <c r="V17" s="882"/>
      <c r="W17" s="883"/>
      <c r="X17" s="881">
        <f>SUM(Z7:AA16)</f>
        <v>2818.5</v>
      </c>
      <c r="Y17" s="882"/>
      <c r="Z17" s="882"/>
      <c r="AA17" s="884"/>
    </row>
    <row r="18" spans="1:36" ht="15" customHeight="1">
      <c r="A18" s="54"/>
      <c r="B18" s="54"/>
      <c r="C18" s="54"/>
      <c r="D18" s="54"/>
      <c r="E18" s="54"/>
      <c r="F18" s="54"/>
      <c r="G18" s="54"/>
      <c r="H18" s="54"/>
      <c r="I18" s="54"/>
      <c r="J18" s="54"/>
      <c r="K18" s="54"/>
      <c r="L18" s="71"/>
      <c r="M18" s="71"/>
      <c r="N18" s="71"/>
      <c r="O18" s="71"/>
      <c r="P18" s="71"/>
      <c r="Q18" s="71"/>
      <c r="R18" s="71"/>
      <c r="S18" s="71"/>
      <c r="T18" s="71"/>
      <c r="U18" s="71"/>
      <c r="V18" s="71"/>
      <c r="W18" s="71"/>
      <c r="X18" s="71"/>
      <c r="Y18" s="71"/>
      <c r="Z18" s="71"/>
      <c r="AA18" s="107" t="s">
        <v>555</v>
      </c>
    </row>
    <row r="19" spans="1:36" ht="15" customHeight="1" thickBot="1">
      <c r="A19" s="1" t="s">
        <v>556</v>
      </c>
      <c r="B19" s="367"/>
      <c r="C19" s="367"/>
      <c r="D19" s="367"/>
      <c r="E19" s="367"/>
    </row>
    <row r="20" spans="1:36" ht="15" customHeight="1">
      <c r="A20" s="928" t="s">
        <v>548</v>
      </c>
      <c r="B20" s="894" t="s">
        <v>469</v>
      </c>
      <c r="C20" s="894"/>
      <c r="D20" s="894"/>
      <c r="E20" s="894"/>
      <c r="F20" s="894"/>
      <c r="G20" s="894"/>
      <c r="H20" s="894"/>
      <c r="I20" s="894"/>
      <c r="J20" s="931" t="s">
        <v>549</v>
      </c>
      <c r="K20" s="932"/>
      <c r="L20" s="923" t="s">
        <v>439</v>
      </c>
      <c r="M20" s="924"/>
      <c r="N20" s="924"/>
      <c r="O20" s="924"/>
      <c r="P20" s="924"/>
      <c r="Q20" s="924"/>
      <c r="R20" s="924"/>
      <c r="S20" s="925"/>
      <c r="T20" s="923" t="s">
        <v>442</v>
      </c>
      <c r="U20" s="924"/>
      <c r="V20" s="924"/>
      <c r="W20" s="924"/>
      <c r="X20" s="924"/>
      <c r="Y20" s="924"/>
      <c r="Z20" s="924"/>
      <c r="AA20" s="926"/>
      <c r="AD20" s="863" t="s">
        <v>550</v>
      </c>
      <c r="AE20" s="864"/>
      <c r="AF20" s="864"/>
      <c r="AG20" s="865"/>
    </row>
    <row r="21" spans="1:36" ht="15" customHeight="1">
      <c r="A21" s="929"/>
      <c r="B21" s="879"/>
      <c r="C21" s="879"/>
      <c r="D21" s="879"/>
      <c r="E21" s="879"/>
      <c r="F21" s="879"/>
      <c r="G21" s="879"/>
      <c r="H21" s="879"/>
      <c r="I21" s="879"/>
      <c r="J21" s="933"/>
      <c r="K21" s="934"/>
      <c r="L21" s="863" t="s">
        <v>440</v>
      </c>
      <c r="M21" s="864"/>
      <c r="N21" s="864"/>
      <c r="O21" s="865"/>
      <c r="P21" s="863" t="s">
        <v>441</v>
      </c>
      <c r="Q21" s="864"/>
      <c r="R21" s="864"/>
      <c r="S21" s="865"/>
      <c r="T21" s="863" t="s">
        <v>443</v>
      </c>
      <c r="U21" s="864"/>
      <c r="V21" s="864"/>
      <c r="W21" s="865"/>
      <c r="X21" s="863" t="s">
        <v>444</v>
      </c>
      <c r="Y21" s="864"/>
      <c r="Z21" s="864"/>
      <c r="AA21" s="927"/>
      <c r="AD21" s="217"/>
      <c r="AE21" s="710" t="s">
        <v>391</v>
      </c>
      <c r="AF21" s="711"/>
      <c r="AG21" s="355"/>
    </row>
    <row r="22" spans="1:36" ht="15" customHeight="1">
      <c r="A22" s="930"/>
      <c r="B22" s="879"/>
      <c r="C22" s="879"/>
      <c r="D22" s="879"/>
      <c r="E22" s="879"/>
      <c r="F22" s="879"/>
      <c r="G22" s="879"/>
      <c r="H22" s="879"/>
      <c r="I22" s="879"/>
      <c r="J22" s="935"/>
      <c r="K22" s="936"/>
      <c r="L22" s="879" t="s">
        <v>483</v>
      </c>
      <c r="M22" s="879"/>
      <c r="N22" s="879" t="s">
        <v>484</v>
      </c>
      <c r="O22" s="879"/>
      <c r="P22" s="879" t="s">
        <v>483</v>
      </c>
      <c r="Q22" s="879"/>
      <c r="R22" s="879" t="s">
        <v>484</v>
      </c>
      <c r="S22" s="879"/>
      <c r="T22" s="879" t="s">
        <v>483</v>
      </c>
      <c r="U22" s="879"/>
      <c r="V22" s="879" t="s">
        <v>484</v>
      </c>
      <c r="W22" s="879"/>
      <c r="X22" s="879" t="s">
        <v>483</v>
      </c>
      <c r="Y22" s="879"/>
      <c r="Z22" s="879" t="s">
        <v>484</v>
      </c>
      <c r="AA22" s="880"/>
      <c r="AD22" s="218"/>
      <c r="AE22" s="712"/>
      <c r="AF22" s="713"/>
      <c r="AG22" s="84"/>
    </row>
    <row r="23" spans="1:36" ht="15" customHeight="1">
      <c r="A23" s="220" t="str">
        <f>IF('B4'!A7=0,"",'B4'!A7)</f>
        <v>A</v>
      </c>
      <c r="B23" s="875" t="str">
        <f>IF('B4'!B7=0,"",'B4'!B7)</f>
        <v>木材15ｘ90又は鉄筋9φ</v>
      </c>
      <c r="C23" s="875"/>
      <c r="D23" s="875"/>
      <c r="E23" s="875"/>
      <c r="F23" s="875"/>
      <c r="G23" s="875"/>
      <c r="H23" s="875"/>
      <c r="I23" s="875"/>
      <c r="J23" s="876">
        <f>IF('B4'!J7=0,"",'B4'!J7)</f>
        <v>1</v>
      </c>
      <c r="K23" s="877"/>
      <c r="L23" s="760">
        <v>90</v>
      </c>
      <c r="M23" s="760"/>
      <c r="N23" s="878">
        <f t="shared" ref="N23:N26" si="8">IF($J23="","",$J23*L23)</f>
        <v>90</v>
      </c>
      <c r="O23" s="878"/>
      <c r="P23" s="760">
        <v>182</v>
      </c>
      <c r="Q23" s="760"/>
      <c r="R23" s="878">
        <f t="shared" ref="R23:R26" si="9">IF($J23="","",$J23*P23)</f>
        <v>182</v>
      </c>
      <c r="S23" s="878"/>
      <c r="T23" s="760">
        <v>182</v>
      </c>
      <c r="U23" s="760"/>
      <c r="V23" s="878">
        <f t="shared" ref="V23:V26" si="10">IF($J23="","",$J23*T23)</f>
        <v>182</v>
      </c>
      <c r="W23" s="878"/>
      <c r="X23" s="760">
        <v>182</v>
      </c>
      <c r="Y23" s="760"/>
      <c r="Z23" s="878">
        <f t="shared" ref="Z23:Z26" si="11">IF($J23="","",$J23*X23)</f>
        <v>182</v>
      </c>
      <c r="AA23" s="937"/>
      <c r="AB23" s="71"/>
      <c r="AC23" s="71"/>
      <c r="AD23" s="863" t="s">
        <v>551</v>
      </c>
      <c r="AE23" s="864"/>
      <c r="AF23" s="864"/>
      <c r="AG23" s="865"/>
      <c r="AH23" s="71"/>
      <c r="AI23" s="71"/>
    </row>
    <row r="24" spans="1:36" ht="15" customHeight="1">
      <c r="A24" s="220" t="str">
        <f>IF('B4'!A8=0,"",'B4'!A8)</f>
        <v>B</v>
      </c>
      <c r="B24" s="875" t="str">
        <f>IF('B4'!B8=0,"",'B4'!B8)</f>
        <v>木材30ｘ90</v>
      </c>
      <c r="C24" s="875"/>
      <c r="D24" s="875"/>
      <c r="E24" s="875"/>
      <c r="F24" s="875"/>
      <c r="G24" s="875"/>
      <c r="H24" s="875"/>
      <c r="I24" s="875"/>
      <c r="J24" s="876">
        <f>IF('B4'!J8=0,"",'B4'!J8)</f>
        <v>1.5</v>
      </c>
      <c r="K24" s="877"/>
      <c r="L24" s="760">
        <v>400</v>
      </c>
      <c r="M24" s="760"/>
      <c r="N24" s="878">
        <f t="shared" si="8"/>
        <v>600</v>
      </c>
      <c r="O24" s="878"/>
      <c r="P24" s="760">
        <v>91</v>
      </c>
      <c r="Q24" s="760"/>
      <c r="R24" s="878">
        <f t="shared" si="9"/>
        <v>136.5</v>
      </c>
      <c r="S24" s="878"/>
      <c r="T24" s="760">
        <v>91</v>
      </c>
      <c r="U24" s="760"/>
      <c r="V24" s="878">
        <f t="shared" si="10"/>
        <v>136.5</v>
      </c>
      <c r="W24" s="878"/>
      <c r="X24" s="760">
        <v>91</v>
      </c>
      <c r="Y24" s="760"/>
      <c r="Z24" s="878">
        <f t="shared" si="11"/>
        <v>136.5</v>
      </c>
      <c r="AA24" s="937"/>
      <c r="AB24" s="71"/>
      <c r="AC24" s="71"/>
      <c r="AD24" s="3"/>
      <c r="AE24" s="3"/>
      <c r="AF24" s="3"/>
      <c r="AG24" s="3"/>
      <c r="AH24" s="71"/>
      <c r="AI24" s="71"/>
    </row>
    <row r="25" spans="1:36" ht="15" customHeight="1">
      <c r="A25" s="220" t="str">
        <f>IF('B4'!A9=0,"",'B4'!A9)</f>
        <v>C</v>
      </c>
      <c r="B25" s="875" t="str">
        <f>IF('B4'!B9=0,"",'B4'!B9)</f>
        <v>木材30ｘ90たすき掛け</v>
      </c>
      <c r="C25" s="875"/>
      <c r="D25" s="875"/>
      <c r="E25" s="875"/>
      <c r="F25" s="875"/>
      <c r="G25" s="875"/>
      <c r="H25" s="875"/>
      <c r="I25" s="875"/>
      <c r="J25" s="876">
        <f>IF('B4'!J9=0,"",'B4'!J9)</f>
        <v>3</v>
      </c>
      <c r="K25" s="877"/>
      <c r="L25" s="760">
        <v>200</v>
      </c>
      <c r="M25" s="760"/>
      <c r="N25" s="878">
        <f t="shared" si="8"/>
        <v>600</v>
      </c>
      <c r="O25" s="878"/>
      <c r="P25" s="760">
        <v>400</v>
      </c>
      <c r="Q25" s="760"/>
      <c r="R25" s="878">
        <f t="shared" si="9"/>
        <v>1200</v>
      </c>
      <c r="S25" s="878"/>
      <c r="T25" s="760">
        <v>200</v>
      </c>
      <c r="U25" s="760"/>
      <c r="V25" s="878">
        <f t="shared" si="10"/>
        <v>600</v>
      </c>
      <c r="W25" s="878"/>
      <c r="X25" s="760">
        <v>500</v>
      </c>
      <c r="Y25" s="760"/>
      <c r="Z25" s="878">
        <f t="shared" si="11"/>
        <v>1500</v>
      </c>
      <c r="AA25" s="937"/>
      <c r="AB25" s="71"/>
      <c r="AC25" s="71"/>
      <c r="AH25" s="71"/>
      <c r="AI25" s="71"/>
    </row>
    <row r="26" spans="1:36" ht="15" customHeight="1">
      <c r="A26" s="220" t="str">
        <f>IF('B4'!A10=0,"",'B4'!A10)</f>
        <v>D</v>
      </c>
      <c r="B26" s="875" t="str">
        <f>IF('B4'!B10=0,"",'B4'!B10)</f>
        <v>構造用合板T12</v>
      </c>
      <c r="C26" s="875"/>
      <c r="D26" s="875"/>
      <c r="E26" s="875"/>
      <c r="F26" s="875"/>
      <c r="G26" s="875"/>
      <c r="H26" s="875"/>
      <c r="I26" s="875"/>
      <c r="J26" s="876">
        <f>IF('B4'!J10=0,"",'B4'!J10)</f>
        <v>2</v>
      </c>
      <c r="K26" s="877"/>
      <c r="L26" s="760">
        <v>300</v>
      </c>
      <c r="M26" s="760"/>
      <c r="N26" s="878">
        <f t="shared" si="8"/>
        <v>600</v>
      </c>
      <c r="O26" s="878"/>
      <c r="P26" s="760">
        <v>300</v>
      </c>
      <c r="Q26" s="760"/>
      <c r="R26" s="878">
        <f t="shared" si="9"/>
        <v>600</v>
      </c>
      <c r="S26" s="878"/>
      <c r="T26" s="760">
        <v>100</v>
      </c>
      <c r="U26" s="760"/>
      <c r="V26" s="878">
        <f t="shared" si="10"/>
        <v>200</v>
      </c>
      <c r="W26" s="878"/>
      <c r="X26" s="760"/>
      <c r="Y26" s="760"/>
      <c r="Z26" s="878">
        <f t="shared" si="11"/>
        <v>0</v>
      </c>
      <c r="AA26" s="937"/>
      <c r="AB26" s="71"/>
      <c r="AC26" s="71"/>
      <c r="AD26" s="866" t="s">
        <v>552</v>
      </c>
      <c r="AE26" s="355"/>
      <c r="AF26" s="355"/>
      <c r="AG26" s="866" t="s">
        <v>553</v>
      </c>
      <c r="AH26" s="71"/>
      <c r="AI26" s="71"/>
    </row>
    <row r="27" spans="1:36" ht="15" customHeight="1">
      <c r="A27" s="220" t="str">
        <f>IF('B4'!A11=0,"",'B4'!A11)</f>
        <v/>
      </c>
      <c r="B27" s="875" t="str">
        <f>IF('B4'!B11=0,"",'B4'!B11)</f>
        <v/>
      </c>
      <c r="C27" s="875"/>
      <c r="D27" s="875"/>
      <c r="E27" s="875"/>
      <c r="F27" s="875"/>
      <c r="G27" s="875"/>
      <c r="H27" s="875"/>
      <c r="I27" s="875"/>
      <c r="J27" s="876" t="str">
        <f>IF('B4'!J11=0,"",'B4'!J11)</f>
        <v/>
      </c>
      <c r="K27" s="877"/>
      <c r="L27" s="760"/>
      <c r="M27" s="760"/>
      <c r="N27" s="878" t="str">
        <f>IF($J27="","",$J27*L27)</f>
        <v/>
      </c>
      <c r="O27" s="878"/>
      <c r="P27" s="760"/>
      <c r="Q27" s="760"/>
      <c r="R27" s="878" t="str">
        <f>IF($J27="","",$J27*P27)</f>
        <v/>
      </c>
      <c r="S27" s="878"/>
      <c r="T27" s="760"/>
      <c r="U27" s="760"/>
      <c r="V27" s="878" t="str">
        <f>IF($J27="","",$J27*T27)</f>
        <v/>
      </c>
      <c r="W27" s="878"/>
      <c r="X27" s="760"/>
      <c r="Y27" s="760"/>
      <c r="Z27" s="878" t="str">
        <f>IF($J27="","",$J27*X27)</f>
        <v/>
      </c>
      <c r="AA27" s="937"/>
      <c r="AB27" s="71"/>
      <c r="AC27" s="71"/>
      <c r="AD27" s="867"/>
      <c r="AE27" s="710" t="s">
        <v>391</v>
      </c>
      <c r="AF27" s="711"/>
      <c r="AG27" s="867"/>
      <c r="AH27" s="71"/>
      <c r="AI27" s="71"/>
    </row>
    <row r="28" spans="1:36" ht="15" customHeight="1">
      <c r="A28" s="220" t="str">
        <f>IF('B4'!A12=0,"",'B4'!A12)</f>
        <v/>
      </c>
      <c r="B28" s="875" t="str">
        <f>IF('B4'!B12=0,"",'B4'!B12)</f>
        <v/>
      </c>
      <c r="C28" s="875"/>
      <c r="D28" s="875"/>
      <c r="E28" s="875"/>
      <c r="F28" s="875"/>
      <c r="G28" s="875"/>
      <c r="H28" s="875"/>
      <c r="I28" s="875"/>
      <c r="J28" s="876" t="str">
        <f>IF('B4'!J12=0,"",'B4'!J12)</f>
        <v/>
      </c>
      <c r="K28" s="877"/>
      <c r="L28" s="760"/>
      <c r="M28" s="760"/>
      <c r="N28" s="878" t="str">
        <f t="shared" ref="N28:N32" si="12">IF($J28="","",$J28*L28)</f>
        <v/>
      </c>
      <c r="O28" s="878"/>
      <c r="P28" s="760"/>
      <c r="Q28" s="760"/>
      <c r="R28" s="878" t="str">
        <f t="shared" ref="R28:R32" si="13">IF($J28="","",$J28*P28)</f>
        <v/>
      </c>
      <c r="S28" s="878"/>
      <c r="T28" s="760"/>
      <c r="U28" s="760"/>
      <c r="V28" s="878" t="str">
        <f t="shared" ref="V28:V32" si="14">IF($J28="","",$J28*T28)</f>
        <v/>
      </c>
      <c r="W28" s="878"/>
      <c r="X28" s="760"/>
      <c r="Y28" s="760"/>
      <c r="Z28" s="878" t="str">
        <f t="shared" ref="Z28:Z32" si="15">IF($J28="","",$J28*X28)</f>
        <v/>
      </c>
      <c r="AA28" s="937"/>
      <c r="AB28" s="71"/>
      <c r="AC28" s="71"/>
      <c r="AD28" s="867"/>
      <c r="AE28" s="712"/>
      <c r="AF28" s="713"/>
      <c r="AG28" s="867"/>
      <c r="AH28" s="71"/>
      <c r="AI28" s="71"/>
    </row>
    <row r="29" spans="1:36" ht="15" customHeight="1">
      <c r="A29" s="220" t="str">
        <f>IF('B4'!A13=0,"",'B4'!A13)</f>
        <v/>
      </c>
      <c r="B29" s="875" t="str">
        <f>IF('B4'!B13=0,"",'B4'!B13)</f>
        <v/>
      </c>
      <c r="C29" s="875"/>
      <c r="D29" s="875"/>
      <c r="E29" s="875"/>
      <c r="F29" s="875"/>
      <c r="G29" s="875"/>
      <c r="H29" s="875"/>
      <c r="I29" s="875"/>
      <c r="J29" s="876" t="str">
        <f>IF('B4'!J13=0,"",'B4'!J13)</f>
        <v/>
      </c>
      <c r="K29" s="877"/>
      <c r="L29" s="760"/>
      <c r="M29" s="760"/>
      <c r="N29" s="878" t="str">
        <f t="shared" si="12"/>
        <v/>
      </c>
      <c r="O29" s="878"/>
      <c r="P29" s="760"/>
      <c r="Q29" s="760"/>
      <c r="R29" s="878" t="str">
        <f t="shared" si="13"/>
        <v/>
      </c>
      <c r="S29" s="878"/>
      <c r="T29" s="760"/>
      <c r="U29" s="760"/>
      <c r="V29" s="878" t="str">
        <f t="shared" si="14"/>
        <v/>
      </c>
      <c r="W29" s="878"/>
      <c r="X29" s="760"/>
      <c r="Y29" s="760"/>
      <c r="Z29" s="878" t="str">
        <f t="shared" si="15"/>
        <v/>
      </c>
      <c r="AA29" s="937"/>
      <c r="AB29" s="71"/>
      <c r="AC29" s="71"/>
      <c r="AD29" s="868"/>
      <c r="AE29" s="83"/>
      <c r="AF29" s="355"/>
      <c r="AG29" s="868"/>
      <c r="AH29" s="71"/>
      <c r="AI29" s="71"/>
    </row>
    <row r="30" spans="1:36" ht="15" customHeight="1">
      <c r="A30" s="220" t="str">
        <f>IF('B4'!A14=0,"",'B4'!A14)</f>
        <v/>
      </c>
      <c r="B30" s="875" t="str">
        <f>IF('B4'!B14=0,"",'B4'!B14)</f>
        <v/>
      </c>
      <c r="C30" s="875"/>
      <c r="D30" s="875"/>
      <c r="E30" s="875"/>
      <c r="F30" s="875"/>
      <c r="G30" s="875"/>
      <c r="H30" s="875"/>
      <c r="I30" s="875"/>
      <c r="J30" s="876" t="str">
        <f>IF('B4'!J14=0,"",'B4'!J14)</f>
        <v/>
      </c>
      <c r="K30" s="877"/>
      <c r="L30" s="760"/>
      <c r="M30" s="760"/>
      <c r="N30" s="878" t="str">
        <f t="shared" si="12"/>
        <v/>
      </c>
      <c r="O30" s="878"/>
      <c r="P30" s="760"/>
      <c r="Q30" s="760"/>
      <c r="R30" s="878" t="str">
        <f t="shared" si="13"/>
        <v/>
      </c>
      <c r="S30" s="878"/>
      <c r="T30" s="760"/>
      <c r="U30" s="760"/>
      <c r="V30" s="878" t="str">
        <f t="shared" si="14"/>
        <v/>
      </c>
      <c r="W30" s="878"/>
      <c r="X30" s="760"/>
      <c r="Y30" s="760"/>
      <c r="Z30" s="878" t="str">
        <f t="shared" si="15"/>
        <v/>
      </c>
      <c r="AA30" s="937"/>
      <c r="AB30" s="71"/>
      <c r="AC30" s="71"/>
      <c r="AD30" s="71"/>
      <c r="AE30" s="71"/>
      <c r="AF30" s="71"/>
      <c r="AG30" s="71"/>
      <c r="AH30" s="71"/>
      <c r="AI30" s="71"/>
    </row>
    <row r="31" spans="1:36" ht="15" customHeight="1">
      <c r="A31" s="220" t="str">
        <f>IF('B4'!A15=0,"",'B4'!A15)</f>
        <v/>
      </c>
      <c r="B31" s="875" t="str">
        <f>IF('B4'!B15=0,"",'B4'!B15)</f>
        <v/>
      </c>
      <c r="C31" s="875"/>
      <c r="D31" s="875"/>
      <c r="E31" s="875"/>
      <c r="F31" s="875"/>
      <c r="G31" s="875"/>
      <c r="H31" s="875"/>
      <c r="I31" s="875"/>
      <c r="J31" s="876" t="str">
        <f>IF('B4'!J15=0,"",'B4'!J15)</f>
        <v/>
      </c>
      <c r="K31" s="877"/>
      <c r="L31" s="760"/>
      <c r="M31" s="760"/>
      <c r="N31" s="878" t="str">
        <f t="shared" si="12"/>
        <v/>
      </c>
      <c r="O31" s="878"/>
      <c r="P31" s="760"/>
      <c r="Q31" s="760"/>
      <c r="R31" s="878" t="str">
        <f t="shared" si="13"/>
        <v/>
      </c>
      <c r="S31" s="878"/>
      <c r="T31" s="760"/>
      <c r="U31" s="760"/>
      <c r="V31" s="878" t="str">
        <f t="shared" si="14"/>
        <v/>
      </c>
      <c r="W31" s="878"/>
      <c r="X31" s="760"/>
      <c r="Y31" s="760"/>
      <c r="Z31" s="878" t="str">
        <f t="shared" si="15"/>
        <v/>
      </c>
      <c r="AA31" s="937"/>
      <c r="AB31" s="71"/>
      <c r="AC31" s="71"/>
      <c r="AD31" s="71"/>
      <c r="AE31" s="71"/>
      <c r="AF31" s="71"/>
      <c r="AG31" s="71"/>
      <c r="AH31" s="71"/>
      <c r="AI31" s="71"/>
    </row>
    <row r="32" spans="1:36" ht="15" customHeight="1">
      <c r="A32" s="220" t="str">
        <f>IF('B4'!A16=0,"",'B4'!A16)</f>
        <v/>
      </c>
      <c r="B32" s="875" t="str">
        <f>IF('B4'!B16=0,"",'B4'!B16)</f>
        <v/>
      </c>
      <c r="C32" s="875"/>
      <c r="D32" s="875"/>
      <c r="E32" s="875"/>
      <c r="F32" s="875"/>
      <c r="G32" s="875"/>
      <c r="H32" s="875"/>
      <c r="I32" s="875"/>
      <c r="J32" s="876" t="str">
        <f>IF('B4'!J16=0,"",'B4'!J16)</f>
        <v/>
      </c>
      <c r="K32" s="877"/>
      <c r="L32" s="760"/>
      <c r="M32" s="760"/>
      <c r="N32" s="878" t="str">
        <f t="shared" si="12"/>
        <v/>
      </c>
      <c r="O32" s="878"/>
      <c r="P32" s="760"/>
      <c r="Q32" s="760"/>
      <c r="R32" s="878" t="str">
        <f t="shared" si="13"/>
        <v/>
      </c>
      <c r="S32" s="878"/>
      <c r="T32" s="760"/>
      <c r="U32" s="760"/>
      <c r="V32" s="878" t="str">
        <f t="shared" si="14"/>
        <v/>
      </c>
      <c r="W32" s="878"/>
      <c r="X32" s="760"/>
      <c r="Y32" s="760"/>
      <c r="Z32" s="878" t="str">
        <f t="shared" si="15"/>
        <v/>
      </c>
      <c r="AA32" s="937"/>
      <c r="AB32" s="71"/>
      <c r="AC32" s="71"/>
      <c r="AD32" s="71"/>
      <c r="AE32" s="71"/>
      <c r="AF32" s="71"/>
      <c r="AG32" s="71"/>
      <c r="AH32" s="71"/>
      <c r="AI32" s="71"/>
      <c r="AJ32" s="71"/>
    </row>
    <row r="33" spans="1:40" ht="15" customHeight="1" thickBot="1">
      <c r="A33" s="888" t="s">
        <v>554</v>
      </c>
      <c r="B33" s="889"/>
      <c r="C33" s="889"/>
      <c r="D33" s="889"/>
      <c r="E33" s="889"/>
      <c r="F33" s="889"/>
      <c r="G33" s="889"/>
      <c r="H33" s="889"/>
      <c r="I33" s="889"/>
      <c r="J33" s="889"/>
      <c r="K33" s="890"/>
      <c r="L33" s="881">
        <f>SUM(N23:O32)</f>
        <v>1890</v>
      </c>
      <c r="M33" s="882"/>
      <c r="N33" s="882"/>
      <c r="O33" s="883"/>
      <c r="P33" s="881">
        <f>SUM(R23:S32)</f>
        <v>2118.5</v>
      </c>
      <c r="Q33" s="882"/>
      <c r="R33" s="882"/>
      <c r="S33" s="883"/>
      <c r="T33" s="881">
        <f>SUM(V23:W32)</f>
        <v>1118.5</v>
      </c>
      <c r="U33" s="882"/>
      <c r="V33" s="882"/>
      <c r="W33" s="883"/>
      <c r="X33" s="881">
        <f>SUM(Z23:AA32)</f>
        <v>1818.5</v>
      </c>
      <c r="Y33" s="882"/>
      <c r="Z33" s="882"/>
      <c r="AA33" s="884"/>
      <c r="AB33" s="71"/>
      <c r="AC33" s="71"/>
      <c r="AD33" s="71"/>
      <c r="AE33" s="71"/>
      <c r="AF33" s="71"/>
      <c r="AG33" s="71"/>
      <c r="AH33" s="71"/>
      <c r="AI33" s="71"/>
    </row>
    <row r="34" spans="1:40" ht="15" customHeight="1">
      <c r="B34" s="2"/>
      <c r="C34" s="2"/>
      <c r="D34" s="2"/>
      <c r="E34" s="2"/>
      <c r="F34" s="2"/>
      <c r="G34" s="2"/>
      <c r="H34" s="2"/>
      <c r="I34" s="2"/>
      <c r="J34" s="2"/>
      <c r="Q34" s="70"/>
      <c r="R34" s="70"/>
      <c r="S34" s="70"/>
      <c r="T34" s="70"/>
      <c r="U34" s="71"/>
      <c r="V34" s="71"/>
      <c r="W34" s="71"/>
      <c r="X34" s="71"/>
      <c r="Y34" s="71"/>
      <c r="Z34" s="71"/>
      <c r="AA34" s="107" t="s">
        <v>555</v>
      </c>
      <c r="AB34" s="71"/>
      <c r="AC34" s="71"/>
      <c r="AD34" s="71"/>
      <c r="AE34" s="71"/>
      <c r="AF34" s="71"/>
      <c r="AG34" s="71"/>
      <c r="AH34" s="71"/>
      <c r="AI34" s="71"/>
    </row>
    <row r="35" spans="1:40" ht="15" customHeight="1" thickBot="1">
      <c r="A35" s="1" t="s">
        <v>557</v>
      </c>
      <c r="AA35" s="107"/>
    </row>
    <row r="36" spans="1:40" ht="15" customHeight="1">
      <c r="A36" s="893" t="s">
        <v>516</v>
      </c>
      <c r="B36" s="894"/>
      <c r="C36" s="894"/>
      <c r="D36" s="894"/>
      <c r="E36" s="894"/>
      <c r="F36" s="869" t="s">
        <v>522</v>
      </c>
      <c r="G36" s="870"/>
      <c r="H36" s="871"/>
      <c r="I36" s="951" t="s">
        <v>558</v>
      </c>
      <c r="J36" s="954" t="s">
        <v>473</v>
      </c>
      <c r="K36" s="954"/>
      <c r="L36" s="931" t="s">
        <v>559</v>
      </c>
      <c r="M36" s="871"/>
      <c r="N36" s="869" t="s">
        <v>519</v>
      </c>
      <c r="O36" s="870"/>
      <c r="P36" s="871"/>
      <c r="Q36" s="869" t="s">
        <v>499</v>
      </c>
      <c r="R36" s="870"/>
      <c r="S36" s="871"/>
      <c r="T36" s="946" t="s">
        <v>560</v>
      </c>
      <c r="U36" s="947"/>
      <c r="V36" s="947"/>
      <c r="W36" s="948"/>
      <c r="X36" s="923" t="s">
        <v>561</v>
      </c>
      <c r="Y36" s="924"/>
      <c r="Z36" s="924"/>
      <c r="AA36" s="926"/>
    </row>
    <row r="37" spans="1:40" ht="15" customHeight="1">
      <c r="A37" s="895"/>
      <c r="B37" s="879"/>
      <c r="C37" s="879"/>
      <c r="D37" s="879"/>
      <c r="E37" s="879"/>
      <c r="F37" s="872"/>
      <c r="G37" s="873"/>
      <c r="H37" s="874"/>
      <c r="I37" s="952"/>
      <c r="J37" s="949" t="s">
        <v>562</v>
      </c>
      <c r="K37" s="949"/>
      <c r="L37" s="872"/>
      <c r="M37" s="874"/>
      <c r="N37" s="872"/>
      <c r="O37" s="873"/>
      <c r="P37" s="874"/>
      <c r="Q37" s="872"/>
      <c r="R37" s="873"/>
      <c r="S37" s="874"/>
      <c r="T37" s="935" t="s">
        <v>563</v>
      </c>
      <c r="U37" s="936"/>
      <c r="V37" s="935" t="s">
        <v>543</v>
      </c>
      <c r="W37" s="936"/>
      <c r="X37" s="863" t="s">
        <v>564</v>
      </c>
      <c r="Y37" s="865"/>
      <c r="Z37" s="935" t="s">
        <v>543</v>
      </c>
      <c r="AA37" s="950"/>
    </row>
    <row r="38" spans="1:40" ht="15" customHeight="1">
      <c r="A38" s="895"/>
      <c r="B38" s="879"/>
      <c r="C38" s="879"/>
      <c r="D38" s="879"/>
      <c r="E38" s="879"/>
      <c r="F38" s="863" t="s">
        <v>424</v>
      </c>
      <c r="G38" s="864"/>
      <c r="H38" s="865"/>
      <c r="I38" s="953"/>
      <c r="J38" s="955" t="s">
        <v>425</v>
      </c>
      <c r="K38" s="955"/>
      <c r="L38" s="879" t="s">
        <v>1170</v>
      </c>
      <c r="M38" s="879"/>
      <c r="N38" s="956" t="s">
        <v>565</v>
      </c>
      <c r="O38" s="957"/>
      <c r="P38" s="958"/>
      <c r="Q38" s="879" t="s">
        <v>566</v>
      </c>
      <c r="R38" s="879"/>
      <c r="S38" s="879"/>
      <c r="T38" s="863" t="s">
        <v>567</v>
      </c>
      <c r="U38" s="865"/>
      <c r="V38" s="863" t="s">
        <v>568</v>
      </c>
      <c r="W38" s="865"/>
      <c r="X38" s="879" t="s">
        <v>1172</v>
      </c>
      <c r="Y38" s="879"/>
      <c r="Z38" s="879" t="s">
        <v>569</v>
      </c>
      <c r="AA38" s="880"/>
    </row>
    <row r="39" spans="1:40" ht="15" customHeight="1">
      <c r="A39" s="896" t="s">
        <v>392</v>
      </c>
      <c r="B39" s="897"/>
      <c r="C39" s="885" t="s">
        <v>439</v>
      </c>
      <c r="D39" s="886"/>
      <c r="E39" s="234" t="s">
        <v>440</v>
      </c>
      <c r="F39" s="918">
        <v>13.75</v>
      </c>
      <c r="G39" s="919"/>
      <c r="H39" s="920"/>
      <c r="I39" s="942" t="s">
        <v>1169</v>
      </c>
      <c r="J39" s="921">
        <f>IF('B4'!G44=0,"",'B4'!G44)</f>
        <v>25</v>
      </c>
      <c r="K39" s="922"/>
      <c r="L39" s="944">
        <v>1</v>
      </c>
      <c r="M39" s="945"/>
      <c r="N39" s="794">
        <f>IF(OR(F39=0,J39=""),"",F39*J39*L39)</f>
        <v>343.75</v>
      </c>
      <c r="O39" s="795"/>
      <c r="P39" s="796"/>
      <c r="Q39" s="794">
        <f>L17</f>
        <v>1610.5</v>
      </c>
      <c r="R39" s="795"/>
      <c r="S39" s="796"/>
      <c r="T39" s="833">
        <f>IF(N39="","",Q39/N39)</f>
        <v>4.685090909090909</v>
      </c>
      <c r="U39" s="835"/>
      <c r="V39" s="916" t="str">
        <f>IF(N39=0,"",IF(T39&lt;1,"NG→","OK"))</f>
        <v>OK</v>
      </c>
      <c r="W39" s="917"/>
      <c r="X39" s="900" t="str">
        <f>IF(AND(V39="OK",V40="OK"),"-",(-1)*MIN(T39,T40)/MAX(T39,T40))</f>
        <v>-</v>
      </c>
      <c r="Y39" s="901"/>
      <c r="Z39" s="904" t="str">
        <f t="shared" ref="Z39" si="16">IF(X39="-","-",IF(X39&lt;-0.5,"(OK)","(NG)"))</f>
        <v>-</v>
      </c>
      <c r="AA39" s="905"/>
      <c r="AK39" s="1">
        <v>2</v>
      </c>
      <c r="AL39" s="1" t="s">
        <v>570</v>
      </c>
      <c r="AM39" s="1" t="s">
        <v>440</v>
      </c>
      <c r="AN39" s="1">
        <f>'B2'!G2</f>
        <v>13.75</v>
      </c>
    </row>
    <row r="40" spans="1:40" ht="15" customHeight="1">
      <c r="A40" s="896"/>
      <c r="B40" s="897"/>
      <c r="C40" s="887"/>
      <c r="D40" s="837"/>
      <c r="E40" s="234" t="s">
        <v>441</v>
      </c>
      <c r="F40" s="918">
        <v>4.5</v>
      </c>
      <c r="G40" s="919"/>
      <c r="H40" s="920"/>
      <c r="I40" s="942"/>
      <c r="J40" s="921">
        <f>J39</f>
        <v>25</v>
      </c>
      <c r="K40" s="922"/>
      <c r="L40" s="794">
        <f>IF(L39=0,"",L39)</f>
        <v>1</v>
      </c>
      <c r="M40" s="796"/>
      <c r="N40" s="794">
        <f>IF(OR(F40=0,J40=""),"",F40*J40*L40)</f>
        <v>112.5</v>
      </c>
      <c r="O40" s="795"/>
      <c r="P40" s="796"/>
      <c r="Q40" s="794">
        <f>P17</f>
        <v>618.5</v>
      </c>
      <c r="R40" s="795"/>
      <c r="S40" s="796"/>
      <c r="T40" s="833">
        <f>IF(N40="","",Q40/N40)</f>
        <v>5.4977777777777774</v>
      </c>
      <c r="U40" s="835"/>
      <c r="V40" s="916" t="str">
        <f t="shared" ref="V40:V46" si="17">IF(N40=0,"",IF(T40&lt;1,"NG→","OK"))</f>
        <v>OK</v>
      </c>
      <c r="W40" s="917"/>
      <c r="X40" s="938"/>
      <c r="Y40" s="939"/>
      <c r="Z40" s="940"/>
      <c r="AA40" s="941"/>
      <c r="AL40" s="1" t="s">
        <v>570</v>
      </c>
      <c r="AM40" s="1" t="s">
        <v>441</v>
      </c>
      <c r="AN40" s="1">
        <f>'B2'!G3</f>
        <v>5.94</v>
      </c>
    </row>
    <row r="41" spans="1:40" ht="15" customHeight="1">
      <c r="A41" s="896"/>
      <c r="B41" s="897"/>
      <c r="C41" s="885" t="s">
        <v>442</v>
      </c>
      <c r="D41" s="886"/>
      <c r="E41" s="234" t="s">
        <v>443</v>
      </c>
      <c r="F41" s="918">
        <v>10.5</v>
      </c>
      <c r="G41" s="919"/>
      <c r="H41" s="920"/>
      <c r="I41" s="942"/>
      <c r="J41" s="921">
        <f t="shared" ref="J41:J42" si="18">J40</f>
        <v>25</v>
      </c>
      <c r="K41" s="922"/>
      <c r="L41" s="794">
        <f t="shared" ref="L41:L46" si="19">IF(L40=0,"",L40)</f>
        <v>1</v>
      </c>
      <c r="M41" s="796"/>
      <c r="N41" s="794">
        <f t="shared" ref="N41:N46" si="20">IF(OR(F41=0,J41=""),"",F41*J41*L41)</f>
        <v>262.5</v>
      </c>
      <c r="O41" s="795"/>
      <c r="P41" s="796"/>
      <c r="Q41" s="794">
        <f>T17</f>
        <v>1918.5</v>
      </c>
      <c r="R41" s="795"/>
      <c r="S41" s="796"/>
      <c r="T41" s="833">
        <f t="shared" ref="T41:T42" si="21">IF(N41="","",Q41/N41)</f>
        <v>7.3085714285714287</v>
      </c>
      <c r="U41" s="835"/>
      <c r="V41" s="916" t="str">
        <f t="shared" si="17"/>
        <v>OK</v>
      </c>
      <c r="W41" s="917"/>
      <c r="X41" s="900" t="str">
        <f>IF(AND(V41="OK",V42="OK"),"-",(-1)*MIN(T41,T42)/MAX(T41,T42))</f>
        <v>-</v>
      </c>
      <c r="Y41" s="901"/>
      <c r="Z41" s="904" t="str">
        <f t="shared" ref="Z41" si="22">IF(X41="-","-",IF(X41&lt;-0.5,"(OK)","(NG)"))</f>
        <v>-</v>
      </c>
      <c r="AA41" s="905"/>
      <c r="AC41" s="73"/>
      <c r="AD41" s="73"/>
      <c r="AE41" s="73"/>
      <c r="AL41" s="1" t="s">
        <v>571</v>
      </c>
      <c r="AM41" s="1" t="s">
        <v>443</v>
      </c>
      <c r="AN41" s="1">
        <f>'B2'!G4</f>
        <v>10.5</v>
      </c>
    </row>
    <row r="42" spans="1:40" ht="15" customHeight="1">
      <c r="A42" s="896"/>
      <c r="B42" s="897"/>
      <c r="C42" s="887"/>
      <c r="D42" s="837"/>
      <c r="E42" s="234" t="s">
        <v>444</v>
      </c>
      <c r="F42" s="918">
        <v>8.4499999999999993</v>
      </c>
      <c r="G42" s="919"/>
      <c r="H42" s="920"/>
      <c r="I42" s="943"/>
      <c r="J42" s="921">
        <f t="shared" si="18"/>
        <v>25</v>
      </c>
      <c r="K42" s="922"/>
      <c r="L42" s="794">
        <f t="shared" si="19"/>
        <v>1</v>
      </c>
      <c r="M42" s="796"/>
      <c r="N42" s="794">
        <f t="shared" si="20"/>
        <v>211.24999999999997</v>
      </c>
      <c r="O42" s="795"/>
      <c r="P42" s="796"/>
      <c r="Q42" s="794">
        <f>X17</f>
        <v>2818.5</v>
      </c>
      <c r="R42" s="795"/>
      <c r="S42" s="796"/>
      <c r="T42" s="833">
        <f t="shared" si="21"/>
        <v>13.342011834319528</v>
      </c>
      <c r="U42" s="835"/>
      <c r="V42" s="916" t="str">
        <f t="shared" si="17"/>
        <v>OK</v>
      </c>
      <c r="W42" s="917"/>
      <c r="X42" s="938"/>
      <c r="Y42" s="939"/>
      <c r="Z42" s="940"/>
      <c r="AA42" s="941"/>
      <c r="AL42" s="1" t="s">
        <v>571</v>
      </c>
      <c r="AM42" s="1" t="s">
        <v>444</v>
      </c>
      <c r="AN42" s="1">
        <f>'B2'!G5</f>
        <v>8.4499999999999993</v>
      </c>
    </row>
    <row r="43" spans="1:40" ht="15" customHeight="1">
      <c r="A43" s="896" t="s">
        <v>391</v>
      </c>
      <c r="B43" s="897"/>
      <c r="C43" s="885" t="s">
        <v>439</v>
      </c>
      <c r="D43" s="886"/>
      <c r="E43" s="234" t="s">
        <v>440</v>
      </c>
      <c r="F43" s="918">
        <v>5.31</v>
      </c>
      <c r="G43" s="919"/>
      <c r="H43" s="920"/>
      <c r="I43" s="222" t="s">
        <v>572</v>
      </c>
      <c r="J43" s="921">
        <f>IF('B4'!$G$46=0,"",IF(I43="有",'B4'!$G$46,'B4'!$G$44))</f>
        <v>40</v>
      </c>
      <c r="K43" s="922"/>
      <c r="L43" s="794">
        <f t="shared" si="19"/>
        <v>1</v>
      </c>
      <c r="M43" s="796"/>
      <c r="N43" s="794">
        <f t="shared" si="20"/>
        <v>212.39999999999998</v>
      </c>
      <c r="O43" s="795"/>
      <c r="P43" s="796"/>
      <c r="Q43" s="794">
        <f>L33</f>
        <v>1890</v>
      </c>
      <c r="R43" s="795"/>
      <c r="S43" s="796"/>
      <c r="T43" s="833">
        <f>IF(N43="","",Q43/N43)</f>
        <v>8.898305084745763</v>
      </c>
      <c r="U43" s="835"/>
      <c r="V43" s="916" t="str">
        <f t="shared" si="17"/>
        <v>OK</v>
      </c>
      <c r="W43" s="917"/>
      <c r="X43" s="900" t="str">
        <f>IF(AND(V43="OK",V44="OK"),"-",(-1)*MIN(T43,T44)/MAX(T43,T44))</f>
        <v>-</v>
      </c>
      <c r="Y43" s="901"/>
      <c r="Z43" s="904" t="str">
        <f t="shared" ref="Z43" si="23">IF(X43="-","-",IF(X43&lt;-0.5,"(OK)","(NG)"))</f>
        <v>-</v>
      </c>
      <c r="AA43" s="905"/>
      <c r="AK43" s="1">
        <v>1</v>
      </c>
      <c r="AL43" s="1" t="s">
        <v>570</v>
      </c>
      <c r="AM43" s="1" t="s">
        <v>440</v>
      </c>
      <c r="AN43" s="1">
        <f>'B2'!G6</f>
        <v>3.24</v>
      </c>
    </row>
    <row r="44" spans="1:40" ht="15" customHeight="1">
      <c r="A44" s="896"/>
      <c r="B44" s="897"/>
      <c r="C44" s="887"/>
      <c r="D44" s="837"/>
      <c r="E44" s="234" t="s">
        <v>441</v>
      </c>
      <c r="F44" s="918">
        <v>26.1</v>
      </c>
      <c r="G44" s="919"/>
      <c r="H44" s="920"/>
      <c r="I44" s="222" t="s">
        <v>572</v>
      </c>
      <c r="J44" s="921">
        <f>IF('B4'!$G$46=0,"",IF(I44="有",'B4'!$G$46,'B4'!$G$44))</f>
        <v>40</v>
      </c>
      <c r="K44" s="922"/>
      <c r="L44" s="794">
        <f t="shared" si="19"/>
        <v>1</v>
      </c>
      <c r="M44" s="796"/>
      <c r="N44" s="794">
        <f t="shared" si="20"/>
        <v>1044</v>
      </c>
      <c r="O44" s="795"/>
      <c r="P44" s="796"/>
      <c r="Q44" s="794">
        <f>P33</f>
        <v>2118.5</v>
      </c>
      <c r="R44" s="795"/>
      <c r="S44" s="796"/>
      <c r="T44" s="833">
        <f t="shared" ref="T44:T45" si="24">IF(N44="","",Q44/N44)</f>
        <v>2.0292145593869733</v>
      </c>
      <c r="U44" s="835"/>
      <c r="V44" s="916" t="str">
        <f t="shared" si="17"/>
        <v>OK</v>
      </c>
      <c r="W44" s="917"/>
      <c r="X44" s="938"/>
      <c r="Y44" s="939"/>
      <c r="Z44" s="940"/>
      <c r="AA44" s="941"/>
      <c r="AL44" s="1" t="s">
        <v>570</v>
      </c>
      <c r="AM44" s="1" t="s">
        <v>441</v>
      </c>
      <c r="AN44" s="1">
        <f>'B2'!G7</f>
        <v>26.1</v>
      </c>
    </row>
    <row r="45" spans="1:40" ht="15" customHeight="1">
      <c r="A45" s="896"/>
      <c r="B45" s="897"/>
      <c r="C45" s="885" t="s">
        <v>442</v>
      </c>
      <c r="D45" s="886"/>
      <c r="E45" s="234" t="s">
        <v>443</v>
      </c>
      <c r="F45" s="918">
        <v>7.87</v>
      </c>
      <c r="G45" s="919"/>
      <c r="H45" s="920"/>
      <c r="I45" s="222" t="s">
        <v>572</v>
      </c>
      <c r="J45" s="921">
        <f>IF('B4'!$G$46=0,"",IF(I45="有",'B4'!$G$46,'B4'!$G$44))</f>
        <v>40</v>
      </c>
      <c r="K45" s="922"/>
      <c r="L45" s="794">
        <f t="shared" si="19"/>
        <v>1</v>
      </c>
      <c r="M45" s="796"/>
      <c r="N45" s="794">
        <f t="shared" si="20"/>
        <v>314.8</v>
      </c>
      <c r="O45" s="795"/>
      <c r="P45" s="796"/>
      <c r="Q45" s="794">
        <f>T33</f>
        <v>1118.5</v>
      </c>
      <c r="R45" s="795"/>
      <c r="S45" s="796"/>
      <c r="T45" s="833">
        <f t="shared" si="24"/>
        <v>3.5530495552731893</v>
      </c>
      <c r="U45" s="835"/>
      <c r="V45" s="916" t="str">
        <f t="shared" si="17"/>
        <v>OK</v>
      </c>
      <c r="W45" s="917"/>
      <c r="X45" s="900" t="str">
        <f>IF(AND(V45="OK",V46="OK"),"-",(-1)*MIN(T45,T46)/MAX(T45,T46))</f>
        <v>-</v>
      </c>
      <c r="Y45" s="901"/>
      <c r="Z45" s="904" t="str">
        <f t="shared" ref="Z45" si="25">IF(X45="-","-",IF(X45&lt;-0.5,"(OK)","(NG)"))</f>
        <v>-</v>
      </c>
      <c r="AA45" s="905"/>
      <c r="AL45" s="1" t="s">
        <v>571</v>
      </c>
      <c r="AM45" s="1" t="s">
        <v>443</v>
      </c>
      <c r="AN45" s="1">
        <f>'B2'!G8</f>
        <v>7.87</v>
      </c>
    </row>
    <row r="46" spans="1:40" ht="15" customHeight="1" thickBot="1">
      <c r="A46" s="898"/>
      <c r="B46" s="899"/>
      <c r="C46" s="891"/>
      <c r="D46" s="892"/>
      <c r="E46" s="235" t="s">
        <v>444</v>
      </c>
      <c r="F46" s="908">
        <v>29.92</v>
      </c>
      <c r="G46" s="909"/>
      <c r="H46" s="910"/>
      <c r="I46" s="223" t="s">
        <v>572</v>
      </c>
      <c r="J46" s="911">
        <f>IF('B4'!$G$46=0,"",IF(I46="有",'B4'!$G$46,'B4'!$G$44))</f>
        <v>40</v>
      </c>
      <c r="K46" s="912"/>
      <c r="L46" s="821">
        <f t="shared" si="19"/>
        <v>1</v>
      </c>
      <c r="M46" s="823"/>
      <c r="N46" s="821">
        <f t="shared" si="20"/>
        <v>1196.8000000000002</v>
      </c>
      <c r="O46" s="822"/>
      <c r="P46" s="823"/>
      <c r="Q46" s="821">
        <f>X33</f>
        <v>1818.5</v>
      </c>
      <c r="R46" s="822"/>
      <c r="S46" s="823"/>
      <c r="T46" s="701">
        <f>IF(N46="","",Q46/N46)</f>
        <v>1.5194685828877004</v>
      </c>
      <c r="U46" s="913"/>
      <c r="V46" s="914" t="str">
        <f t="shared" si="17"/>
        <v>OK</v>
      </c>
      <c r="W46" s="915"/>
      <c r="X46" s="902"/>
      <c r="Y46" s="903"/>
      <c r="Z46" s="906"/>
      <c r="AA46" s="907"/>
      <c r="AL46" s="1" t="s">
        <v>571</v>
      </c>
      <c r="AM46" s="1" t="s">
        <v>444</v>
      </c>
      <c r="AN46" s="1">
        <f>'B2'!G9</f>
        <v>29.92</v>
      </c>
    </row>
    <row r="47" spans="1:40" ht="15" customHeight="1">
      <c r="B47" s="1" t="s">
        <v>1168</v>
      </c>
      <c r="AA47" s="68" t="s">
        <v>515</v>
      </c>
    </row>
    <row r="48" spans="1:40" ht="15" customHeight="1">
      <c r="B48" s="1" t="s">
        <v>1171</v>
      </c>
    </row>
    <row r="49" spans="2:2" ht="15" customHeight="1">
      <c r="B49" s="1" t="s">
        <v>1173</v>
      </c>
    </row>
  </sheetData>
  <sheetProtection algorithmName="SHA-512" hashValue="LPZI4o6oOgyqvAxCiMsfQHW57GC6MOdus9woZ/cJ1lV29/GdT6wyY83NAzf2MxF9PCksTN2rQcEmX6G7ui/gDg==" saltValue="uXE4BvJeVqAKsj75/IX7vg==" spinCount="100000" sheet="1" objects="1" scenarios="1" selectLockedCells="1"/>
  <mergeCells count="350">
    <mergeCell ref="P5:S5"/>
    <mergeCell ref="T5:W5"/>
    <mergeCell ref="X5:AA5"/>
    <mergeCell ref="L4:S4"/>
    <mergeCell ref="T4:AA4"/>
    <mergeCell ref="L5:O5"/>
    <mergeCell ref="L6:M6"/>
    <mergeCell ref="N6:O6"/>
    <mergeCell ref="P6:Q6"/>
    <mergeCell ref="R6:S6"/>
    <mergeCell ref="T6:U6"/>
    <mergeCell ref="V6:W6"/>
    <mergeCell ref="X6:Y6"/>
    <mergeCell ref="Z6:AA6"/>
    <mergeCell ref="T23:U23"/>
    <mergeCell ref="V23:W23"/>
    <mergeCell ref="X23:Y23"/>
    <mergeCell ref="Z23:AA23"/>
    <mergeCell ref="L23:M23"/>
    <mergeCell ref="N23:O23"/>
    <mergeCell ref="L22:M22"/>
    <mergeCell ref="N22:O22"/>
    <mergeCell ref="P22:Q22"/>
    <mergeCell ref="R22:S22"/>
    <mergeCell ref="L17:O17"/>
    <mergeCell ref="P17:S17"/>
    <mergeCell ref="T17:W17"/>
    <mergeCell ref="X17:AA17"/>
    <mergeCell ref="V16:W16"/>
    <mergeCell ref="X16:Y16"/>
    <mergeCell ref="Z16:AA16"/>
    <mergeCell ref="J16:K16"/>
    <mergeCell ref="L16:M16"/>
    <mergeCell ref="N16:O16"/>
    <mergeCell ref="P16:Q16"/>
    <mergeCell ref="R16:S16"/>
    <mergeCell ref="T16:U16"/>
    <mergeCell ref="T24:U24"/>
    <mergeCell ref="V24:W24"/>
    <mergeCell ref="X24:Y24"/>
    <mergeCell ref="Z24:AA24"/>
    <mergeCell ref="J24:K24"/>
    <mergeCell ref="L24:M24"/>
    <mergeCell ref="N24:O24"/>
    <mergeCell ref="P24:Q24"/>
    <mergeCell ref="R24:S24"/>
    <mergeCell ref="T26:U26"/>
    <mergeCell ref="V26:W26"/>
    <mergeCell ref="X26:Y26"/>
    <mergeCell ref="Z26:AA26"/>
    <mergeCell ref="X25:Y25"/>
    <mergeCell ref="Z25:AA25"/>
    <mergeCell ref="J25:K25"/>
    <mergeCell ref="L25:M25"/>
    <mergeCell ref="N25:O25"/>
    <mergeCell ref="P25:Q25"/>
    <mergeCell ref="R25:S25"/>
    <mergeCell ref="T25:U25"/>
    <mergeCell ref="V25:W25"/>
    <mergeCell ref="R26:S26"/>
    <mergeCell ref="R28:S28"/>
    <mergeCell ref="Z28:AA28"/>
    <mergeCell ref="X27:Y27"/>
    <mergeCell ref="Z27:AA27"/>
    <mergeCell ref="J27:K27"/>
    <mergeCell ref="L27:M27"/>
    <mergeCell ref="N27:O27"/>
    <mergeCell ref="P27:Q27"/>
    <mergeCell ref="R27:S27"/>
    <mergeCell ref="T27:U27"/>
    <mergeCell ref="V27:W27"/>
    <mergeCell ref="T32:U32"/>
    <mergeCell ref="V32:W32"/>
    <mergeCell ref="X32:Y32"/>
    <mergeCell ref="Z32:AA32"/>
    <mergeCell ref="X31:Y31"/>
    <mergeCell ref="Z31:AA31"/>
    <mergeCell ref="L31:M31"/>
    <mergeCell ref="N31:O31"/>
    <mergeCell ref="P31:Q31"/>
    <mergeCell ref="R31:S31"/>
    <mergeCell ref="T31:U31"/>
    <mergeCell ref="V31:W31"/>
    <mergeCell ref="X29:Y29"/>
    <mergeCell ref="Z29:AA29"/>
    <mergeCell ref="L7:M7"/>
    <mergeCell ref="N7:O7"/>
    <mergeCell ref="P7:Q7"/>
    <mergeCell ref="R7:S7"/>
    <mergeCell ref="T7:U7"/>
    <mergeCell ref="V7:W7"/>
    <mergeCell ref="X7:Y7"/>
    <mergeCell ref="Z7:AA7"/>
    <mergeCell ref="X9:Y9"/>
    <mergeCell ref="Z9:AA9"/>
    <mergeCell ref="Z10:AA10"/>
    <mergeCell ref="T11:U11"/>
    <mergeCell ref="V11:W11"/>
    <mergeCell ref="X11:Y11"/>
    <mergeCell ref="Z11:AA11"/>
    <mergeCell ref="T13:U13"/>
    <mergeCell ref="V13:W13"/>
    <mergeCell ref="X13:Y13"/>
    <mergeCell ref="X28:Y28"/>
    <mergeCell ref="L28:M28"/>
    <mergeCell ref="N28:O28"/>
    <mergeCell ref="P28:Q28"/>
    <mergeCell ref="Z8:AA8"/>
    <mergeCell ref="J8:K8"/>
    <mergeCell ref="L8:M8"/>
    <mergeCell ref="N8:O8"/>
    <mergeCell ref="P8:Q8"/>
    <mergeCell ref="R8:S8"/>
    <mergeCell ref="T8:U8"/>
    <mergeCell ref="V8:W8"/>
    <mergeCell ref="X8:Y8"/>
    <mergeCell ref="Z12:AA12"/>
    <mergeCell ref="J12:K12"/>
    <mergeCell ref="L12:M12"/>
    <mergeCell ref="N12:O12"/>
    <mergeCell ref="P12:Q12"/>
    <mergeCell ref="R12:S12"/>
    <mergeCell ref="T12:U12"/>
    <mergeCell ref="J9:K9"/>
    <mergeCell ref="L9:M9"/>
    <mergeCell ref="N9:O9"/>
    <mergeCell ref="P9:Q9"/>
    <mergeCell ref="R9:S9"/>
    <mergeCell ref="T9:U9"/>
    <mergeCell ref="V9:W9"/>
    <mergeCell ref="V10:W10"/>
    <mergeCell ref="X10:Y10"/>
    <mergeCell ref="J10:K10"/>
    <mergeCell ref="L10:M10"/>
    <mergeCell ref="N10:O10"/>
    <mergeCell ref="P10:Q10"/>
    <mergeCell ref="R10:S10"/>
    <mergeCell ref="T10:U10"/>
    <mergeCell ref="R14:S14"/>
    <mergeCell ref="T14:U14"/>
    <mergeCell ref="J11:K11"/>
    <mergeCell ref="L11:M11"/>
    <mergeCell ref="N11:O11"/>
    <mergeCell ref="P11:Q11"/>
    <mergeCell ref="R11:S11"/>
    <mergeCell ref="V12:W12"/>
    <mergeCell ref="X12:Y12"/>
    <mergeCell ref="J38:K38"/>
    <mergeCell ref="L38:M38"/>
    <mergeCell ref="N38:P38"/>
    <mergeCell ref="T15:U15"/>
    <mergeCell ref="V15:W15"/>
    <mergeCell ref="X15:Y15"/>
    <mergeCell ref="Z15:AA15"/>
    <mergeCell ref="J15:K15"/>
    <mergeCell ref="L15:M15"/>
    <mergeCell ref="N15:O15"/>
    <mergeCell ref="P15:Q15"/>
    <mergeCell ref="R15:S15"/>
    <mergeCell ref="L29:M29"/>
    <mergeCell ref="N29:O29"/>
    <mergeCell ref="P29:Q29"/>
    <mergeCell ref="R29:S29"/>
    <mergeCell ref="T29:U29"/>
    <mergeCell ref="V29:W29"/>
    <mergeCell ref="T28:U28"/>
    <mergeCell ref="V28:W28"/>
    <mergeCell ref="T30:U30"/>
    <mergeCell ref="V30:W30"/>
    <mergeCell ref="X30:Y30"/>
    <mergeCell ref="Z30:AA30"/>
    <mergeCell ref="F41:H41"/>
    <mergeCell ref="J41:K41"/>
    <mergeCell ref="L41:M41"/>
    <mergeCell ref="N41:P41"/>
    <mergeCell ref="T36:W36"/>
    <mergeCell ref="Q39:S39"/>
    <mergeCell ref="T39:U39"/>
    <mergeCell ref="V39:W39"/>
    <mergeCell ref="X39:Y40"/>
    <mergeCell ref="X36:AA36"/>
    <mergeCell ref="J37:K37"/>
    <mergeCell ref="T37:U37"/>
    <mergeCell ref="V37:W37"/>
    <mergeCell ref="X37:Y37"/>
    <mergeCell ref="Z37:AA37"/>
    <mergeCell ref="I36:I38"/>
    <mergeCell ref="J36:K36"/>
    <mergeCell ref="L36:M37"/>
    <mergeCell ref="V38:W38"/>
    <mergeCell ref="X38:Y38"/>
    <mergeCell ref="Z38:AA38"/>
    <mergeCell ref="Q38:S38"/>
    <mergeCell ref="T38:U38"/>
    <mergeCell ref="F38:H38"/>
    <mergeCell ref="X43:Y44"/>
    <mergeCell ref="Z43:AA44"/>
    <mergeCell ref="Z39:AA40"/>
    <mergeCell ref="F40:H40"/>
    <mergeCell ref="J40:K40"/>
    <mergeCell ref="L40:M40"/>
    <mergeCell ref="N40:P40"/>
    <mergeCell ref="Q40:S40"/>
    <mergeCell ref="T40:U40"/>
    <mergeCell ref="V40:W40"/>
    <mergeCell ref="F39:H39"/>
    <mergeCell ref="I39:I42"/>
    <mergeCell ref="J39:K39"/>
    <mergeCell ref="L39:M39"/>
    <mergeCell ref="N39:P39"/>
    <mergeCell ref="Q41:S41"/>
    <mergeCell ref="T41:U41"/>
    <mergeCell ref="V41:W41"/>
    <mergeCell ref="X41:Y42"/>
    <mergeCell ref="Z41:AA42"/>
    <mergeCell ref="F42:H42"/>
    <mergeCell ref="J42:K42"/>
    <mergeCell ref="L42:M42"/>
    <mergeCell ref="N42:P42"/>
    <mergeCell ref="N44:P44"/>
    <mergeCell ref="Q44:S44"/>
    <mergeCell ref="F43:H43"/>
    <mergeCell ref="J43:K43"/>
    <mergeCell ref="L43:M43"/>
    <mergeCell ref="N43:P43"/>
    <mergeCell ref="V42:W42"/>
    <mergeCell ref="Q45:S45"/>
    <mergeCell ref="T45:U45"/>
    <mergeCell ref="V45:W45"/>
    <mergeCell ref="Q43:S43"/>
    <mergeCell ref="T43:U43"/>
    <mergeCell ref="V43:W43"/>
    <mergeCell ref="Q42:S42"/>
    <mergeCell ref="T42:U42"/>
    <mergeCell ref="B23:I23"/>
    <mergeCell ref="B29:I29"/>
    <mergeCell ref="J7:K7"/>
    <mergeCell ref="J29:K29"/>
    <mergeCell ref="B15:I15"/>
    <mergeCell ref="B14:I14"/>
    <mergeCell ref="B13:I13"/>
    <mergeCell ref="B12:I12"/>
    <mergeCell ref="B11:I11"/>
    <mergeCell ref="B10:I10"/>
    <mergeCell ref="B9:I9"/>
    <mergeCell ref="B8:I8"/>
    <mergeCell ref="B7:I7"/>
    <mergeCell ref="B27:I27"/>
    <mergeCell ref="B28:I28"/>
    <mergeCell ref="J28:K28"/>
    <mergeCell ref="J23:K23"/>
    <mergeCell ref="J13:K13"/>
    <mergeCell ref="J14:K14"/>
    <mergeCell ref="B16:I16"/>
    <mergeCell ref="L20:S20"/>
    <mergeCell ref="T20:AA20"/>
    <mergeCell ref="L21:O21"/>
    <mergeCell ref="P21:S21"/>
    <mergeCell ref="T21:W21"/>
    <mergeCell ref="X21:AA21"/>
    <mergeCell ref="A4:A6"/>
    <mergeCell ref="J4:K6"/>
    <mergeCell ref="A17:K17"/>
    <mergeCell ref="A20:A22"/>
    <mergeCell ref="B20:I22"/>
    <mergeCell ref="J20:K22"/>
    <mergeCell ref="B4:I6"/>
    <mergeCell ref="Z13:AA13"/>
    <mergeCell ref="L13:M13"/>
    <mergeCell ref="N13:O13"/>
    <mergeCell ref="P13:Q13"/>
    <mergeCell ref="R13:S13"/>
    <mergeCell ref="V14:W14"/>
    <mergeCell ref="X14:Y14"/>
    <mergeCell ref="Z14:AA14"/>
    <mergeCell ref="L14:M14"/>
    <mergeCell ref="N14:O14"/>
    <mergeCell ref="P14:Q14"/>
    <mergeCell ref="C41:D42"/>
    <mergeCell ref="C43:D44"/>
    <mergeCell ref="C45:D46"/>
    <mergeCell ref="A36:E38"/>
    <mergeCell ref="A39:B42"/>
    <mergeCell ref="A43:B46"/>
    <mergeCell ref="X45:Y46"/>
    <mergeCell ref="Z45:AA46"/>
    <mergeCell ref="F46:H46"/>
    <mergeCell ref="J46:K46"/>
    <mergeCell ref="L46:M46"/>
    <mergeCell ref="N46:P46"/>
    <mergeCell ref="Q46:S46"/>
    <mergeCell ref="T46:U46"/>
    <mergeCell ref="V46:W46"/>
    <mergeCell ref="T44:U44"/>
    <mergeCell ref="V44:W44"/>
    <mergeCell ref="F45:H45"/>
    <mergeCell ref="J45:K45"/>
    <mergeCell ref="L45:M45"/>
    <mergeCell ref="N45:P45"/>
    <mergeCell ref="F44:H44"/>
    <mergeCell ref="J44:K44"/>
    <mergeCell ref="L44:M44"/>
    <mergeCell ref="AE5:AF6"/>
    <mergeCell ref="AE11:AF12"/>
    <mergeCell ref="AD4:AG4"/>
    <mergeCell ref="AD7:AG7"/>
    <mergeCell ref="AD10:AD13"/>
    <mergeCell ref="AG10:AG13"/>
    <mergeCell ref="T33:W33"/>
    <mergeCell ref="X33:AA33"/>
    <mergeCell ref="C39:D40"/>
    <mergeCell ref="J32:K32"/>
    <mergeCell ref="L32:M32"/>
    <mergeCell ref="N32:O32"/>
    <mergeCell ref="P32:Q32"/>
    <mergeCell ref="R32:S32"/>
    <mergeCell ref="A33:K33"/>
    <mergeCell ref="L33:O33"/>
    <mergeCell ref="P33:S33"/>
    <mergeCell ref="J30:K30"/>
    <mergeCell ref="L30:M30"/>
    <mergeCell ref="N30:O30"/>
    <mergeCell ref="P30:Q30"/>
    <mergeCell ref="R30:S30"/>
    <mergeCell ref="B31:I31"/>
    <mergeCell ref="B30:I30"/>
    <mergeCell ref="AD20:AG20"/>
    <mergeCell ref="AE21:AF22"/>
    <mergeCell ref="AD23:AG23"/>
    <mergeCell ref="AD26:AD29"/>
    <mergeCell ref="AG26:AG29"/>
    <mergeCell ref="AE27:AF28"/>
    <mergeCell ref="F36:H37"/>
    <mergeCell ref="N36:P37"/>
    <mergeCell ref="Q36:S37"/>
    <mergeCell ref="B32:I32"/>
    <mergeCell ref="J31:K31"/>
    <mergeCell ref="P23:Q23"/>
    <mergeCell ref="R23:S23"/>
    <mergeCell ref="B24:I24"/>
    <mergeCell ref="B25:I25"/>
    <mergeCell ref="B26:I26"/>
    <mergeCell ref="J26:K26"/>
    <mergeCell ref="L26:M26"/>
    <mergeCell ref="N26:O26"/>
    <mergeCell ref="P26:Q26"/>
    <mergeCell ref="T22:U22"/>
    <mergeCell ref="V22:W22"/>
    <mergeCell ref="X22:Y22"/>
    <mergeCell ref="Z22:AA22"/>
  </mergeCells>
  <phoneticPr fontId="1"/>
  <conditionalFormatting sqref="V39:W46">
    <cfRule type="containsText" dxfId="5" priority="1" operator="containsText" text="NG">
      <formula>NOT(ISERROR(SEARCH("NG",V39)))</formula>
    </cfRule>
  </conditionalFormatting>
  <conditionalFormatting sqref="Z39:AA46">
    <cfRule type="containsText" dxfId="4" priority="4" operator="containsText" text="(NG)">
      <formula>NOT(ISERROR(SEARCH("(NG)",Z39)))</formula>
    </cfRule>
  </conditionalFormatting>
  <dataValidations count="10">
    <dataValidation type="list" allowBlank="1" showInputMessage="1" sqref="L39:M39" xr:uid="{0DA2114D-4521-47C7-9FED-0529C56E9579}">
      <formula1>"1.0,1.5"</formula1>
    </dataValidation>
    <dataValidation type="list" allowBlank="1" showInputMessage="1" showErrorMessage="1" sqref="I43:I46" xr:uid="{4207D9EE-4174-4CF8-8140-E6A29570FACC}">
      <formula1>"有,無"</formula1>
    </dataValidation>
    <dataValidation type="list" allowBlank="1" showInputMessage="1" sqref="F39:H39" xr:uid="{6379724C-1E23-4732-ADA5-8DBE66CA034C}">
      <formula1>$AN$39:$AO$39</formula1>
    </dataValidation>
    <dataValidation type="list" allowBlank="1" showInputMessage="1" sqref="F40:H40" xr:uid="{BE195774-BC18-4A40-9E0B-B36381F07029}">
      <formula1>$AN$40:$AO$40</formula1>
    </dataValidation>
    <dataValidation type="list" allowBlank="1" showInputMessage="1" sqref="F41:H41" xr:uid="{FDD806FF-8145-44DC-8A73-05078BE86352}">
      <formula1>$AN$41:$AO$41</formula1>
    </dataValidation>
    <dataValidation type="list" allowBlank="1" showInputMessage="1" sqref="F42:H42" xr:uid="{D441B232-AC95-4B45-ADAC-547EA2123593}">
      <formula1>$AN$42:$AO$42</formula1>
    </dataValidation>
    <dataValidation type="list" allowBlank="1" showInputMessage="1" sqref="F43:H43" xr:uid="{30D5503A-CDFA-4844-83EB-C4EFC63C1E64}">
      <formula1>$AN$43:$AO$43</formula1>
    </dataValidation>
    <dataValidation type="list" allowBlank="1" showInputMessage="1" sqref="F44:H44" xr:uid="{9249E246-5D9E-40AE-A7D5-2217DA33E6AE}">
      <formula1>$AN$44:$AO$44</formula1>
    </dataValidation>
    <dataValidation type="list" allowBlank="1" showInputMessage="1" sqref="F45:H45" xr:uid="{D60D477C-664F-4256-9E69-30CF93B87D7C}">
      <formula1>$AN$45:$AO$45</formula1>
    </dataValidation>
    <dataValidation type="list" allowBlank="1" showInputMessage="1" sqref="F46:H46" xr:uid="{3333D79F-F4FC-4249-91ED-E743220D2D42}">
      <formula1>$AN$46:$AO$46</formula1>
    </dataValidation>
  </dataValidations>
  <printOptions horizontalCentered="1"/>
  <pageMargins left="0.70866141732283472" right="0.70866141732283472" top="0.74803149606299213" bottom="0.74803149606299213" header="0.31496062992125984" footer="0.31496062992125984"/>
  <pageSetup paperSize="9" scale="85" orientation="portrait" blackAndWhite="1" horizontalDpi="1200" verticalDpi="1200"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EE939-8CC6-4396-8671-BCA62C64E765}">
  <sheetPr codeName="Sheet12">
    <pageSetUpPr fitToPage="1"/>
  </sheetPr>
  <dimension ref="A1:BO73"/>
  <sheetViews>
    <sheetView showGridLines="0" view="pageBreakPreview" zoomScaleNormal="100" zoomScaleSheetLayoutView="100" workbookViewId="0">
      <selection activeCell="Y5" sqref="Y5"/>
    </sheetView>
  </sheetViews>
  <sheetFormatPr defaultColWidth="2.625" defaultRowHeight="15" customHeight="1"/>
  <cols>
    <col min="1" max="39" width="2.625" style="55"/>
    <col min="40" max="40" width="2.625" style="55" customWidth="1"/>
    <col min="41" max="48" width="4.75" style="55" customWidth="1"/>
    <col min="49" max="65" width="4.75" style="402" customWidth="1"/>
    <col min="66" max="66" width="4.75" style="55" customWidth="1"/>
    <col min="67" max="16384" width="2.625" style="55"/>
  </cols>
  <sheetData>
    <row r="1" spans="1:67" ht="15" customHeight="1" thickBot="1">
      <c r="A1" s="55" t="s">
        <v>573</v>
      </c>
      <c r="Y1" s="55" t="s">
        <v>574</v>
      </c>
      <c r="AW1" s="401"/>
      <c r="AX1" s="401"/>
      <c r="AY1" s="401"/>
      <c r="AZ1" s="401"/>
      <c r="BA1" s="401"/>
      <c r="BB1" s="401"/>
      <c r="BC1" s="401"/>
      <c r="BD1" s="401"/>
      <c r="BE1" s="401"/>
      <c r="BF1" s="401"/>
      <c r="BG1" s="401"/>
      <c r="BH1" s="401"/>
      <c r="BI1" s="401"/>
      <c r="BJ1" s="401"/>
      <c r="BK1" s="401"/>
      <c r="BL1" s="401"/>
      <c r="BM1" s="401"/>
    </row>
    <row r="2" spans="1:67" ht="15" customHeight="1">
      <c r="A2" s="1032" t="s">
        <v>575</v>
      </c>
      <c r="B2" s="1027"/>
      <c r="C2" s="1027"/>
      <c r="D2" s="1027"/>
      <c r="E2" s="1027"/>
      <c r="F2" s="1027"/>
      <c r="G2" s="1027"/>
      <c r="H2" s="1027"/>
      <c r="I2" s="1027"/>
      <c r="J2" s="1027"/>
      <c r="K2" s="1027"/>
      <c r="L2" s="1027"/>
      <c r="M2" s="1027"/>
      <c r="N2" s="1035" t="s">
        <v>576</v>
      </c>
      <c r="O2" s="1035"/>
      <c r="P2" s="1035"/>
      <c r="Q2" s="1035"/>
      <c r="R2" s="1027" t="s">
        <v>577</v>
      </c>
      <c r="S2" s="1027"/>
      <c r="T2" s="1027"/>
      <c r="U2" s="1027"/>
      <c r="V2" s="1027"/>
      <c r="W2" s="1037"/>
      <c r="Y2" s="1039" t="s">
        <v>578</v>
      </c>
      <c r="Z2" s="1040"/>
      <c r="AA2" s="1041"/>
      <c r="AB2" s="1027" t="s">
        <v>579</v>
      </c>
      <c r="AC2" s="1027"/>
      <c r="AD2" s="1027"/>
      <c r="AE2" s="1027"/>
      <c r="AF2" s="1027"/>
      <c r="AG2" s="1027"/>
      <c r="AH2" s="1025" t="s">
        <v>580</v>
      </c>
      <c r="AI2" s="1025" t="s">
        <v>581</v>
      </c>
      <c r="AJ2" s="1027" t="s">
        <v>582</v>
      </c>
      <c r="AK2" s="1027"/>
      <c r="AL2" s="1028" t="s">
        <v>583</v>
      </c>
      <c r="AM2" s="1029"/>
      <c r="AW2" s="402" t="s">
        <v>584</v>
      </c>
      <c r="BF2" s="402" t="s">
        <v>585</v>
      </c>
      <c r="BO2" s="56"/>
    </row>
    <row r="3" spans="1:67" ht="15" customHeight="1">
      <c r="A3" s="1033"/>
      <c r="B3" s="1034"/>
      <c r="C3" s="1034"/>
      <c r="D3" s="1034"/>
      <c r="E3" s="1034"/>
      <c r="F3" s="1034"/>
      <c r="G3" s="1034"/>
      <c r="H3" s="1034"/>
      <c r="I3" s="1034"/>
      <c r="J3" s="1034"/>
      <c r="K3" s="1034"/>
      <c r="L3" s="1034"/>
      <c r="M3" s="1034"/>
      <c r="N3" s="1036"/>
      <c r="O3" s="1036"/>
      <c r="P3" s="1036"/>
      <c r="Q3" s="1036"/>
      <c r="R3" s="1034"/>
      <c r="S3" s="1034"/>
      <c r="T3" s="1034"/>
      <c r="U3" s="1034"/>
      <c r="V3" s="1034"/>
      <c r="W3" s="1038"/>
      <c r="Y3" s="1042"/>
      <c r="Z3" s="1043"/>
      <c r="AA3" s="1044"/>
      <c r="AB3" s="1034"/>
      <c r="AC3" s="1034"/>
      <c r="AD3" s="1034"/>
      <c r="AE3" s="1034"/>
      <c r="AF3" s="1034"/>
      <c r="AG3" s="1034"/>
      <c r="AH3" s="1026"/>
      <c r="AI3" s="1026"/>
      <c r="AJ3" s="1030" t="s">
        <v>586</v>
      </c>
      <c r="AK3" s="1030" t="s">
        <v>587</v>
      </c>
      <c r="AL3" s="1030"/>
      <c r="AM3" s="1031"/>
      <c r="AW3" s="1022" t="s">
        <v>588</v>
      </c>
      <c r="AX3" s="1022" t="s">
        <v>589</v>
      </c>
      <c r="AY3" s="1022" t="s">
        <v>590</v>
      </c>
      <c r="AZ3" s="1022" t="s">
        <v>591</v>
      </c>
      <c r="BA3" s="1022"/>
      <c r="BB3" s="1022" t="s">
        <v>592</v>
      </c>
      <c r="BC3" s="1022"/>
      <c r="BF3" s="1022"/>
      <c r="BG3" s="1022" t="s">
        <v>588</v>
      </c>
      <c r="BH3" s="1022" t="s">
        <v>593</v>
      </c>
      <c r="BI3" s="1022"/>
      <c r="BJ3" s="1022" t="s">
        <v>594</v>
      </c>
      <c r="BK3" s="1022"/>
      <c r="BL3" s="1022"/>
      <c r="BM3" s="1022"/>
      <c r="BO3" s="56"/>
    </row>
    <row r="4" spans="1:67" ht="15" customHeight="1">
      <c r="A4" s="1033"/>
      <c r="B4" s="1034"/>
      <c r="C4" s="1034"/>
      <c r="D4" s="1034"/>
      <c r="E4" s="1034"/>
      <c r="F4" s="1034"/>
      <c r="G4" s="1034"/>
      <c r="H4" s="1034"/>
      <c r="I4" s="1034"/>
      <c r="J4" s="1034"/>
      <c r="K4" s="1034"/>
      <c r="L4" s="1034"/>
      <c r="M4" s="1034"/>
      <c r="N4" s="1023" t="s">
        <v>595</v>
      </c>
      <c r="O4" s="1023"/>
      <c r="P4" s="1023" t="s">
        <v>596</v>
      </c>
      <c r="Q4" s="1023"/>
      <c r="R4" s="1023" t="s">
        <v>597</v>
      </c>
      <c r="S4" s="1023"/>
      <c r="T4" s="1023" t="s">
        <v>598</v>
      </c>
      <c r="U4" s="1023"/>
      <c r="V4" s="1023" t="s">
        <v>599</v>
      </c>
      <c r="W4" s="1024"/>
      <c r="Y4" s="221" t="s">
        <v>590</v>
      </c>
      <c r="Z4" s="1045" t="s">
        <v>413</v>
      </c>
      <c r="AA4" s="1046"/>
      <c r="AB4" s="1034"/>
      <c r="AC4" s="1034"/>
      <c r="AD4" s="1034"/>
      <c r="AE4" s="1034"/>
      <c r="AF4" s="1034"/>
      <c r="AG4" s="1034"/>
      <c r="AH4" s="1026"/>
      <c r="AI4" s="1026"/>
      <c r="AJ4" s="1030"/>
      <c r="AK4" s="1030"/>
      <c r="AL4" s="1030"/>
      <c r="AM4" s="1031"/>
      <c r="AW4" s="1022"/>
      <c r="AX4" s="1022"/>
      <c r="AY4" s="1022"/>
      <c r="AZ4" s="402" t="s">
        <v>441</v>
      </c>
      <c r="BA4" s="402" t="s">
        <v>440</v>
      </c>
      <c r="BB4" s="402" t="s">
        <v>600</v>
      </c>
      <c r="BC4" s="402" t="s">
        <v>539</v>
      </c>
      <c r="BF4" s="1022"/>
      <c r="BG4" s="1022"/>
      <c r="BH4" s="402" t="s">
        <v>601</v>
      </c>
      <c r="BI4" s="402" t="s">
        <v>602</v>
      </c>
      <c r="BJ4" s="402" t="s">
        <v>603</v>
      </c>
      <c r="BK4" s="402" t="s">
        <v>440</v>
      </c>
      <c r="BL4" s="402" t="s">
        <v>602</v>
      </c>
      <c r="BM4" s="1022"/>
    </row>
    <row r="5" spans="1:67" ht="15" customHeight="1">
      <c r="A5" s="1033"/>
      <c r="B5" s="1034"/>
      <c r="C5" s="1034"/>
      <c r="D5" s="1034"/>
      <c r="E5" s="1034"/>
      <c r="F5" s="1034"/>
      <c r="G5" s="1034"/>
      <c r="H5" s="1034"/>
      <c r="I5" s="1034"/>
      <c r="J5" s="1034"/>
      <c r="K5" s="1034"/>
      <c r="L5" s="1034"/>
      <c r="M5" s="1034"/>
      <c r="N5" s="1023"/>
      <c r="O5" s="1023"/>
      <c r="P5" s="1023"/>
      <c r="Q5" s="1023"/>
      <c r="R5" s="1023"/>
      <c r="S5" s="1023"/>
      <c r="T5" s="1023"/>
      <c r="U5" s="1023"/>
      <c r="V5" s="1023"/>
      <c r="W5" s="1024"/>
      <c r="Y5" s="225">
        <v>2</v>
      </c>
      <c r="Z5" s="985">
        <v>1</v>
      </c>
      <c r="AA5" s="986"/>
      <c r="AB5" s="990" t="s">
        <v>607</v>
      </c>
      <c r="AC5" s="990"/>
      <c r="AD5" s="990"/>
      <c r="AE5" s="990"/>
      <c r="AF5" s="990"/>
      <c r="AG5" s="990"/>
      <c r="AH5" s="227"/>
      <c r="AI5" s="227" t="s">
        <v>604</v>
      </c>
      <c r="AJ5" s="227" t="s">
        <v>611</v>
      </c>
      <c r="AK5" s="227" t="s">
        <v>611</v>
      </c>
      <c r="AL5" s="991" t="str">
        <f ca="1">IF(OR(AB5=0,AB5="　",BB5&lt;0),"",OFFSET($BG$6,BB5,BC5))</f>
        <v xml:space="preserve">(い) </v>
      </c>
      <c r="AM5" s="992"/>
      <c r="AW5" s="402">
        <f>IF(AB5=0,0,MATCH(AB5,$Q$31:$Q$38,0))</f>
        <v>1</v>
      </c>
      <c r="AX5" s="402">
        <f>IF(OR(AW5=3,AW5=5),1,0)*IF(AH5="下",1,0)</f>
        <v>0</v>
      </c>
      <c r="AY5" s="402">
        <f>IF(AI5="上",2,IF(AI5="下",1,0))</f>
        <v>1</v>
      </c>
      <c r="AZ5" s="402">
        <f t="shared" ref="AZ5:AZ30" si="0">IF(AJ5="出",1,0)</f>
        <v>1</v>
      </c>
      <c r="BA5" s="402">
        <f t="shared" ref="BA5:BA30" si="1">IF(AK5="出",1,0)</f>
        <v>1</v>
      </c>
      <c r="BB5" s="402">
        <f>(AW5-1)*2+AX5</f>
        <v>0</v>
      </c>
      <c r="BC5" s="402">
        <f>IF(AND(AI5="平",AJ5="出"),1,IF(AI5="平",2,BD5))</f>
        <v>3</v>
      </c>
      <c r="BD5" s="402">
        <f>IF(AND(AJ5="出",AK5="出"),3,IF(AK5="出",4,IF(AJ5="出",6,5)))</f>
        <v>3</v>
      </c>
      <c r="BF5" s="1022"/>
      <c r="BG5" s="402">
        <v>0</v>
      </c>
      <c r="BH5" s="402">
        <v>1</v>
      </c>
      <c r="BI5" s="402">
        <v>2</v>
      </c>
      <c r="BJ5" s="402">
        <v>3</v>
      </c>
      <c r="BK5" s="402">
        <v>4</v>
      </c>
      <c r="BL5" s="402">
        <v>5</v>
      </c>
      <c r="BM5" s="402">
        <v>6</v>
      </c>
    </row>
    <row r="6" spans="1:67" ht="15" customHeight="1">
      <c r="A6" s="1033"/>
      <c r="B6" s="1034"/>
      <c r="C6" s="1034"/>
      <c r="D6" s="1034"/>
      <c r="E6" s="1034"/>
      <c r="F6" s="1034"/>
      <c r="G6" s="1034"/>
      <c r="H6" s="1034"/>
      <c r="I6" s="1034"/>
      <c r="J6" s="1034"/>
      <c r="K6" s="1034"/>
      <c r="L6" s="1034"/>
      <c r="M6" s="1034"/>
      <c r="N6" s="1023"/>
      <c r="O6" s="1023"/>
      <c r="P6" s="1023"/>
      <c r="Q6" s="1023"/>
      <c r="R6" s="1023"/>
      <c r="S6" s="1023"/>
      <c r="T6" s="1023"/>
      <c r="U6" s="1023"/>
      <c r="V6" s="1023"/>
      <c r="W6" s="1024"/>
      <c r="Y6" s="225">
        <v>2</v>
      </c>
      <c r="Z6" s="985">
        <v>2</v>
      </c>
      <c r="AA6" s="986"/>
      <c r="AB6" s="990" t="s">
        <v>612</v>
      </c>
      <c r="AC6" s="990"/>
      <c r="AD6" s="990"/>
      <c r="AE6" s="990"/>
      <c r="AF6" s="990"/>
      <c r="AG6" s="990"/>
      <c r="AH6" s="227" t="s">
        <v>604</v>
      </c>
      <c r="AI6" s="227" t="s">
        <v>604</v>
      </c>
      <c r="AJ6" s="227"/>
      <c r="AK6" s="227" t="s">
        <v>611</v>
      </c>
      <c r="AL6" s="991" t="str">
        <f t="shared" ref="AL6:AL61" ca="1" si="2">IF(OR(AB6=0,AB6="　",BB6&lt;0),"",OFFSET($BG$6,BB6,BC6))</f>
        <v xml:space="preserve">(い) </v>
      </c>
      <c r="AM6" s="992"/>
      <c r="AW6" s="402">
        <f t="shared" ref="AW6:AW61" si="3">IF(AB6=0,0,MATCH(AB6,$Q$31:$Q$38,0))</f>
        <v>2</v>
      </c>
      <c r="AX6" s="402">
        <f t="shared" ref="AX6:AX61" si="4">IF(OR(AW6=3,AW6=5),1,0)*IF(AH6="下",1,0)</f>
        <v>0</v>
      </c>
      <c r="AY6" s="402">
        <f t="shared" ref="AY6:AY61" si="5">IF(AI6="上",2,IF(AI6="下",1,0))</f>
        <v>1</v>
      </c>
      <c r="AZ6" s="402">
        <f t="shared" si="0"/>
        <v>0</v>
      </c>
      <c r="BA6" s="402">
        <f t="shared" si="1"/>
        <v>1</v>
      </c>
      <c r="BB6" s="402">
        <f t="shared" ref="BB6:BB61" si="6">(AW6-1)*2+AX6</f>
        <v>2</v>
      </c>
      <c r="BC6" s="402">
        <f t="shared" ref="BC6:BC61" si="7">IF(AND(AI6="平",AJ6="出"),1,IF(AI6="平",2,BD6))</f>
        <v>4</v>
      </c>
      <c r="BD6" s="402">
        <f t="shared" ref="BD6:BD61" si="8">IF(AND(AJ6="出",AK6="出"),3,IF(AK6="出",4,IF(AJ6="出",6,5)))</f>
        <v>4</v>
      </c>
      <c r="BF6" s="402">
        <v>0</v>
      </c>
      <c r="BG6" s="402" t="s">
        <v>607</v>
      </c>
      <c r="BH6" s="402" t="s">
        <v>608</v>
      </c>
      <c r="BI6" s="402" t="s">
        <v>608</v>
      </c>
      <c r="BJ6" s="402" t="s">
        <v>608</v>
      </c>
      <c r="BK6" s="402" t="s">
        <v>608</v>
      </c>
      <c r="BL6" s="402" t="s">
        <v>608</v>
      </c>
      <c r="BM6" s="402" t="s">
        <v>609</v>
      </c>
    </row>
    <row r="7" spans="1:67" ht="15" customHeight="1">
      <c r="A7" s="1012" t="s">
        <v>610</v>
      </c>
      <c r="B7" s="1013"/>
      <c r="C7" s="1013"/>
      <c r="D7" s="1013"/>
      <c r="E7" s="1013"/>
      <c r="F7" s="1013"/>
      <c r="G7" s="1013"/>
      <c r="H7" s="1013"/>
      <c r="I7" s="1013"/>
      <c r="J7" s="1013"/>
      <c r="K7" s="1013"/>
      <c r="L7" s="1013"/>
      <c r="M7" s="1013"/>
      <c r="N7" s="1016" t="s">
        <v>608</v>
      </c>
      <c r="O7" s="1016"/>
      <c r="P7" s="1016" t="s">
        <v>608</v>
      </c>
      <c r="Q7" s="1016"/>
      <c r="R7" s="1016" t="s">
        <v>608</v>
      </c>
      <c r="S7" s="1016"/>
      <c r="T7" s="1016" t="s">
        <v>608</v>
      </c>
      <c r="U7" s="1016"/>
      <c r="V7" s="1016" t="s">
        <v>608</v>
      </c>
      <c r="W7" s="1018"/>
      <c r="Y7" s="225">
        <v>2</v>
      </c>
      <c r="Z7" s="985">
        <v>3</v>
      </c>
      <c r="AA7" s="986"/>
      <c r="AB7" s="990" t="s">
        <v>485</v>
      </c>
      <c r="AC7" s="990"/>
      <c r="AD7" s="990"/>
      <c r="AE7" s="990"/>
      <c r="AF7" s="990"/>
      <c r="AG7" s="990"/>
      <c r="AH7" s="227" t="s">
        <v>420</v>
      </c>
      <c r="AI7" s="227" t="s">
        <v>604</v>
      </c>
      <c r="AJ7" s="227" t="s">
        <v>611</v>
      </c>
      <c r="AK7" s="227" t="s">
        <v>611</v>
      </c>
      <c r="AL7" s="991" t="str">
        <f ca="1">IF(OR(AB7=0,AB7="　",BB7&lt;0),"",OFFSET($BG$6,BB7,BC7))</f>
        <v xml:space="preserve">(に) </v>
      </c>
      <c r="AM7" s="992"/>
      <c r="AW7" s="402">
        <f t="shared" si="3"/>
        <v>3</v>
      </c>
      <c r="AX7" s="402">
        <f t="shared" si="4"/>
        <v>0</v>
      </c>
      <c r="AY7" s="402">
        <f t="shared" si="5"/>
        <v>1</v>
      </c>
      <c r="AZ7" s="402">
        <f t="shared" si="0"/>
        <v>1</v>
      </c>
      <c r="BA7" s="402">
        <f t="shared" si="1"/>
        <v>1</v>
      </c>
      <c r="BB7" s="402">
        <f t="shared" si="6"/>
        <v>4</v>
      </c>
      <c r="BC7" s="402">
        <f t="shared" si="7"/>
        <v>3</v>
      </c>
      <c r="BD7" s="402">
        <f t="shared" si="8"/>
        <v>3</v>
      </c>
      <c r="BF7" s="402">
        <v>1</v>
      </c>
    </row>
    <row r="8" spans="1:67" ht="15" customHeight="1">
      <c r="A8" s="1012"/>
      <c r="B8" s="1013"/>
      <c r="C8" s="1013"/>
      <c r="D8" s="1013"/>
      <c r="E8" s="1013"/>
      <c r="F8" s="1013"/>
      <c r="G8" s="1013"/>
      <c r="H8" s="1013"/>
      <c r="I8" s="1013"/>
      <c r="J8" s="1013"/>
      <c r="K8" s="1013"/>
      <c r="L8" s="1013"/>
      <c r="M8" s="1013"/>
      <c r="N8" s="1016"/>
      <c r="O8" s="1016"/>
      <c r="P8" s="1016"/>
      <c r="Q8" s="1016"/>
      <c r="R8" s="1016"/>
      <c r="S8" s="1016"/>
      <c r="T8" s="1016"/>
      <c r="U8" s="1016"/>
      <c r="V8" s="1016"/>
      <c r="W8" s="1018"/>
      <c r="Y8" s="225">
        <v>1</v>
      </c>
      <c r="Z8" s="985">
        <v>1</v>
      </c>
      <c r="AA8" s="986"/>
      <c r="AB8" s="990" t="s">
        <v>486</v>
      </c>
      <c r="AC8" s="990"/>
      <c r="AD8" s="990"/>
      <c r="AE8" s="990"/>
      <c r="AF8" s="990"/>
      <c r="AG8" s="990"/>
      <c r="AH8" s="227" t="s">
        <v>604</v>
      </c>
      <c r="AI8" s="227" t="s">
        <v>604</v>
      </c>
      <c r="AJ8" s="227" t="s">
        <v>420</v>
      </c>
      <c r="AK8" s="227" t="s">
        <v>420</v>
      </c>
      <c r="AL8" s="991" t="str">
        <f t="shared" ca="1" si="2"/>
        <v xml:space="preserve">(ろ) </v>
      </c>
      <c r="AM8" s="992"/>
      <c r="AW8" s="402">
        <f t="shared" si="3"/>
        <v>4</v>
      </c>
      <c r="AX8" s="402">
        <f t="shared" si="4"/>
        <v>0</v>
      </c>
      <c r="AY8" s="402">
        <f t="shared" si="5"/>
        <v>1</v>
      </c>
      <c r="AZ8" s="402">
        <f t="shared" si="0"/>
        <v>0</v>
      </c>
      <c r="BA8" s="402">
        <f t="shared" si="1"/>
        <v>0</v>
      </c>
      <c r="BB8" s="402">
        <f t="shared" si="6"/>
        <v>6</v>
      </c>
      <c r="BC8" s="402">
        <f t="shared" si="7"/>
        <v>5</v>
      </c>
      <c r="BD8" s="402">
        <f t="shared" si="8"/>
        <v>5</v>
      </c>
      <c r="BF8" s="402">
        <v>2</v>
      </c>
      <c r="BG8" s="402" t="s">
        <v>612</v>
      </c>
      <c r="BH8" s="402" t="s">
        <v>613</v>
      </c>
      <c r="BI8" s="402" t="s">
        <v>608</v>
      </c>
      <c r="BJ8" s="402" t="s">
        <v>613</v>
      </c>
      <c r="BK8" s="402" t="s">
        <v>608</v>
      </c>
      <c r="BL8" s="402" t="s">
        <v>608</v>
      </c>
      <c r="BM8" s="402" t="s">
        <v>609</v>
      </c>
    </row>
    <row r="9" spans="1:67" ht="15" customHeight="1">
      <c r="A9" s="1012" t="s">
        <v>614</v>
      </c>
      <c r="B9" s="1013"/>
      <c r="C9" s="1013"/>
      <c r="D9" s="1013"/>
      <c r="E9" s="1013"/>
      <c r="F9" s="1013"/>
      <c r="G9" s="1013"/>
      <c r="H9" s="1013"/>
      <c r="I9" s="1013"/>
      <c r="J9" s="1013"/>
      <c r="K9" s="1013"/>
      <c r="L9" s="1013"/>
      <c r="M9" s="1013"/>
      <c r="N9" s="1016" t="s">
        <v>613</v>
      </c>
      <c r="O9" s="1016"/>
      <c r="P9" s="1016" t="s">
        <v>608</v>
      </c>
      <c r="Q9" s="1016"/>
      <c r="R9" s="1016" t="s">
        <v>613</v>
      </c>
      <c r="S9" s="1016"/>
      <c r="T9" s="1016" t="s">
        <v>608</v>
      </c>
      <c r="U9" s="1016"/>
      <c r="V9" s="1016" t="s">
        <v>608</v>
      </c>
      <c r="W9" s="1018"/>
      <c r="Y9" s="225">
        <v>1</v>
      </c>
      <c r="Z9" s="985">
        <v>2</v>
      </c>
      <c r="AA9" s="986"/>
      <c r="AB9" s="990" t="s">
        <v>487</v>
      </c>
      <c r="AC9" s="990"/>
      <c r="AD9" s="990"/>
      <c r="AE9" s="990"/>
      <c r="AF9" s="990"/>
      <c r="AG9" s="990"/>
      <c r="AH9" s="227" t="s">
        <v>420</v>
      </c>
      <c r="AI9" s="227" t="s">
        <v>606</v>
      </c>
      <c r="AJ9" s="227" t="s">
        <v>611</v>
      </c>
      <c r="AK9" s="227"/>
      <c r="AL9" s="991" t="str">
        <f t="shared" ca="1" si="2"/>
        <v xml:space="preserve">(ほ) </v>
      </c>
      <c r="AM9" s="992"/>
      <c r="AW9" s="402">
        <f t="shared" si="3"/>
        <v>5</v>
      </c>
      <c r="AX9" s="402">
        <f t="shared" si="4"/>
        <v>0</v>
      </c>
      <c r="AY9" s="402">
        <f t="shared" si="5"/>
        <v>0</v>
      </c>
      <c r="AZ9" s="402">
        <f t="shared" si="0"/>
        <v>1</v>
      </c>
      <c r="BA9" s="402">
        <f t="shared" si="1"/>
        <v>0</v>
      </c>
      <c r="BB9" s="402">
        <f t="shared" si="6"/>
        <v>8</v>
      </c>
      <c r="BC9" s="402">
        <f t="shared" si="7"/>
        <v>1</v>
      </c>
      <c r="BD9" s="402">
        <f t="shared" si="8"/>
        <v>6</v>
      </c>
      <c r="BF9" s="402">
        <v>3</v>
      </c>
    </row>
    <row r="10" spans="1:67" ht="15" customHeight="1">
      <c r="A10" s="1012"/>
      <c r="B10" s="1013"/>
      <c r="C10" s="1013"/>
      <c r="D10" s="1013"/>
      <c r="E10" s="1013"/>
      <c r="F10" s="1013"/>
      <c r="G10" s="1013"/>
      <c r="H10" s="1013"/>
      <c r="I10" s="1013"/>
      <c r="J10" s="1013"/>
      <c r="K10" s="1013"/>
      <c r="L10" s="1013"/>
      <c r="M10" s="1013"/>
      <c r="N10" s="1016"/>
      <c r="O10" s="1016"/>
      <c r="P10" s="1016"/>
      <c r="Q10" s="1016"/>
      <c r="R10" s="1016"/>
      <c r="S10" s="1016"/>
      <c r="T10" s="1016"/>
      <c r="U10" s="1016"/>
      <c r="V10" s="1016"/>
      <c r="W10" s="1018"/>
      <c r="Y10" s="225">
        <v>1</v>
      </c>
      <c r="Z10" s="985">
        <v>3</v>
      </c>
      <c r="AA10" s="986"/>
      <c r="AB10" s="990" t="s">
        <v>623</v>
      </c>
      <c r="AC10" s="990"/>
      <c r="AD10" s="990"/>
      <c r="AE10" s="990"/>
      <c r="AF10" s="990"/>
      <c r="AG10" s="990"/>
      <c r="AH10" s="227" t="s">
        <v>604</v>
      </c>
      <c r="AI10" s="227" t="s">
        <v>604</v>
      </c>
      <c r="AJ10" s="227" t="s">
        <v>611</v>
      </c>
      <c r="AK10" s="227" t="s">
        <v>611</v>
      </c>
      <c r="AL10" s="991" t="str">
        <f t="shared" ca="1" si="2"/>
        <v xml:space="preserve">(ち) </v>
      </c>
      <c r="AM10" s="992"/>
      <c r="AW10" s="402">
        <f t="shared" si="3"/>
        <v>6</v>
      </c>
      <c r="AX10" s="402">
        <f t="shared" si="4"/>
        <v>0</v>
      </c>
      <c r="AY10" s="402">
        <f t="shared" si="5"/>
        <v>1</v>
      </c>
      <c r="AZ10" s="402">
        <f t="shared" si="0"/>
        <v>1</v>
      </c>
      <c r="BA10" s="402">
        <f t="shared" si="1"/>
        <v>1</v>
      </c>
      <c r="BB10" s="402">
        <f t="shared" si="6"/>
        <v>10</v>
      </c>
      <c r="BC10" s="402">
        <f t="shared" si="7"/>
        <v>3</v>
      </c>
      <c r="BD10" s="402">
        <f t="shared" si="8"/>
        <v>3</v>
      </c>
      <c r="BF10" s="402">
        <v>4</v>
      </c>
      <c r="BG10" s="402" t="s">
        <v>485</v>
      </c>
      <c r="BH10" s="402" t="s">
        <v>615</v>
      </c>
      <c r="BI10" s="402" t="s">
        <v>613</v>
      </c>
      <c r="BJ10" s="402" t="s">
        <v>615</v>
      </c>
      <c r="BK10" s="402" t="s">
        <v>613</v>
      </c>
      <c r="BL10" s="402" t="s">
        <v>608</v>
      </c>
      <c r="BM10" s="402" t="s">
        <v>609</v>
      </c>
    </row>
    <row r="11" spans="1:67" ht="15" customHeight="1">
      <c r="A11" s="1012" t="s">
        <v>616</v>
      </c>
      <c r="B11" s="1013"/>
      <c r="C11" s="1013"/>
      <c r="D11" s="1013"/>
      <c r="E11" s="1013"/>
      <c r="F11" s="1013"/>
      <c r="G11" s="1013"/>
      <c r="H11" s="1013" t="s">
        <v>617</v>
      </c>
      <c r="I11" s="1013"/>
      <c r="J11" s="1013"/>
      <c r="K11" s="1013"/>
      <c r="L11" s="1013"/>
      <c r="M11" s="1013"/>
      <c r="N11" s="1016" t="s">
        <v>613</v>
      </c>
      <c r="O11" s="1016"/>
      <c r="P11" s="1016" t="s">
        <v>608</v>
      </c>
      <c r="Q11" s="1016"/>
      <c r="R11" s="1016" t="s">
        <v>615</v>
      </c>
      <c r="S11" s="1016"/>
      <c r="T11" s="1016" t="s">
        <v>613</v>
      </c>
      <c r="U11" s="1016"/>
      <c r="V11" s="1016" t="s">
        <v>608</v>
      </c>
      <c r="W11" s="1018"/>
      <c r="Y11" s="225">
        <v>1</v>
      </c>
      <c r="Z11" s="985">
        <v>4</v>
      </c>
      <c r="AA11" s="986"/>
      <c r="AB11" s="990" t="s">
        <v>489</v>
      </c>
      <c r="AC11" s="990"/>
      <c r="AD11" s="990"/>
      <c r="AE11" s="990"/>
      <c r="AF11" s="990"/>
      <c r="AG11" s="990"/>
      <c r="AH11" s="227"/>
      <c r="AI11" s="227" t="s">
        <v>604</v>
      </c>
      <c r="AJ11" s="227" t="s">
        <v>611</v>
      </c>
      <c r="AK11" s="227" t="s">
        <v>611</v>
      </c>
      <c r="AL11" s="991" t="str">
        <f t="shared" ca="1" si="2"/>
        <v xml:space="preserve">(り) </v>
      </c>
      <c r="AM11" s="992"/>
      <c r="AW11" s="402">
        <f t="shared" si="3"/>
        <v>7</v>
      </c>
      <c r="AX11" s="402">
        <f t="shared" si="4"/>
        <v>0</v>
      </c>
      <c r="AY11" s="402">
        <f t="shared" si="5"/>
        <v>1</v>
      </c>
      <c r="AZ11" s="402">
        <f t="shared" si="0"/>
        <v>1</v>
      </c>
      <c r="BA11" s="402">
        <f t="shared" si="1"/>
        <v>1</v>
      </c>
      <c r="BB11" s="402">
        <f t="shared" si="6"/>
        <v>12</v>
      </c>
      <c r="BC11" s="402">
        <f t="shared" si="7"/>
        <v>3</v>
      </c>
      <c r="BD11" s="402">
        <f t="shared" si="8"/>
        <v>3</v>
      </c>
      <c r="BF11" s="402">
        <v>5</v>
      </c>
      <c r="BG11" s="402" t="s">
        <v>441</v>
      </c>
      <c r="BH11" s="402" t="s">
        <v>613</v>
      </c>
      <c r="BI11" s="402" t="s">
        <v>608</v>
      </c>
      <c r="BJ11" s="402" t="s">
        <v>615</v>
      </c>
      <c r="BK11" s="402" t="s">
        <v>613</v>
      </c>
      <c r="BL11" s="402" t="s">
        <v>608</v>
      </c>
      <c r="BM11" s="402" t="s">
        <v>609</v>
      </c>
    </row>
    <row r="12" spans="1:67" ht="15" customHeight="1">
      <c r="A12" s="1012"/>
      <c r="B12" s="1013"/>
      <c r="C12" s="1013"/>
      <c r="D12" s="1013"/>
      <c r="E12" s="1013"/>
      <c r="F12" s="1013"/>
      <c r="G12" s="1013"/>
      <c r="H12" s="1013"/>
      <c r="I12" s="1013"/>
      <c r="J12" s="1013"/>
      <c r="K12" s="1013"/>
      <c r="L12" s="1013"/>
      <c r="M12" s="1013"/>
      <c r="N12" s="1016"/>
      <c r="O12" s="1016"/>
      <c r="P12" s="1016"/>
      <c r="Q12" s="1016"/>
      <c r="R12" s="1016"/>
      <c r="S12" s="1016"/>
      <c r="T12" s="1016"/>
      <c r="U12" s="1016"/>
      <c r="V12" s="1016"/>
      <c r="W12" s="1018"/>
      <c r="Y12" s="225">
        <v>1</v>
      </c>
      <c r="Z12" s="985">
        <v>5</v>
      </c>
      <c r="AA12" s="986"/>
      <c r="AB12" s="990" t="s">
        <v>605</v>
      </c>
      <c r="AC12" s="990"/>
      <c r="AD12" s="990"/>
      <c r="AE12" s="990"/>
      <c r="AF12" s="990"/>
      <c r="AG12" s="990"/>
      <c r="AH12" s="227"/>
      <c r="AI12" s="227" t="s">
        <v>604</v>
      </c>
      <c r="AJ12" s="227" t="s">
        <v>420</v>
      </c>
      <c r="AK12" s="227" t="s">
        <v>420</v>
      </c>
      <c r="AL12" s="991" t="str">
        <f t="shared" ca="1" si="2"/>
        <v xml:space="preserve">(と) </v>
      </c>
      <c r="AM12" s="992"/>
      <c r="AW12" s="402">
        <f t="shared" si="3"/>
        <v>8</v>
      </c>
      <c r="AX12" s="402">
        <f t="shared" si="4"/>
        <v>0</v>
      </c>
      <c r="AY12" s="402">
        <f t="shared" si="5"/>
        <v>1</v>
      </c>
      <c r="AZ12" s="402">
        <f t="shared" si="0"/>
        <v>0</v>
      </c>
      <c r="BA12" s="402">
        <f t="shared" si="1"/>
        <v>0</v>
      </c>
      <c r="BB12" s="402">
        <f t="shared" si="6"/>
        <v>14</v>
      </c>
      <c r="BC12" s="402">
        <f t="shared" si="7"/>
        <v>5</v>
      </c>
      <c r="BD12" s="402">
        <f t="shared" si="8"/>
        <v>5</v>
      </c>
      <c r="BF12" s="402">
        <v>6</v>
      </c>
      <c r="BG12" s="402" t="s">
        <v>486</v>
      </c>
      <c r="BH12" s="402" t="s">
        <v>615</v>
      </c>
      <c r="BI12" s="402" t="s">
        <v>613</v>
      </c>
      <c r="BJ12" s="402" t="s">
        <v>618</v>
      </c>
      <c r="BK12" s="402" t="s">
        <v>619</v>
      </c>
      <c r="BL12" s="402" t="s">
        <v>613</v>
      </c>
      <c r="BM12" s="402" t="s">
        <v>609</v>
      </c>
    </row>
    <row r="13" spans="1:67" ht="15" customHeight="1">
      <c r="A13" s="1012"/>
      <c r="B13" s="1013"/>
      <c r="C13" s="1013"/>
      <c r="D13" s="1013"/>
      <c r="E13" s="1013"/>
      <c r="F13" s="1013"/>
      <c r="G13" s="1013"/>
      <c r="H13" s="1020" t="s">
        <v>620</v>
      </c>
      <c r="I13" s="1020"/>
      <c r="J13" s="1020"/>
      <c r="K13" s="1020"/>
      <c r="L13" s="1020"/>
      <c r="M13" s="1020"/>
      <c r="N13" s="1016" t="s">
        <v>615</v>
      </c>
      <c r="O13" s="1016"/>
      <c r="P13" s="1016" t="s">
        <v>613</v>
      </c>
      <c r="Q13" s="1016"/>
      <c r="R13" s="1016"/>
      <c r="S13" s="1016"/>
      <c r="T13" s="1016"/>
      <c r="U13" s="1016"/>
      <c r="V13" s="1016"/>
      <c r="W13" s="1018"/>
      <c r="Y13" s="225"/>
      <c r="Z13" s="985"/>
      <c r="AA13" s="986"/>
      <c r="AB13" s="990"/>
      <c r="AC13" s="990"/>
      <c r="AD13" s="990"/>
      <c r="AE13" s="990"/>
      <c r="AF13" s="990"/>
      <c r="AG13" s="990"/>
      <c r="AH13" s="227"/>
      <c r="AI13" s="227"/>
      <c r="AJ13" s="227"/>
      <c r="AK13" s="227"/>
      <c r="AL13" s="991" t="str">
        <f t="shared" ca="1" si="2"/>
        <v/>
      </c>
      <c r="AM13" s="992"/>
      <c r="AW13" s="402">
        <f t="shared" si="3"/>
        <v>0</v>
      </c>
      <c r="AX13" s="402">
        <f t="shared" si="4"/>
        <v>0</v>
      </c>
      <c r="AY13" s="402">
        <f t="shared" si="5"/>
        <v>0</v>
      </c>
      <c r="AZ13" s="402">
        <f t="shared" si="0"/>
        <v>0</v>
      </c>
      <c r="BA13" s="402">
        <f t="shared" si="1"/>
        <v>0</v>
      </c>
      <c r="BB13" s="402">
        <f t="shared" si="6"/>
        <v>-2</v>
      </c>
      <c r="BC13" s="402">
        <f>IF(AND(AI13="平",AJ13="出"),1,IF(AI13="平",2,BD13))</f>
        <v>5</v>
      </c>
      <c r="BD13" s="402">
        <f t="shared" si="8"/>
        <v>5</v>
      </c>
      <c r="BF13" s="402">
        <v>7</v>
      </c>
    </row>
    <row r="14" spans="1:67" ht="15" customHeight="1">
      <c r="A14" s="1012" t="s">
        <v>621</v>
      </c>
      <c r="B14" s="1013"/>
      <c r="C14" s="1013"/>
      <c r="D14" s="1013"/>
      <c r="E14" s="1013"/>
      <c r="F14" s="1013"/>
      <c r="G14" s="1013"/>
      <c r="H14" s="1013"/>
      <c r="I14" s="1013"/>
      <c r="J14" s="1013"/>
      <c r="K14" s="1013"/>
      <c r="L14" s="1013"/>
      <c r="M14" s="1013"/>
      <c r="N14" s="1016" t="s">
        <v>615</v>
      </c>
      <c r="O14" s="1016"/>
      <c r="P14" s="1016" t="s">
        <v>613</v>
      </c>
      <c r="Q14" s="1016"/>
      <c r="R14" s="1016" t="s">
        <v>618</v>
      </c>
      <c r="S14" s="1016"/>
      <c r="T14" s="1016" t="s">
        <v>619</v>
      </c>
      <c r="U14" s="1016"/>
      <c r="V14" s="1016" t="s">
        <v>613</v>
      </c>
      <c r="W14" s="1018"/>
      <c r="Y14" s="225"/>
      <c r="Z14" s="985"/>
      <c r="AA14" s="986"/>
      <c r="AB14" s="990"/>
      <c r="AC14" s="990"/>
      <c r="AD14" s="990"/>
      <c r="AE14" s="990"/>
      <c r="AF14" s="990"/>
      <c r="AG14" s="990"/>
      <c r="AH14" s="227"/>
      <c r="AI14" s="227"/>
      <c r="AJ14" s="227"/>
      <c r="AK14" s="227"/>
      <c r="AL14" s="991" t="str">
        <f t="shared" ca="1" si="2"/>
        <v/>
      </c>
      <c r="AM14" s="992"/>
      <c r="AW14" s="402">
        <f t="shared" si="3"/>
        <v>0</v>
      </c>
      <c r="AX14" s="402">
        <f t="shared" si="4"/>
        <v>0</v>
      </c>
      <c r="AY14" s="402">
        <f t="shared" si="5"/>
        <v>0</v>
      </c>
      <c r="AZ14" s="402">
        <f t="shared" si="0"/>
        <v>0</v>
      </c>
      <c r="BA14" s="402">
        <f t="shared" si="1"/>
        <v>0</v>
      </c>
      <c r="BB14" s="402">
        <f t="shared" si="6"/>
        <v>-2</v>
      </c>
      <c r="BC14" s="402">
        <f t="shared" si="7"/>
        <v>5</v>
      </c>
      <c r="BD14" s="402">
        <f t="shared" si="8"/>
        <v>5</v>
      </c>
      <c r="BF14" s="402">
        <v>8</v>
      </c>
      <c r="BG14" s="402" t="s">
        <v>487</v>
      </c>
      <c r="BH14" s="402" t="s">
        <v>622</v>
      </c>
      <c r="BI14" s="402" t="s">
        <v>613</v>
      </c>
      <c r="BJ14" s="402" t="s">
        <v>618</v>
      </c>
      <c r="BK14" s="402" t="s">
        <v>619</v>
      </c>
      <c r="BL14" s="402" t="s">
        <v>613</v>
      </c>
      <c r="BM14" s="402" t="s">
        <v>609</v>
      </c>
    </row>
    <row r="15" spans="1:67" ht="15" customHeight="1">
      <c r="A15" s="1012"/>
      <c r="B15" s="1013"/>
      <c r="C15" s="1013"/>
      <c r="D15" s="1013"/>
      <c r="E15" s="1013"/>
      <c r="F15" s="1013"/>
      <c r="G15" s="1013"/>
      <c r="H15" s="1013"/>
      <c r="I15" s="1013"/>
      <c r="J15" s="1013"/>
      <c r="K15" s="1013"/>
      <c r="L15" s="1013"/>
      <c r="M15" s="1013"/>
      <c r="N15" s="1016"/>
      <c r="O15" s="1016"/>
      <c r="P15" s="1016"/>
      <c r="Q15" s="1016"/>
      <c r="R15" s="1016"/>
      <c r="S15" s="1016"/>
      <c r="T15" s="1016"/>
      <c r="U15" s="1016"/>
      <c r="V15" s="1016"/>
      <c r="W15" s="1018"/>
      <c r="Y15" s="225"/>
      <c r="Z15" s="985"/>
      <c r="AA15" s="986"/>
      <c r="AB15" s="990"/>
      <c r="AC15" s="990"/>
      <c r="AD15" s="990"/>
      <c r="AE15" s="990"/>
      <c r="AF15" s="990"/>
      <c r="AG15" s="990"/>
      <c r="AH15" s="227"/>
      <c r="AI15" s="227"/>
      <c r="AJ15" s="227"/>
      <c r="AK15" s="227"/>
      <c r="AL15" s="991" t="str">
        <f t="shared" ca="1" si="2"/>
        <v/>
      </c>
      <c r="AM15" s="992"/>
      <c r="AW15" s="402">
        <f t="shared" si="3"/>
        <v>0</v>
      </c>
      <c r="AX15" s="402">
        <f t="shared" si="4"/>
        <v>0</v>
      </c>
      <c r="AY15" s="402">
        <f t="shared" si="5"/>
        <v>0</v>
      </c>
      <c r="AZ15" s="402">
        <f t="shared" si="0"/>
        <v>0</v>
      </c>
      <c r="BA15" s="402">
        <f t="shared" si="1"/>
        <v>0</v>
      </c>
      <c r="BB15" s="402">
        <f t="shared" si="6"/>
        <v>-2</v>
      </c>
      <c r="BC15" s="402">
        <f t="shared" si="7"/>
        <v>5</v>
      </c>
      <c r="BD15" s="402">
        <f t="shared" si="8"/>
        <v>5</v>
      </c>
      <c r="BF15" s="402">
        <v>9</v>
      </c>
      <c r="BG15" s="402" t="s">
        <v>441</v>
      </c>
      <c r="BH15" s="402" t="s">
        <v>619</v>
      </c>
      <c r="BI15" s="402" t="s">
        <v>613</v>
      </c>
      <c r="BJ15" s="402" t="s">
        <v>618</v>
      </c>
      <c r="BK15" s="402" t="s">
        <v>619</v>
      </c>
      <c r="BL15" s="402" t="s">
        <v>613</v>
      </c>
      <c r="BM15" s="402" t="s">
        <v>609</v>
      </c>
    </row>
    <row r="16" spans="1:67" ht="15" customHeight="1">
      <c r="A16" s="1012"/>
      <c r="B16" s="1013"/>
      <c r="C16" s="1013"/>
      <c r="D16" s="1013"/>
      <c r="E16" s="1013"/>
      <c r="F16" s="1013"/>
      <c r="G16" s="1013"/>
      <c r="H16" s="1013"/>
      <c r="I16" s="1013"/>
      <c r="J16" s="1013"/>
      <c r="K16" s="1013"/>
      <c r="L16" s="1013"/>
      <c r="M16" s="1013"/>
      <c r="N16" s="1016"/>
      <c r="O16" s="1016"/>
      <c r="P16" s="1016"/>
      <c r="Q16" s="1016"/>
      <c r="R16" s="1016"/>
      <c r="S16" s="1016"/>
      <c r="T16" s="1016"/>
      <c r="U16" s="1016"/>
      <c r="V16" s="1016"/>
      <c r="W16" s="1018"/>
      <c r="Y16" s="225"/>
      <c r="Z16" s="985"/>
      <c r="AA16" s="986"/>
      <c r="AB16" s="990"/>
      <c r="AC16" s="990"/>
      <c r="AD16" s="990"/>
      <c r="AE16" s="990"/>
      <c r="AF16" s="990"/>
      <c r="AG16" s="990"/>
      <c r="AH16" s="227" t="s">
        <v>420</v>
      </c>
      <c r="AI16" s="227" t="s">
        <v>420</v>
      </c>
      <c r="AJ16" s="227"/>
      <c r="AK16" s="227"/>
      <c r="AL16" s="991" t="str">
        <f t="shared" ca="1" si="2"/>
        <v/>
      </c>
      <c r="AM16" s="992"/>
      <c r="AW16" s="402">
        <f t="shared" si="3"/>
        <v>0</v>
      </c>
      <c r="AX16" s="402">
        <f t="shared" si="4"/>
        <v>0</v>
      </c>
      <c r="AY16" s="402">
        <f t="shared" si="5"/>
        <v>0</v>
      </c>
      <c r="AZ16" s="402">
        <f t="shared" si="0"/>
        <v>0</v>
      </c>
      <c r="BA16" s="402">
        <f t="shared" si="1"/>
        <v>0</v>
      </c>
      <c r="BB16" s="402">
        <f t="shared" si="6"/>
        <v>-2</v>
      </c>
      <c r="BC16" s="402">
        <f t="shared" si="7"/>
        <v>5</v>
      </c>
      <c r="BD16" s="402">
        <f t="shared" si="8"/>
        <v>5</v>
      </c>
      <c r="BF16" s="402">
        <v>10</v>
      </c>
      <c r="BG16" s="402" t="s">
        <v>623</v>
      </c>
      <c r="BH16" s="402" t="s">
        <v>622</v>
      </c>
      <c r="BI16" s="402" t="s">
        <v>613</v>
      </c>
      <c r="BJ16" s="402" t="s">
        <v>624</v>
      </c>
      <c r="BK16" s="402" t="s">
        <v>625</v>
      </c>
      <c r="BL16" s="402" t="s">
        <v>619</v>
      </c>
      <c r="BM16" s="402" t="s">
        <v>609</v>
      </c>
    </row>
    <row r="17" spans="1:65" ht="15" customHeight="1">
      <c r="A17" s="1012" t="s">
        <v>626</v>
      </c>
      <c r="B17" s="1013"/>
      <c r="C17" s="1013"/>
      <c r="D17" s="1013"/>
      <c r="E17" s="1013"/>
      <c r="F17" s="1013"/>
      <c r="G17" s="1013"/>
      <c r="H17" s="1013" t="s">
        <v>617</v>
      </c>
      <c r="I17" s="1013"/>
      <c r="J17" s="1013"/>
      <c r="K17" s="1013"/>
      <c r="L17" s="1013"/>
      <c r="M17" s="1013"/>
      <c r="N17" s="1016" t="s">
        <v>619</v>
      </c>
      <c r="O17" s="1016"/>
      <c r="P17" s="1016" t="s">
        <v>613</v>
      </c>
      <c r="Q17" s="1016"/>
      <c r="R17" s="1016" t="s">
        <v>618</v>
      </c>
      <c r="S17" s="1016"/>
      <c r="T17" s="1016" t="s">
        <v>619</v>
      </c>
      <c r="U17" s="1016"/>
      <c r="V17" s="1016" t="s">
        <v>613</v>
      </c>
      <c r="W17" s="1018"/>
      <c r="Y17" s="225"/>
      <c r="Z17" s="985"/>
      <c r="AA17" s="986"/>
      <c r="AB17" s="990"/>
      <c r="AC17" s="990"/>
      <c r="AD17" s="990"/>
      <c r="AE17" s="990"/>
      <c r="AF17" s="990"/>
      <c r="AG17" s="990"/>
      <c r="AH17" s="227" t="s">
        <v>420</v>
      </c>
      <c r="AI17" s="227" t="s">
        <v>420</v>
      </c>
      <c r="AJ17" s="227"/>
      <c r="AK17" s="227"/>
      <c r="AL17" s="991" t="str">
        <f t="shared" ca="1" si="2"/>
        <v/>
      </c>
      <c r="AM17" s="992"/>
      <c r="AW17" s="402">
        <f t="shared" si="3"/>
        <v>0</v>
      </c>
      <c r="AX17" s="402">
        <f t="shared" si="4"/>
        <v>0</v>
      </c>
      <c r="AY17" s="402">
        <f t="shared" si="5"/>
        <v>0</v>
      </c>
      <c r="AZ17" s="402">
        <f t="shared" si="0"/>
        <v>0</v>
      </c>
      <c r="BA17" s="402">
        <f t="shared" si="1"/>
        <v>0</v>
      </c>
      <c r="BB17" s="402">
        <f t="shared" si="6"/>
        <v>-2</v>
      </c>
      <c r="BC17" s="402">
        <f t="shared" si="7"/>
        <v>5</v>
      </c>
      <c r="BD17" s="402">
        <f t="shared" si="8"/>
        <v>5</v>
      </c>
      <c r="BF17" s="402">
        <v>11</v>
      </c>
    </row>
    <row r="18" spans="1:65" ht="15" customHeight="1">
      <c r="A18" s="1012"/>
      <c r="B18" s="1013"/>
      <c r="C18" s="1013"/>
      <c r="D18" s="1013"/>
      <c r="E18" s="1013"/>
      <c r="F18" s="1013"/>
      <c r="G18" s="1013"/>
      <c r="H18" s="1013"/>
      <c r="I18" s="1013"/>
      <c r="J18" s="1013"/>
      <c r="K18" s="1013"/>
      <c r="L18" s="1013"/>
      <c r="M18" s="1013"/>
      <c r="N18" s="1016"/>
      <c r="O18" s="1016"/>
      <c r="P18" s="1016"/>
      <c r="Q18" s="1016"/>
      <c r="R18" s="1016"/>
      <c r="S18" s="1016"/>
      <c r="T18" s="1016"/>
      <c r="U18" s="1016"/>
      <c r="V18" s="1016"/>
      <c r="W18" s="1018"/>
      <c r="Y18" s="225"/>
      <c r="Z18" s="985"/>
      <c r="AA18" s="986"/>
      <c r="AB18" s="990"/>
      <c r="AC18" s="990"/>
      <c r="AD18" s="990"/>
      <c r="AE18" s="990"/>
      <c r="AF18" s="990"/>
      <c r="AG18" s="990"/>
      <c r="AH18" s="227" t="s">
        <v>420</v>
      </c>
      <c r="AI18" s="227" t="s">
        <v>420</v>
      </c>
      <c r="AJ18" s="227"/>
      <c r="AK18" s="227"/>
      <c r="AL18" s="991" t="str">
        <f t="shared" ca="1" si="2"/>
        <v/>
      </c>
      <c r="AM18" s="992"/>
      <c r="AW18" s="402">
        <f t="shared" si="3"/>
        <v>0</v>
      </c>
      <c r="AX18" s="402">
        <f t="shared" si="4"/>
        <v>0</v>
      </c>
      <c r="AY18" s="402">
        <f t="shared" si="5"/>
        <v>0</v>
      </c>
      <c r="AZ18" s="402">
        <f t="shared" si="0"/>
        <v>0</v>
      </c>
      <c r="BA18" s="402">
        <f t="shared" si="1"/>
        <v>0</v>
      </c>
      <c r="BB18" s="402">
        <f t="shared" si="6"/>
        <v>-2</v>
      </c>
      <c r="BC18" s="402">
        <f t="shared" si="7"/>
        <v>5</v>
      </c>
      <c r="BD18" s="402">
        <f t="shared" si="8"/>
        <v>5</v>
      </c>
      <c r="BF18" s="402">
        <v>12</v>
      </c>
      <c r="BG18" s="402" t="s">
        <v>489</v>
      </c>
      <c r="BH18" s="402" t="s">
        <v>618</v>
      </c>
      <c r="BI18" s="402" t="s">
        <v>619</v>
      </c>
      <c r="BJ18" s="402" t="s">
        <v>627</v>
      </c>
      <c r="BK18" s="402" t="s">
        <v>618</v>
      </c>
      <c r="BL18" s="402" t="s">
        <v>615</v>
      </c>
      <c r="BM18" s="402" t="s">
        <v>609</v>
      </c>
    </row>
    <row r="19" spans="1:65" ht="15" customHeight="1">
      <c r="A19" s="1012"/>
      <c r="B19" s="1013"/>
      <c r="C19" s="1013"/>
      <c r="D19" s="1013"/>
      <c r="E19" s="1013"/>
      <c r="F19" s="1013"/>
      <c r="G19" s="1013"/>
      <c r="H19" s="1020" t="s">
        <v>620</v>
      </c>
      <c r="I19" s="1020"/>
      <c r="J19" s="1020"/>
      <c r="K19" s="1020"/>
      <c r="L19" s="1020"/>
      <c r="M19" s="1020"/>
      <c r="N19" s="1021" t="s">
        <v>622</v>
      </c>
      <c r="O19" s="1021"/>
      <c r="P19" s="1016"/>
      <c r="Q19" s="1016"/>
      <c r="R19" s="1016"/>
      <c r="S19" s="1016"/>
      <c r="T19" s="1016"/>
      <c r="U19" s="1016"/>
      <c r="V19" s="1016"/>
      <c r="W19" s="1018"/>
      <c r="Y19" s="225"/>
      <c r="Z19" s="985"/>
      <c r="AA19" s="986"/>
      <c r="AB19" s="990"/>
      <c r="AC19" s="990"/>
      <c r="AD19" s="990"/>
      <c r="AE19" s="990"/>
      <c r="AF19" s="990"/>
      <c r="AG19" s="990"/>
      <c r="AH19" s="227" t="s">
        <v>420</v>
      </c>
      <c r="AI19" s="227" t="s">
        <v>420</v>
      </c>
      <c r="AJ19" s="227"/>
      <c r="AK19" s="227"/>
      <c r="AL19" s="991" t="str">
        <f t="shared" ca="1" si="2"/>
        <v/>
      </c>
      <c r="AM19" s="992"/>
      <c r="AW19" s="402">
        <f t="shared" si="3"/>
        <v>0</v>
      </c>
      <c r="AX19" s="402">
        <f t="shared" si="4"/>
        <v>0</v>
      </c>
      <c r="AY19" s="402">
        <f t="shared" si="5"/>
        <v>0</v>
      </c>
      <c r="AZ19" s="402">
        <f t="shared" si="0"/>
        <v>0</v>
      </c>
      <c r="BA19" s="402">
        <f t="shared" si="1"/>
        <v>0</v>
      </c>
      <c r="BB19" s="402">
        <f t="shared" si="6"/>
        <v>-2</v>
      </c>
      <c r="BC19" s="402">
        <f t="shared" si="7"/>
        <v>5</v>
      </c>
      <c r="BD19" s="402">
        <f t="shared" si="8"/>
        <v>5</v>
      </c>
      <c r="BF19" s="402">
        <v>13</v>
      </c>
    </row>
    <row r="20" spans="1:65" ht="15" customHeight="1">
      <c r="A20" s="1012" t="s">
        <v>628</v>
      </c>
      <c r="B20" s="1013"/>
      <c r="C20" s="1013"/>
      <c r="D20" s="1013"/>
      <c r="E20" s="1013"/>
      <c r="F20" s="1013"/>
      <c r="G20" s="1013"/>
      <c r="H20" s="1013"/>
      <c r="I20" s="1013"/>
      <c r="J20" s="1013"/>
      <c r="K20" s="1013"/>
      <c r="L20" s="1013"/>
      <c r="M20" s="1013"/>
      <c r="N20" s="1016" t="s">
        <v>622</v>
      </c>
      <c r="O20" s="1016"/>
      <c r="P20" s="1016" t="s">
        <v>613</v>
      </c>
      <c r="Q20" s="1016"/>
      <c r="R20" s="1016" t="s">
        <v>624</v>
      </c>
      <c r="S20" s="1016"/>
      <c r="T20" s="1016" t="s">
        <v>625</v>
      </c>
      <c r="U20" s="1016"/>
      <c r="V20" s="1016" t="s">
        <v>619</v>
      </c>
      <c r="W20" s="1018"/>
      <c r="Y20" s="225"/>
      <c r="Z20" s="985"/>
      <c r="AA20" s="986"/>
      <c r="AB20" s="990"/>
      <c r="AC20" s="990"/>
      <c r="AD20" s="990"/>
      <c r="AE20" s="990"/>
      <c r="AF20" s="990"/>
      <c r="AG20" s="990"/>
      <c r="AH20" s="227" t="s">
        <v>420</v>
      </c>
      <c r="AI20" s="227" t="s">
        <v>420</v>
      </c>
      <c r="AJ20" s="227"/>
      <c r="AK20" s="227"/>
      <c r="AL20" s="991" t="str">
        <f t="shared" ca="1" si="2"/>
        <v/>
      </c>
      <c r="AM20" s="992"/>
      <c r="AW20" s="402">
        <f t="shared" si="3"/>
        <v>0</v>
      </c>
      <c r="AX20" s="402">
        <f t="shared" si="4"/>
        <v>0</v>
      </c>
      <c r="AY20" s="402">
        <f t="shared" si="5"/>
        <v>0</v>
      </c>
      <c r="AZ20" s="402">
        <f t="shared" si="0"/>
        <v>0</v>
      </c>
      <c r="BA20" s="402">
        <f t="shared" si="1"/>
        <v>0</v>
      </c>
      <c r="BB20" s="402">
        <f t="shared" si="6"/>
        <v>-2</v>
      </c>
      <c r="BC20" s="402">
        <f t="shared" si="7"/>
        <v>5</v>
      </c>
      <c r="BD20" s="402">
        <f t="shared" si="8"/>
        <v>5</v>
      </c>
      <c r="BF20" s="402">
        <v>14</v>
      </c>
      <c r="BG20" s="402" t="s">
        <v>605</v>
      </c>
      <c r="BH20" s="402" t="s">
        <v>618</v>
      </c>
      <c r="BI20" s="402" t="s">
        <v>615</v>
      </c>
      <c r="BJ20" s="402" t="s">
        <v>629</v>
      </c>
      <c r="BK20" s="402" t="s">
        <v>624</v>
      </c>
      <c r="BL20" s="402" t="s">
        <v>618</v>
      </c>
      <c r="BM20" s="402" t="s">
        <v>609</v>
      </c>
    </row>
    <row r="21" spans="1:65" ht="15" customHeight="1">
      <c r="A21" s="1012"/>
      <c r="B21" s="1013"/>
      <c r="C21" s="1013"/>
      <c r="D21" s="1013"/>
      <c r="E21" s="1013"/>
      <c r="F21" s="1013"/>
      <c r="G21" s="1013"/>
      <c r="H21" s="1013"/>
      <c r="I21" s="1013"/>
      <c r="J21" s="1013"/>
      <c r="K21" s="1013"/>
      <c r="L21" s="1013"/>
      <c r="M21" s="1013"/>
      <c r="N21" s="1016"/>
      <c r="O21" s="1016"/>
      <c r="P21" s="1016"/>
      <c r="Q21" s="1016"/>
      <c r="R21" s="1016"/>
      <c r="S21" s="1016"/>
      <c r="T21" s="1016"/>
      <c r="U21" s="1016"/>
      <c r="V21" s="1016"/>
      <c r="W21" s="1018"/>
      <c r="Y21" s="225"/>
      <c r="Z21" s="985"/>
      <c r="AA21" s="986"/>
      <c r="AB21" s="990"/>
      <c r="AC21" s="990"/>
      <c r="AD21" s="990"/>
      <c r="AE21" s="990"/>
      <c r="AF21" s="990"/>
      <c r="AG21" s="990"/>
      <c r="AH21" s="227" t="s">
        <v>420</v>
      </c>
      <c r="AI21" s="227" t="s">
        <v>420</v>
      </c>
      <c r="AJ21" s="227"/>
      <c r="AK21" s="227"/>
      <c r="AL21" s="991" t="str">
        <f t="shared" ca="1" si="2"/>
        <v/>
      </c>
      <c r="AM21" s="992"/>
      <c r="AW21" s="402">
        <f t="shared" si="3"/>
        <v>0</v>
      </c>
      <c r="AX21" s="402">
        <f t="shared" si="4"/>
        <v>0</v>
      </c>
      <c r="AY21" s="402">
        <f t="shared" si="5"/>
        <v>0</v>
      </c>
      <c r="AZ21" s="402">
        <f t="shared" si="0"/>
        <v>0</v>
      </c>
      <c r="BA21" s="402">
        <f t="shared" si="1"/>
        <v>0</v>
      </c>
      <c r="BB21" s="402">
        <f t="shared" si="6"/>
        <v>-2</v>
      </c>
      <c r="BC21" s="402">
        <f t="shared" si="7"/>
        <v>5</v>
      </c>
      <c r="BD21" s="402">
        <f t="shared" si="8"/>
        <v>5</v>
      </c>
      <c r="BF21" s="402">
        <v>15</v>
      </c>
    </row>
    <row r="22" spans="1:65" ht="15" customHeight="1">
      <c r="A22" s="1012"/>
      <c r="B22" s="1013"/>
      <c r="C22" s="1013"/>
      <c r="D22" s="1013"/>
      <c r="E22" s="1013"/>
      <c r="F22" s="1013"/>
      <c r="G22" s="1013"/>
      <c r="H22" s="1013"/>
      <c r="I22" s="1013"/>
      <c r="J22" s="1013"/>
      <c r="K22" s="1013"/>
      <c r="L22" s="1013"/>
      <c r="M22" s="1013"/>
      <c r="N22" s="1016"/>
      <c r="O22" s="1016"/>
      <c r="P22" s="1016"/>
      <c r="Q22" s="1016"/>
      <c r="R22" s="1016"/>
      <c r="S22" s="1016"/>
      <c r="T22" s="1016"/>
      <c r="U22" s="1016"/>
      <c r="V22" s="1016"/>
      <c r="W22" s="1018"/>
      <c r="Y22" s="225"/>
      <c r="Z22" s="985"/>
      <c r="AA22" s="986"/>
      <c r="AB22" s="990"/>
      <c r="AC22" s="990"/>
      <c r="AD22" s="990"/>
      <c r="AE22" s="990"/>
      <c r="AF22" s="990"/>
      <c r="AG22" s="990"/>
      <c r="AH22" s="227" t="s">
        <v>420</v>
      </c>
      <c r="AI22" s="227" t="s">
        <v>420</v>
      </c>
      <c r="AJ22" s="227"/>
      <c r="AK22" s="227"/>
      <c r="AL22" s="991" t="str">
        <f t="shared" ca="1" si="2"/>
        <v/>
      </c>
      <c r="AM22" s="992"/>
      <c r="AW22" s="402">
        <f t="shared" si="3"/>
        <v>0</v>
      </c>
      <c r="AX22" s="402">
        <f t="shared" si="4"/>
        <v>0</v>
      </c>
      <c r="AY22" s="402">
        <f t="shared" si="5"/>
        <v>0</v>
      </c>
      <c r="AZ22" s="402">
        <f t="shared" si="0"/>
        <v>0</v>
      </c>
      <c r="BA22" s="402">
        <f t="shared" si="1"/>
        <v>0</v>
      </c>
      <c r="BB22" s="402">
        <f t="shared" si="6"/>
        <v>-2</v>
      </c>
      <c r="BC22" s="402">
        <f t="shared" si="7"/>
        <v>5</v>
      </c>
      <c r="BD22" s="402">
        <f t="shared" si="8"/>
        <v>5</v>
      </c>
    </row>
    <row r="23" spans="1:65" ht="15" customHeight="1">
      <c r="A23" s="1012" t="s">
        <v>630</v>
      </c>
      <c r="B23" s="1013"/>
      <c r="C23" s="1013"/>
      <c r="D23" s="1013"/>
      <c r="E23" s="1013"/>
      <c r="F23" s="1013"/>
      <c r="G23" s="1013"/>
      <c r="H23" s="1013"/>
      <c r="I23" s="1013"/>
      <c r="J23" s="1013"/>
      <c r="K23" s="1013"/>
      <c r="L23" s="1013"/>
      <c r="M23" s="1013"/>
      <c r="N23" s="1016" t="s">
        <v>618</v>
      </c>
      <c r="O23" s="1016"/>
      <c r="P23" s="1016" t="s">
        <v>619</v>
      </c>
      <c r="Q23" s="1016"/>
      <c r="R23" s="1016" t="s">
        <v>627</v>
      </c>
      <c r="S23" s="1016"/>
      <c r="T23" s="1016" t="s">
        <v>618</v>
      </c>
      <c r="U23" s="1016"/>
      <c r="V23" s="1016" t="s">
        <v>615</v>
      </c>
      <c r="W23" s="1018"/>
      <c r="Y23" s="225"/>
      <c r="Z23" s="985"/>
      <c r="AA23" s="986"/>
      <c r="AB23" s="990"/>
      <c r="AC23" s="990"/>
      <c r="AD23" s="990"/>
      <c r="AE23" s="990"/>
      <c r="AF23" s="990"/>
      <c r="AG23" s="990"/>
      <c r="AH23" s="227" t="s">
        <v>420</v>
      </c>
      <c r="AI23" s="227" t="s">
        <v>420</v>
      </c>
      <c r="AJ23" s="227"/>
      <c r="AK23" s="227"/>
      <c r="AL23" s="991" t="str">
        <f t="shared" ca="1" si="2"/>
        <v/>
      </c>
      <c r="AM23" s="992"/>
      <c r="AW23" s="402">
        <f t="shared" si="3"/>
        <v>0</v>
      </c>
      <c r="AX23" s="402">
        <f t="shared" si="4"/>
        <v>0</v>
      </c>
      <c r="AY23" s="402">
        <f t="shared" si="5"/>
        <v>0</v>
      </c>
      <c r="AZ23" s="402">
        <f t="shared" si="0"/>
        <v>0</v>
      </c>
      <c r="BA23" s="402">
        <f t="shared" si="1"/>
        <v>0</v>
      </c>
      <c r="BB23" s="402">
        <f t="shared" si="6"/>
        <v>-2</v>
      </c>
      <c r="BC23" s="402">
        <f t="shared" si="7"/>
        <v>5</v>
      </c>
      <c r="BD23" s="402">
        <f t="shared" si="8"/>
        <v>5</v>
      </c>
    </row>
    <row r="24" spans="1:65" ht="15" customHeight="1">
      <c r="A24" s="1012"/>
      <c r="B24" s="1013"/>
      <c r="C24" s="1013"/>
      <c r="D24" s="1013"/>
      <c r="E24" s="1013"/>
      <c r="F24" s="1013"/>
      <c r="G24" s="1013"/>
      <c r="H24" s="1013"/>
      <c r="I24" s="1013"/>
      <c r="J24" s="1013"/>
      <c r="K24" s="1013"/>
      <c r="L24" s="1013"/>
      <c r="M24" s="1013"/>
      <c r="N24" s="1016"/>
      <c r="O24" s="1016"/>
      <c r="P24" s="1016"/>
      <c r="Q24" s="1016"/>
      <c r="R24" s="1016"/>
      <c r="S24" s="1016"/>
      <c r="T24" s="1016"/>
      <c r="U24" s="1016"/>
      <c r="V24" s="1016"/>
      <c r="W24" s="1018"/>
      <c r="Y24" s="225"/>
      <c r="Z24" s="985"/>
      <c r="AA24" s="986"/>
      <c r="AB24" s="990"/>
      <c r="AC24" s="990"/>
      <c r="AD24" s="990"/>
      <c r="AE24" s="990"/>
      <c r="AF24" s="990"/>
      <c r="AG24" s="990"/>
      <c r="AH24" s="227" t="s">
        <v>420</v>
      </c>
      <c r="AI24" s="227" t="s">
        <v>420</v>
      </c>
      <c r="AJ24" s="227"/>
      <c r="AK24" s="227"/>
      <c r="AL24" s="991" t="str">
        <f t="shared" ca="1" si="2"/>
        <v/>
      </c>
      <c r="AM24" s="992"/>
      <c r="AW24" s="402">
        <f t="shared" si="3"/>
        <v>0</v>
      </c>
      <c r="AX24" s="402">
        <f t="shared" si="4"/>
        <v>0</v>
      </c>
      <c r="AY24" s="402">
        <f t="shared" si="5"/>
        <v>0</v>
      </c>
      <c r="AZ24" s="402">
        <f t="shared" si="0"/>
        <v>0</v>
      </c>
      <c r="BA24" s="402">
        <f t="shared" si="1"/>
        <v>0</v>
      </c>
      <c r="BB24" s="402">
        <f t="shared" si="6"/>
        <v>-2</v>
      </c>
      <c r="BC24" s="402">
        <f t="shared" si="7"/>
        <v>5</v>
      </c>
      <c r="BD24" s="402">
        <f t="shared" si="8"/>
        <v>5</v>
      </c>
    </row>
    <row r="25" spans="1:65" ht="15" customHeight="1">
      <c r="A25" s="1012" t="s">
        <v>631</v>
      </c>
      <c r="B25" s="1013"/>
      <c r="C25" s="1013"/>
      <c r="D25" s="1013"/>
      <c r="E25" s="1013"/>
      <c r="F25" s="1013"/>
      <c r="G25" s="1013"/>
      <c r="H25" s="1013"/>
      <c r="I25" s="1013"/>
      <c r="J25" s="1013"/>
      <c r="K25" s="1013"/>
      <c r="L25" s="1013"/>
      <c r="M25" s="1013"/>
      <c r="N25" s="1016" t="s">
        <v>618</v>
      </c>
      <c r="O25" s="1016"/>
      <c r="P25" s="1016" t="s">
        <v>615</v>
      </c>
      <c r="Q25" s="1016"/>
      <c r="R25" s="1016" t="s">
        <v>629</v>
      </c>
      <c r="S25" s="1016"/>
      <c r="T25" s="1016" t="s">
        <v>624</v>
      </c>
      <c r="U25" s="1016"/>
      <c r="V25" s="1016" t="s">
        <v>618</v>
      </c>
      <c r="W25" s="1018"/>
      <c r="Y25" s="225"/>
      <c r="Z25" s="985"/>
      <c r="AA25" s="986"/>
      <c r="AB25" s="990"/>
      <c r="AC25" s="990"/>
      <c r="AD25" s="990"/>
      <c r="AE25" s="990"/>
      <c r="AF25" s="990"/>
      <c r="AG25" s="990"/>
      <c r="AH25" s="227" t="s">
        <v>420</v>
      </c>
      <c r="AI25" s="227" t="s">
        <v>420</v>
      </c>
      <c r="AJ25" s="227"/>
      <c r="AK25" s="227"/>
      <c r="AL25" s="991" t="str">
        <f t="shared" ca="1" si="2"/>
        <v/>
      </c>
      <c r="AM25" s="992"/>
      <c r="AW25" s="402">
        <f t="shared" si="3"/>
        <v>0</v>
      </c>
      <c r="AX25" s="402">
        <f t="shared" si="4"/>
        <v>0</v>
      </c>
      <c r="AY25" s="402">
        <f t="shared" si="5"/>
        <v>0</v>
      </c>
      <c r="AZ25" s="402">
        <f t="shared" si="0"/>
        <v>0</v>
      </c>
      <c r="BA25" s="402">
        <f t="shared" si="1"/>
        <v>0</v>
      </c>
      <c r="BB25" s="402">
        <f t="shared" si="6"/>
        <v>-2</v>
      </c>
      <c r="BC25" s="402">
        <f t="shared" si="7"/>
        <v>5</v>
      </c>
      <c r="BD25" s="402">
        <f t="shared" si="8"/>
        <v>5</v>
      </c>
    </row>
    <row r="26" spans="1:65" ht="15" customHeight="1" thickBot="1">
      <c r="A26" s="1014"/>
      <c r="B26" s="1015"/>
      <c r="C26" s="1015"/>
      <c r="D26" s="1015"/>
      <c r="E26" s="1015"/>
      <c r="F26" s="1015"/>
      <c r="G26" s="1015"/>
      <c r="H26" s="1015"/>
      <c r="I26" s="1015"/>
      <c r="J26" s="1015"/>
      <c r="K26" s="1015"/>
      <c r="L26" s="1015"/>
      <c r="M26" s="1015"/>
      <c r="N26" s="1017"/>
      <c r="O26" s="1017"/>
      <c r="P26" s="1017"/>
      <c r="Q26" s="1017"/>
      <c r="R26" s="1017"/>
      <c r="S26" s="1017"/>
      <c r="T26" s="1017"/>
      <c r="U26" s="1017"/>
      <c r="V26" s="1017"/>
      <c r="W26" s="1019"/>
      <c r="Y26" s="225"/>
      <c r="Z26" s="985"/>
      <c r="AA26" s="986"/>
      <c r="AB26" s="990"/>
      <c r="AC26" s="990"/>
      <c r="AD26" s="990"/>
      <c r="AE26" s="990"/>
      <c r="AF26" s="990"/>
      <c r="AG26" s="990"/>
      <c r="AH26" s="227" t="s">
        <v>420</v>
      </c>
      <c r="AI26" s="227" t="s">
        <v>420</v>
      </c>
      <c r="AJ26" s="227"/>
      <c r="AK26" s="227"/>
      <c r="AL26" s="991" t="str">
        <f t="shared" ca="1" si="2"/>
        <v/>
      </c>
      <c r="AM26" s="992"/>
      <c r="AW26" s="402">
        <f t="shared" si="3"/>
        <v>0</v>
      </c>
      <c r="AX26" s="402">
        <f t="shared" si="4"/>
        <v>0</v>
      </c>
      <c r="AY26" s="402">
        <f t="shared" si="5"/>
        <v>0</v>
      </c>
      <c r="AZ26" s="402">
        <f t="shared" si="0"/>
        <v>0</v>
      </c>
      <c r="BA26" s="402">
        <f t="shared" si="1"/>
        <v>0</v>
      </c>
      <c r="BB26" s="402">
        <f t="shared" si="6"/>
        <v>-2</v>
      </c>
      <c r="BC26" s="402">
        <f t="shared" si="7"/>
        <v>5</v>
      </c>
      <c r="BD26" s="402">
        <f t="shared" si="8"/>
        <v>5</v>
      </c>
    </row>
    <row r="27" spans="1:65" ht="15" customHeight="1">
      <c r="Y27" s="225"/>
      <c r="Z27" s="985"/>
      <c r="AA27" s="986"/>
      <c r="AB27" s="990"/>
      <c r="AC27" s="990"/>
      <c r="AD27" s="990"/>
      <c r="AE27" s="990"/>
      <c r="AF27" s="990"/>
      <c r="AG27" s="990"/>
      <c r="AH27" s="227" t="s">
        <v>420</v>
      </c>
      <c r="AI27" s="227" t="s">
        <v>420</v>
      </c>
      <c r="AJ27" s="227"/>
      <c r="AK27" s="227"/>
      <c r="AL27" s="991" t="str">
        <f t="shared" ca="1" si="2"/>
        <v/>
      </c>
      <c r="AM27" s="992"/>
      <c r="AW27" s="402">
        <f t="shared" si="3"/>
        <v>0</v>
      </c>
      <c r="AX27" s="402">
        <f t="shared" si="4"/>
        <v>0</v>
      </c>
      <c r="AY27" s="402">
        <f t="shared" si="5"/>
        <v>0</v>
      </c>
      <c r="AZ27" s="402">
        <f t="shared" si="0"/>
        <v>0</v>
      </c>
      <c r="BA27" s="402">
        <f t="shared" si="1"/>
        <v>0</v>
      </c>
      <c r="BB27" s="402">
        <f t="shared" si="6"/>
        <v>-2</v>
      </c>
      <c r="BC27" s="402">
        <f t="shared" si="7"/>
        <v>5</v>
      </c>
      <c r="BD27" s="402">
        <f t="shared" si="8"/>
        <v>5</v>
      </c>
    </row>
    <row r="28" spans="1:65" ht="15" customHeight="1" thickBot="1">
      <c r="A28" s="55" t="s">
        <v>632</v>
      </c>
      <c r="Q28" s="55" t="s">
        <v>633</v>
      </c>
      <c r="Y28" s="225"/>
      <c r="Z28" s="985"/>
      <c r="AA28" s="986"/>
      <c r="AB28" s="990"/>
      <c r="AC28" s="990"/>
      <c r="AD28" s="990"/>
      <c r="AE28" s="990"/>
      <c r="AF28" s="990"/>
      <c r="AG28" s="990"/>
      <c r="AH28" s="227" t="s">
        <v>420</v>
      </c>
      <c r="AI28" s="227" t="s">
        <v>420</v>
      </c>
      <c r="AJ28" s="227"/>
      <c r="AK28" s="227"/>
      <c r="AL28" s="991" t="str">
        <f t="shared" ca="1" si="2"/>
        <v/>
      </c>
      <c r="AM28" s="992"/>
      <c r="AW28" s="402">
        <f t="shared" si="3"/>
        <v>0</v>
      </c>
      <c r="AX28" s="402">
        <f t="shared" si="4"/>
        <v>0</v>
      </c>
      <c r="AY28" s="402">
        <f t="shared" si="5"/>
        <v>0</v>
      </c>
      <c r="AZ28" s="402">
        <f t="shared" si="0"/>
        <v>0</v>
      </c>
      <c r="BA28" s="402">
        <f t="shared" si="1"/>
        <v>0</v>
      </c>
      <c r="BB28" s="402">
        <f t="shared" si="6"/>
        <v>-2</v>
      </c>
      <c r="BC28" s="402">
        <f t="shared" si="7"/>
        <v>5</v>
      </c>
      <c r="BD28" s="402">
        <f t="shared" si="8"/>
        <v>5</v>
      </c>
    </row>
    <row r="29" spans="1:65" ht="15" customHeight="1">
      <c r="A29" s="1003" t="s">
        <v>634</v>
      </c>
      <c r="B29" s="756"/>
      <c r="C29" s="838" t="s">
        <v>635</v>
      </c>
      <c r="D29" s="813"/>
      <c r="E29" s="813"/>
      <c r="F29" s="813"/>
      <c r="G29" s="813"/>
      <c r="H29" s="813"/>
      <c r="I29" s="813"/>
      <c r="J29" s="813"/>
      <c r="K29" s="813"/>
      <c r="L29" s="813"/>
      <c r="M29" s="813"/>
      <c r="N29" s="813"/>
      <c r="O29" s="1004"/>
      <c r="Q29" s="1006" t="s">
        <v>636</v>
      </c>
      <c r="R29" s="1007"/>
      <c r="S29" s="1007"/>
      <c r="T29" s="1007"/>
      <c r="U29" s="1007"/>
      <c r="V29" s="1007"/>
      <c r="W29" s="1008"/>
      <c r="Y29" s="225"/>
      <c r="Z29" s="985"/>
      <c r="AA29" s="986"/>
      <c r="AB29" s="990"/>
      <c r="AC29" s="990"/>
      <c r="AD29" s="990"/>
      <c r="AE29" s="990"/>
      <c r="AF29" s="990"/>
      <c r="AG29" s="990"/>
      <c r="AH29" s="227" t="s">
        <v>420</v>
      </c>
      <c r="AI29" s="227" t="s">
        <v>420</v>
      </c>
      <c r="AJ29" s="227"/>
      <c r="AK29" s="227"/>
      <c r="AL29" s="991" t="str">
        <f t="shared" ca="1" si="2"/>
        <v/>
      </c>
      <c r="AM29" s="992"/>
      <c r="AW29" s="402">
        <f t="shared" si="3"/>
        <v>0</v>
      </c>
      <c r="AX29" s="402">
        <f t="shared" si="4"/>
        <v>0</v>
      </c>
      <c r="AY29" s="402">
        <f t="shared" si="5"/>
        <v>0</v>
      </c>
      <c r="AZ29" s="402">
        <f t="shared" si="0"/>
        <v>0</v>
      </c>
      <c r="BA29" s="402">
        <f t="shared" si="1"/>
        <v>0</v>
      </c>
      <c r="BB29" s="402">
        <f t="shared" si="6"/>
        <v>-2</v>
      </c>
      <c r="BC29" s="402">
        <f t="shared" si="7"/>
        <v>5</v>
      </c>
      <c r="BD29" s="402">
        <f t="shared" si="8"/>
        <v>5</v>
      </c>
    </row>
    <row r="30" spans="1:65" ht="15" customHeight="1">
      <c r="A30" s="896"/>
      <c r="B30" s="897"/>
      <c r="C30" s="887"/>
      <c r="D30" s="816"/>
      <c r="E30" s="816"/>
      <c r="F30" s="816"/>
      <c r="G30" s="816"/>
      <c r="H30" s="816"/>
      <c r="I30" s="816"/>
      <c r="J30" s="816"/>
      <c r="K30" s="816"/>
      <c r="L30" s="816"/>
      <c r="M30" s="816"/>
      <c r="N30" s="816"/>
      <c r="O30" s="1005"/>
      <c r="Q30" s="1009"/>
      <c r="R30" s="1010"/>
      <c r="S30" s="1010"/>
      <c r="T30" s="1010"/>
      <c r="U30" s="1010"/>
      <c r="V30" s="1010"/>
      <c r="W30" s="1011"/>
      <c r="Y30" s="225"/>
      <c r="Z30" s="985"/>
      <c r="AA30" s="986"/>
      <c r="AB30" s="990"/>
      <c r="AC30" s="990"/>
      <c r="AD30" s="990"/>
      <c r="AE30" s="990"/>
      <c r="AF30" s="990"/>
      <c r="AG30" s="990"/>
      <c r="AH30" s="227" t="s">
        <v>420</v>
      </c>
      <c r="AI30" s="227" t="s">
        <v>420</v>
      </c>
      <c r="AJ30" s="227"/>
      <c r="AK30" s="227"/>
      <c r="AL30" s="991" t="str">
        <f t="shared" ca="1" si="2"/>
        <v/>
      </c>
      <c r="AM30" s="992"/>
      <c r="AW30" s="402">
        <f t="shared" si="3"/>
        <v>0</v>
      </c>
      <c r="AX30" s="402">
        <f t="shared" si="4"/>
        <v>0</v>
      </c>
      <c r="AY30" s="402">
        <f t="shared" si="5"/>
        <v>0</v>
      </c>
      <c r="AZ30" s="402">
        <f t="shared" si="0"/>
        <v>0</v>
      </c>
      <c r="BA30" s="402">
        <f t="shared" si="1"/>
        <v>0</v>
      </c>
      <c r="BB30" s="402">
        <f t="shared" si="6"/>
        <v>-2</v>
      </c>
      <c r="BC30" s="402">
        <f t="shared" si="7"/>
        <v>5</v>
      </c>
      <c r="BD30" s="402">
        <f t="shared" si="8"/>
        <v>5</v>
      </c>
    </row>
    <row r="31" spans="1:65" ht="15" customHeight="1">
      <c r="A31" s="807" t="s">
        <v>637</v>
      </c>
      <c r="B31" s="801"/>
      <c r="C31" s="999" t="s">
        <v>638</v>
      </c>
      <c r="D31" s="1000"/>
      <c r="E31" s="1000"/>
      <c r="F31" s="1000"/>
      <c r="G31" s="1000"/>
      <c r="H31" s="1000"/>
      <c r="I31" s="1000"/>
      <c r="J31" s="1000"/>
      <c r="K31" s="1000"/>
      <c r="L31" s="1000"/>
      <c r="M31" s="1000"/>
      <c r="N31" s="1000"/>
      <c r="O31" s="1001"/>
      <c r="Q31" s="652" t="s">
        <v>607</v>
      </c>
      <c r="R31" s="653"/>
      <c r="S31" s="653"/>
      <c r="T31" s="653"/>
      <c r="U31" s="653"/>
      <c r="V31" s="653"/>
      <c r="W31" s="1002"/>
      <c r="Y31" s="225"/>
      <c r="Z31" s="985"/>
      <c r="AA31" s="986"/>
      <c r="AB31" s="990"/>
      <c r="AC31" s="990"/>
      <c r="AD31" s="990"/>
      <c r="AE31" s="990"/>
      <c r="AF31" s="990"/>
      <c r="AG31" s="990"/>
      <c r="AH31" s="227" t="s">
        <v>420</v>
      </c>
      <c r="AI31" s="227" t="s">
        <v>420</v>
      </c>
      <c r="AJ31" s="227"/>
      <c r="AK31" s="227"/>
      <c r="AL31" s="991" t="str">
        <f t="shared" ca="1" si="2"/>
        <v/>
      </c>
      <c r="AM31" s="992"/>
      <c r="AW31" s="402">
        <f t="shared" si="3"/>
        <v>0</v>
      </c>
      <c r="AX31" s="402">
        <f t="shared" si="4"/>
        <v>0</v>
      </c>
      <c r="AY31" s="402">
        <f t="shared" si="5"/>
        <v>0</v>
      </c>
      <c r="AZ31" s="402">
        <f t="shared" ref="AZ31:BA46" si="9">IF(AJ31="出",1,0)</f>
        <v>0</v>
      </c>
      <c r="BA31" s="402">
        <f t="shared" si="9"/>
        <v>0</v>
      </c>
      <c r="BB31" s="402">
        <f t="shared" si="6"/>
        <v>-2</v>
      </c>
      <c r="BC31" s="402">
        <f t="shared" si="7"/>
        <v>5</v>
      </c>
      <c r="BD31" s="402">
        <f t="shared" si="8"/>
        <v>5</v>
      </c>
    </row>
    <row r="32" spans="1:65" ht="15" customHeight="1">
      <c r="A32" s="807" t="s">
        <v>639</v>
      </c>
      <c r="B32" s="801"/>
      <c r="C32" s="999" t="s">
        <v>640</v>
      </c>
      <c r="D32" s="1000"/>
      <c r="E32" s="1000"/>
      <c r="F32" s="1000"/>
      <c r="G32" s="1000"/>
      <c r="H32" s="1000"/>
      <c r="I32" s="1000"/>
      <c r="J32" s="1000"/>
      <c r="K32" s="1000"/>
      <c r="L32" s="1000"/>
      <c r="M32" s="1000"/>
      <c r="N32" s="1000"/>
      <c r="O32" s="1001"/>
      <c r="Q32" s="652" t="s">
        <v>612</v>
      </c>
      <c r="R32" s="653"/>
      <c r="S32" s="653"/>
      <c r="T32" s="653"/>
      <c r="U32" s="653"/>
      <c r="V32" s="653"/>
      <c r="W32" s="1002"/>
      <c r="Y32" s="225"/>
      <c r="Z32" s="985"/>
      <c r="AA32" s="986"/>
      <c r="AB32" s="990"/>
      <c r="AC32" s="990"/>
      <c r="AD32" s="990"/>
      <c r="AE32" s="990"/>
      <c r="AF32" s="990"/>
      <c r="AG32" s="990"/>
      <c r="AH32" s="227" t="s">
        <v>420</v>
      </c>
      <c r="AI32" s="227" t="s">
        <v>420</v>
      </c>
      <c r="AJ32" s="227"/>
      <c r="AK32" s="227"/>
      <c r="AL32" s="991" t="str">
        <f t="shared" ca="1" si="2"/>
        <v/>
      </c>
      <c r="AM32" s="992"/>
      <c r="AW32" s="402">
        <f t="shared" si="3"/>
        <v>0</v>
      </c>
      <c r="AX32" s="402">
        <f t="shared" si="4"/>
        <v>0</v>
      </c>
      <c r="AY32" s="402">
        <f t="shared" si="5"/>
        <v>0</v>
      </c>
      <c r="AZ32" s="402">
        <f t="shared" si="9"/>
        <v>0</v>
      </c>
      <c r="BA32" s="402">
        <f t="shared" si="9"/>
        <v>0</v>
      </c>
      <c r="BB32" s="402">
        <f t="shared" si="6"/>
        <v>-2</v>
      </c>
      <c r="BC32" s="402">
        <f t="shared" si="7"/>
        <v>5</v>
      </c>
      <c r="BD32" s="402">
        <f t="shared" si="8"/>
        <v>5</v>
      </c>
    </row>
    <row r="33" spans="1:56" ht="15" customHeight="1">
      <c r="A33" s="807" t="s">
        <v>641</v>
      </c>
      <c r="B33" s="801"/>
      <c r="C33" s="999" t="s">
        <v>642</v>
      </c>
      <c r="D33" s="1000"/>
      <c r="E33" s="1000"/>
      <c r="F33" s="1000"/>
      <c r="G33" s="1000"/>
      <c r="H33" s="1000"/>
      <c r="I33" s="1000"/>
      <c r="J33" s="1000"/>
      <c r="K33" s="1000"/>
      <c r="L33" s="1000"/>
      <c r="M33" s="1000"/>
      <c r="N33" s="1000"/>
      <c r="O33" s="1001"/>
      <c r="Q33" s="652" t="s">
        <v>485</v>
      </c>
      <c r="R33" s="653"/>
      <c r="S33" s="653"/>
      <c r="T33" s="653"/>
      <c r="U33" s="653"/>
      <c r="V33" s="653"/>
      <c r="W33" s="1002"/>
      <c r="Y33" s="225"/>
      <c r="Z33" s="985"/>
      <c r="AA33" s="986"/>
      <c r="AB33" s="990"/>
      <c r="AC33" s="990"/>
      <c r="AD33" s="990"/>
      <c r="AE33" s="990"/>
      <c r="AF33" s="990"/>
      <c r="AG33" s="990"/>
      <c r="AH33" s="227" t="s">
        <v>420</v>
      </c>
      <c r="AI33" s="227" t="s">
        <v>420</v>
      </c>
      <c r="AJ33" s="227"/>
      <c r="AK33" s="227"/>
      <c r="AL33" s="991" t="str">
        <f t="shared" ca="1" si="2"/>
        <v/>
      </c>
      <c r="AM33" s="992"/>
      <c r="AW33" s="402">
        <f t="shared" si="3"/>
        <v>0</v>
      </c>
      <c r="AX33" s="402">
        <f t="shared" si="4"/>
        <v>0</v>
      </c>
      <c r="AY33" s="402">
        <f t="shared" si="5"/>
        <v>0</v>
      </c>
      <c r="AZ33" s="402">
        <f t="shared" si="9"/>
        <v>0</v>
      </c>
      <c r="BA33" s="402">
        <f t="shared" si="9"/>
        <v>0</v>
      </c>
      <c r="BB33" s="402">
        <f t="shared" si="6"/>
        <v>-2</v>
      </c>
      <c r="BC33" s="402">
        <f t="shared" si="7"/>
        <v>5</v>
      </c>
      <c r="BD33" s="402">
        <f t="shared" si="8"/>
        <v>5</v>
      </c>
    </row>
    <row r="34" spans="1:56" ht="15" customHeight="1">
      <c r="A34" s="807" t="s">
        <v>643</v>
      </c>
      <c r="B34" s="801"/>
      <c r="C34" s="999" t="s">
        <v>644</v>
      </c>
      <c r="D34" s="1000"/>
      <c r="E34" s="1000"/>
      <c r="F34" s="1000"/>
      <c r="G34" s="1000"/>
      <c r="H34" s="1000"/>
      <c r="I34" s="1000"/>
      <c r="J34" s="1000"/>
      <c r="K34" s="1000"/>
      <c r="L34" s="1000"/>
      <c r="M34" s="1000"/>
      <c r="N34" s="1000"/>
      <c r="O34" s="1001"/>
      <c r="Q34" s="652" t="s">
        <v>486</v>
      </c>
      <c r="R34" s="653"/>
      <c r="S34" s="653"/>
      <c r="T34" s="653"/>
      <c r="U34" s="653"/>
      <c r="V34" s="653"/>
      <c r="W34" s="1002"/>
      <c r="Y34" s="225"/>
      <c r="Z34" s="985"/>
      <c r="AA34" s="986"/>
      <c r="AB34" s="990"/>
      <c r="AC34" s="990"/>
      <c r="AD34" s="990"/>
      <c r="AE34" s="990"/>
      <c r="AF34" s="990"/>
      <c r="AG34" s="990"/>
      <c r="AH34" s="227" t="s">
        <v>420</v>
      </c>
      <c r="AI34" s="227" t="s">
        <v>420</v>
      </c>
      <c r="AJ34" s="227"/>
      <c r="AK34" s="227"/>
      <c r="AL34" s="991" t="str">
        <f t="shared" ca="1" si="2"/>
        <v/>
      </c>
      <c r="AM34" s="992"/>
      <c r="AW34" s="402">
        <f t="shared" si="3"/>
        <v>0</v>
      </c>
      <c r="AX34" s="402">
        <f t="shared" si="4"/>
        <v>0</v>
      </c>
      <c r="AY34" s="402">
        <f t="shared" si="5"/>
        <v>0</v>
      </c>
      <c r="AZ34" s="402">
        <f t="shared" si="9"/>
        <v>0</v>
      </c>
      <c r="BA34" s="402">
        <f t="shared" si="9"/>
        <v>0</v>
      </c>
      <c r="BB34" s="402">
        <f t="shared" si="6"/>
        <v>-2</v>
      </c>
      <c r="BC34" s="402">
        <f t="shared" si="7"/>
        <v>5</v>
      </c>
      <c r="BD34" s="402">
        <f t="shared" si="8"/>
        <v>5</v>
      </c>
    </row>
    <row r="35" spans="1:56" ht="15" customHeight="1">
      <c r="A35" s="807" t="s">
        <v>645</v>
      </c>
      <c r="B35" s="801"/>
      <c r="C35" s="999" t="s">
        <v>646</v>
      </c>
      <c r="D35" s="1000"/>
      <c r="E35" s="1000"/>
      <c r="F35" s="1000"/>
      <c r="G35" s="1000"/>
      <c r="H35" s="1000"/>
      <c r="I35" s="1000"/>
      <c r="J35" s="1000"/>
      <c r="K35" s="1000"/>
      <c r="L35" s="1000"/>
      <c r="M35" s="1000"/>
      <c r="N35" s="1000"/>
      <c r="O35" s="1001"/>
      <c r="Q35" s="652" t="s">
        <v>487</v>
      </c>
      <c r="R35" s="653"/>
      <c r="S35" s="653"/>
      <c r="T35" s="653"/>
      <c r="U35" s="653"/>
      <c r="V35" s="653"/>
      <c r="W35" s="1002"/>
      <c r="Y35" s="225"/>
      <c r="Z35" s="985"/>
      <c r="AA35" s="986"/>
      <c r="AB35" s="990"/>
      <c r="AC35" s="990"/>
      <c r="AD35" s="990"/>
      <c r="AE35" s="990"/>
      <c r="AF35" s="990"/>
      <c r="AG35" s="990"/>
      <c r="AH35" s="227" t="s">
        <v>420</v>
      </c>
      <c r="AI35" s="227" t="s">
        <v>420</v>
      </c>
      <c r="AJ35" s="227"/>
      <c r="AK35" s="227"/>
      <c r="AL35" s="991" t="str">
        <f t="shared" ca="1" si="2"/>
        <v/>
      </c>
      <c r="AM35" s="992"/>
      <c r="AW35" s="402">
        <f t="shared" si="3"/>
        <v>0</v>
      </c>
      <c r="AX35" s="402">
        <f t="shared" si="4"/>
        <v>0</v>
      </c>
      <c r="AY35" s="402">
        <f t="shared" si="5"/>
        <v>0</v>
      </c>
      <c r="AZ35" s="402">
        <f t="shared" si="9"/>
        <v>0</v>
      </c>
      <c r="BA35" s="402">
        <f t="shared" si="9"/>
        <v>0</v>
      </c>
      <c r="BB35" s="402">
        <f t="shared" si="6"/>
        <v>-2</v>
      </c>
      <c r="BC35" s="402">
        <f t="shared" si="7"/>
        <v>5</v>
      </c>
      <c r="BD35" s="402">
        <f t="shared" si="8"/>
        <v>5</v>
      </c>
    </row>
    <row r="36" spans="1:56" ht="15" customHeight="1">
      <c r="A36" s="807" t="s">
        <v>647</v>
      </c>
      <c r="B36" s="801"/>
      <c r="C36" s="999" t="s">
        <v>648</v>
      </c>
      <c r="D36" s="1000"/>
      <c r="E36" s="1000"/>
      <c r="F36" s="1000"/>
      <c r="G36" s="1000"/>
      <c r="H36" s="1000"/>
      <c r="I36" s="1000"/>
      <c r="J36" s="1000"/>
      <c r="K36" s="1000"/>
      <c r="L36" s="1000"/>
      <c r="M36" s="1000"/>
      <c r="N36" s="1000"/>
      <c r="O36" s="1001"/>
      <c r="Q36" s="652" t="s">
        <v>649</v>
      </c>
      <c r="R36" s="653"/>
      <c r="S36" s="653"/>
      <c r="T36" s="653"/>
      <c r="U36" s="653"/>
      <c r="V36" s="653"/>
      <c r="W36" s="1002"/>
      <c r="Y36" s="225"/>
      <c r="Z36" s="985"/>
      <c r="AA36" s="986"/>
      <c r="AB36" s="990"/>
      <c r="AC36" s="990"/>
      <c r="AD36" s="990"/>
      <c r="AE36" s="990"/>
      <c r="AF36" s="990"/>
      <c r="AG36" s="990"/>
      <c r="AH36" s="227" t="s">
        <v>420</v>
      </c>
      <c r="AI36" s="227" t="s">
        <v>420</v>
      </c>
      <c r="AJ36" s="227"/>
      <c r="AK36" s="227"/>
      <c r="AL36" s="991" t="str">
        <f t="shared" ca="1" si="2"/>
        <v/>
      </c>
      <c r="AM36" s="992"/>
      <c r="AW36" s="402">
        <f t="shared" si="3"/>
        <v>0</v>
      </c>
      <c r="AX36" s="402">
        <f t="shared" si="4"/>
        <v>0</v>
      </c>
      <c r="AY36" s="402">
        <f t="shared" si="5"/>
        <v>0</v>
      </c>
      <c r="AZ36" s="402">
        <f t="shared" si="9"/>
        <v>0</v>
      </c>
      <c r="BA36" s="402">
        <f t="shared" si="9"/>
        <v>0</v>
      </c>
      <c r="BB36" s="402">
        <f t="shared" si="6"/>
        <v>-2</v>
      </c>
      <c r="BC36" s="402">
        <f t="shared" si="7"/>
        <v>5</v>
      </c>
      <c r="BD36" s="402">
        <f t="shared" si="8"/>
        <v>5</v>
      </c>
    </row>
    <row r="37" spans="1:56" ht="15" customHeight="1">
      <c r="A37" s="807" t="s">
        <v>650</v>
      </c>
      <c r="B37" s="801"/>
      <c r="C37" s="999" t="s">
        <v>651</v>
      </c>
      <c r="D37" s="1000"/>
      <c r="E37" s="1000"/>
      <c r="F37" s="1000"/>
      <c r="G37" s="1000"/>
      <c r="H37" s="1000"/>
      <c r="I37" s="1000"/>
      <c r="J37" s="1000"/>
      <c r="K37" s="1000"/>
      <c r="L37" s="1000"/>
      <c r="M37" s="1000"/>
      <c r="N37" s="1000"/>
      <c r="O37" s="1001"/>
      <c r="Q37" s="652" t="s">
        <v>490</v>
      </c>
      <c r="R37" s="653"/>
      <c r="S37" s="653"/>
      <c r="T37" s="653"/>
      <c r="U37" s="653"/>
      <c r="V37" s="653"/>
      <c r="W37" s="1002"/>
      <c r="Y37" s="225"/>
      <c r="Z37" s="985"/>
      <c r="AA37" s="986"/>
      <c r="AB37" s="990"/>
      <c r="AC37" s="990"/>
      <c r="AD37" s="990"/>
      <c r="AE37" s="990"/>
      <c r="AF37" s="990"/>
      <c r="AG37" s="990"/>
      <c r="AH37" s="227" t="s">
        <v>420</v>
      </c>
      <c r="AI37" s="227" t="s">
        <v>420</v>
      </c>
      <c r="AJ37" s="227"/>
      <c r="AK37" s="227"/>
      <c r="AL37" s="991" t="str">
        <f t="shared" ca="1" si="2"/>
        <v/>
      </c>
      <c r="AM37" s="992"/>
      <c r="AW37" s="402">
        <f t="shared" si="3"/>
        <v>0</v>
      </c>
      <c r="AX37" s="402">
        <f t="shared" si="4"/>
        <v>0</v>
      </c>
      <c r="AY37" s="402">
        <f t="shared" si="5"/>
        <v>0</v>
      </c>
      <c r="AZ37" s="402">
        <f t="shared" si="9"/>
        <v>0</v>
      </c>
      <c r="BA37" s="402">
        <f t="shared" si="9"/>
        <v>0</v>
      </c>
      <c r="BB37" s="402">
        <f t="shared" si="6"/>
        <v>-2</v>
      </c>
      <c r="BC37" s="402">
        <f t="shared" si="7"/>
        <v>5</v>
      </c>
      <c r="BD37" s="402">
        <f t="shared" si="8"/>
        <v>5</v>
      </c>
    </row>
    <row r="38" spans="1:56" ht="15" customHeight="1">
      <c r="A38" s="807" t="s">
        <v>652</v>
      </c>
      <c r="B38" s="801"/>
      <c r="C38" s="999" t="s">
        <v>653</v>
      </c>
      <c r="D38" s="1000"/>
      <c r="E38" s="1000"/>
      <c r="F38" s="1000"/>
      <c r="G38" s="1000"/>
      <c r="H38" s="1000"/>
      <c r="I38" s="1000"/>
      <c r="J38" s="1000"/>
      <c r="K38" s="1000"/>
      <c r="L38" s="1000"/>
      <c r="M38" s="1000"/>
      <c r="N38" s="1000"/>
      <c r="O38" s="1001"/>
      <c r="Q38" s="652" t="s">
        <v>491</v>
      </c>
      <c r="R38" s="653"/>
      <c r="S38" s="653"/>
      <c r="T38" s="653"/>
      <c r="U38" s="653"/>
      <c r="V38" s="653"/>
      <c r="W38" s="1002"/>
      <c r="Y38" s="225"/>
      <c r="Z38" s="985"/>
      <c r="AA38" s="986"/>
      <c r="AB38" s="990"/>
      <c r="AC38" s="990"/>
      <c r="AD38" s="990"/>
      <c r="AE38" s="990"/>
      <c r="AF38" s="990"/>
      <c r="AG38" s="990"/>
      <c r="AH38" s="227" t="s">
        <v>420</v>
      </c>
      <c r="AI38" s="227" t="s">
        <v>420</v>
      </c>
      <c r="AJ38" s="227"/>
      <c r="AK38" s="227"/>
      <c r="AL38" s="991" t="str">
        <f t="shared" ca="1" si="2"/>
        <v/>
      </c>
      <c r="AM38" s="992"/>
      <c r="AW38" s="402">
        <f t="shared" si="3"/>
        <v>0</v>
      </c>
      <c r="AX38" s="402">
        <f t="shared" si="4"/>
        <v>0</v>
      </c>
      <c r="AY38" s="402">
        <f t="shared" si="5"/>
        <v>0</v>
      </c>
      <c r="AZ38" s="402">
        <f t="shared" si="9"/>
        <v>0</v>
      </c>
      <c r="BA38" s="402">
        <f t="shared" si="9"/>
        <v>0</v>
      </c>
      <c r="BB38" s="402">
        <f t="shared" si="6"/>
        <v>-2</v>
      </c>
      <c r="BC38" s="402">
        <f t="shared" si="7"/>
        <v>5</v>
      </c>
      <c r="BD38" s="402">
        <f t="shared" si="8"/>
        <v>5</v>
      </c>
    </row>
    <row r="39" spans="1:56" ht="15" customHeight="1">
      <c r="A39" s="807" t="s">
        <v>654</v>
      </c>
      <c r="B39" s="801"/>
      <c r="C39" s="999" t="s">
        <v>655</v>
      </c>
      <c r="D39" s="1000"/>
      <c r="E39" s="1000"/>
      <c r="F39" s="1000"/>
      <c r="G39" s="1000"/>
      <c r="H39" s="1000"/>
      <c r="I39" s="1000"/>
      <c r="J39" s="1000"/>
      <c r="K39" s="1000"/>
      <c r="L39" s="1000"/>
      <c r="M39" s="1000"/>
      <c r="N39" s="1000"/>
      <c r="O39" s="1001"/>
      <c r="P39" s="57"/>
      <c r="Q39" s="652"/>
      <c r="R39" s="653"/>
      <c r="S39" s="653"/>
      <c r="T39" s="653"/>
      <c r="U39" s="653"/>
      <c r="V39" s="653"/>
      <c r="W39" s="1002"/>
      <c r="Y39" s="225"/>
      <c r="Z39" s="985"/>
      <c r="AA39" s="986"/>
      <c r="AB39" s="990"/>
      <c r="AC39" s="990"/>
      <c r="AD39" s="990"/>
      <c r="AE39" s="990"/>
      <c r="AF39" s="990"/>
      <c r="AG39" s="990"/>
      <c r="AH39" s="227" t="s">
        <v>420</v>
      </c>
      <c r="AI39" s="227" t="s">
        <v>420</v>
      </c>
      <c r="AJ39" s="227"/>
      <c r="AK39" s="227"/>
      <c r="AL39" s="991" t="str">
        <f t="shared" ca="1" si="2"/>
        <v/>
      </c>
      <c r="AM39" s="992"/>
      <c r="AW39" s="402">
        <f t="shared" si="3"/>
        <v>0</v>
      </c>
      <c r="AX39" s="402">
        <f t="shared" si="4"/>
        <v>0</v>
      </c>
      <c r="AY39" s="402">
        <f t="shared" si="5"/>
        <v>0</v>
      </c>
      <c r="AZ39" s="402">
        <f t="shared" si="9"/>
        <v>0</v>
      </c>
      <c r="BA39" s="402">
        <f t="shared" si="9"/>
        <v>0</v>
      </c>
      <c r="BB39" s="402">
        <f t="shared" si="6"/>
        <v>-2</v>
      </c>
      <c r="BC39" s="402">
        <f t="shared" si="7"/>
        <v>5</v>
      </c>
      <c r="BD39" s="402">
        <f t="shared" si="8"/>
        <v>5</v>
      </c>
    </row>
    <row r="40" spans="1:56" ht="15" customHeight="1" thickBot="1">
      <c r="A40" s="830" t="s">
        <v>656</v>
      </c>
      <c r="B40" s="783"/>
      <c r="C40" s="993" t="s">
        <v>657</v>
      </c>
      <c r="D40" s="994"/>
      <c r="E40" s="994"/>
      <c r="F40" s="994"/>
      <c r="G40" s="994"/>
      <c r="H40" s="994"/>
      <c r="I40" s="994"/>
      <c r="J40" s="994"/>
      <c r="K40" s="994"/>
      <c r="L40" s="994"/>
      <c r="M40" s="994"/>
      <c r="N40" s="994"/>
      <c r="O40" s="995"/>
      <c r="Q40" s="996"/>
      <c r="R40" s="997"/>
      <c r="S40" s="997"/>
      <c r="T40" s="997"/>
      <c r="U40" s="997"/>
      <c r="V40" s="997"/>
      <c r="W40" s="998"/>
      <c r="Y40" s="225"/>
      <c r="Z40" s="985"/>
      <c r="AA40" s="986"/>
      <c r="AB40" s="990"/>
      <c r="AC40" s="990"/>
      <c r="AD40" s="990"/>
      <c r="AE40" s="990"/>
      <c r="AF40" s="990"/>
      <c r="AG40" s="990"/>
      <c r="AH40" s="227" t="s">
        <v>420</v>
      </c>
      <c r="AI40" s="227" t="s">
        <v>420</v>
      </c>
      <c r="AJ40" s="227"/>
      <c r="AK40" s="227"/>
      <c r="AL40" s="991" t="str">
        <f t="shared" ca="1" si="2"/>
        <v/>
      </c>
      <c r="AM40" s="992"/>
      <c r="AW40" s="402">
        <f t="shared" si="3"/>
        <v>0</v>
      </c>
      <c r="AX40" s="402">
        <f t="shared" si="4"/>
        <v>0</v>
      </c>
      <c r="AY40" s="402">
        <f t="shared" si="5"/>
        <v>0</v>
      </c>
      <c r="AZ40" s="402">
        <f t="shared" si="9"/>
        <v>0</v>
      </c>
      <c r="BA40" s="402">
        <f t="shared" si="9"/>
        <v>0</v>
      </c>
      <c r="BB40" s="402">
        <f t="shared" si="6"/>
        <v>-2</v>
      </c>
      <c r="BC40" s="402">
        <f t="shared" si="7"/>
        <v>5</v>
      </c>
      <c r="BD40" s="402">
        <f t="shared" si="8"/>
        <v>5</v>
      </c>
    </row>
    <row r="41" spans="1:56" ht="15" customHeight="1">
      <c r="Y41" s="225"/>
      <c r="Z41" s="985"/>
      <c r="AA41" s="986"/>
      <c r="AB41" s="990"/>
      <c r="AC41" s="990"/>
      <c r="AD41" s="990"/>
      <c r="AE41" s="990"/>
      <c r="AF41" s="990"/>
      <c r="AG41" s="990"/>
      <c r="AH41" s="227" t="s">
        <v>420</v>
      </c>
      <c r="AI41" s="227" t="s">
        <v>420</v>
      </c>
      <c r="AJ41" s="227"/>
      <c r="AK41" s="227"/>
      <c r="AL41" s="991" t="str">
        <f t="shared" ca="1" si="2"/>
        <v/>
      </c>
      <c r="AM41" s="992"/>
      <c r="AW41" s="402">
        <f t="shared" si="3"/>
        <v>0</v>
      </c>
      <c r="AX41" s="402">
        <f t="shared" si="4"/>
        <v>0</v>
      </c>
      <c r="AY41" s="402">
        <f t="shared" si="5"/>
        <v>0</v>
      </c>
      <c r="AZ41" s="402">
        <f t="shared" si="9"/>
        <v>0</v>
      </c>
      <c r="BA41" s="402">
        <f t="shared" si="9"/>
        <v>0</v>
      </c>
      <c r="BB41" s="402">
        <f t="shared" si="6"/>
        <v>-2</v>
      </c>
      <c r="BC41" s="402">
        <f t="shared" si="7"/>
        <v>5</v>
      </c>
      <c r="BD41" s="402">
        <f t="shared" si="8"/>
        <v>5</v>
      </c>
    </row>
    <row r="42" spans="1:56" ht="15" customHeight="1">
      <c r="A42" s="58" t="s">
        <v>510</v>
      </c>
      <c r="B42" s="55" t="s">
        <v>658</v>
      </c>
      <c r="Y42" s="225"/>
      <c r="Z42" s="985"/>
      <c r="AA42" s="986"/>
      <c r="AB42" s="990"/>
      <c r="AC42" s="990"/>
      <c r="AD42" s="990"/>
      <c r="AE42" s="990"/>
      <c r="AF42" s="990"/>
      <c r="AG42" s="990"/>
      <c r="AH42" s="227" t="s">
        <v>420</v>
      </c>
      <c r="AI42" s="227" t="s">
        <v>420</v>
      </c>
      <c r="AJ42" s="227"/>
      <c r="AK42" s="227"/>
      <c r="AL42" s="991" t="str">
        <f t="shared" ca="1" si="2"/>
        <v/>
      </c>
      <c r="AM42" s="992"/>
      <c r="AW42" s="402">
        <f t="shared" si="3"/>
        <v>0</v>
      </c>
      <c r="AX42" s="402">
        <f t="shared" si="4"/>
        <v>0</v>
      </c>
      <c r="AY42" s="402">
        <f t="shared" si="5"/>
        <v>0</v>
      </c>
      <c r="AZ42" s="402">
        <f t="shared" si="9"/>
        <v>0</v>
      </c>
      <c r="BA42" s="402">
        <f t="shared" si="9"/>
        <v>0</v>
      </c>
      <c r="BB42" s="402">
        <f t="shared" si="6"/>
        <v>-2</v>
      </c>
      <c r="BC42" s="402">
        <f t="shared" si="7"/>
        <v>5</v>
      </c>
      <c r="BD42" s="402">
        <f t="shared" si="8"/>
        <v>5</v>
      </c>
    </row>
    <row r="43" spans="1:56" ht="15" customHeight="1">
      <c r="A43" s="58" t="s">
        <v>659</v>
      </c>
      <c r="B43" s="55" t="s">
        <v>660</v>
      </c>
      <c r="Y43" s="225"/>
      <c r="Z43" s="985"/>
      <c r="AA43" s="986"/>
      <c r="AB43" s="990"/>
      <c r="AC43" s="990"/>
      <c r="AD43" s="990"/>
      <c r="AE43" s="990"/>
      <c r="AF43" s="990"/>
      <c r="AG43" s="990"/>
      <c r="AH43" s="227" t="s">
        <v>420</v>
      </c>
      <c r="AI43" s="227" t="s">
        <v>420</v>
      </c>
      <c r="AJ43" s="227"/>
      <c r="AK43" s="227"/>
      <c r="AL43" s="991" t="str">
        <f t="shared" ca="1" si="2"/>
        <v/>
      </c>
      <c r="AM43" s="992"/>
      <c r="AW43" s="402">
        <f t="shared" si="3"/>
        <v>0</v>
      </c>
      <c r="AX43" s="402">
        <f t="shared" si="4"/>
        <v>0</v>
      </c>
      <c r="AY43" s="402">
        <f t="shared" si="5"/>
        <v>0</v>
      </c>
      <c r="AZ43" s="402">
        <f t="shared" si="9"/>
        <v>0</v>
      </c>
      <c r="BA43" s="402">
        <f t="shared" si="9"/>
        <v>0</v>
      </c>
      <c r="BB43" s="402">
        <f t="shared" si="6"/>
        <v>-2</v>
      </c>
      <c r="BC43" s="402">
        <f t="shared" si="7"/>
        <v>5</v>
      </c>
      <c r="BD43" s="402">
        <f t="shared" si="8"/>
        <v>5</v>
      </c>
    </row>
    <row r="44" spans="1:56" ht="15" customHeight="1">
      <c r="A44" s="58" t="s">
        <v>659</v>
      </c>
      <c r="B44" s="55" t="s">
        <v>661</v>
      </c>
      <c r="Y44" s="225"/>
      <c r="Z44" s="985"/>
      <c r="AA44" s="986"/>
      <c r="AB44" s="990"/>
      <c r="AC44" s="990"/>
      <c r="AD44" s="990"/>
      <c r="AE44" s="990"/>
      <c r="AF44" s="990"/>
      <c r="AG44" s="990"/>
      <c r="AH44" s="227" t="s">
        <v>420</v>
      </c>
      <c r="AI44" s="227" t="s">
        <v>420</v>
      </c>
      <c r="AJ44" s="227"/>
      <c r="AK44" s="227"/>
      <c r="AL44" s="991" t="str">
        <f t="shared" ca="1" si="2"/>
        <v/>
      </c>
      <c r="AM44" s="992"/>
      <c r="AW44" s="402">
        <f t="shared" si="3"/>
        <v>0</v>
      </c>
      <c r="AX44" s="402">
        <f t="shared" si="4"/>
        <v>0</v>
      </c>
      <c r="AY44" s="402">
        <f t="shared" si="5"/>
        <v>0</v>
      </c>
      <c r="AZ44" s="402">
        <f t="shared" si="9"/>
        <v>0</v>
      </c>
      <c r="BA44" s="402">
        <f t="shared" si="9"/>
        <v>0</v>
      </c>
      <c r="BB44" s="402">
        <f t="shared" si="6"/>
        <v>-2</v>
      </c>
      <c r="BC44" s="402">
        <f t="shared" si="7"/>
        <v>5</v>
      </c>
      <c r="BD44" s="402">
        <f t="shared" si="8"/>
        <v>5</v>
      </c>
    </row>
    <row r="45" spans="1:56" ht="15" customHeight="1">
      <c r="A45" s="58" t="s">
        <v>659</v>
      </c>
      <c r="B45" s="55" t="s">
        <v>662</v>
      </c>
      <c r="Y45" s="225"/>
      <c r="Z45" s="985"/>
      <c r="AA45" s="986"/>
      <c r="AB45" s="990"/>
      <c r="AC45" s="990"/>
      <c r="AD45" s="990"/>
      <c r="AE45" s="990"/>
      <c r="AF45" s="990"/>
      <c r="AG45" s="990"/>
      <c r="AH45" s="227" t="s">
        <v>420</v>
      </c>
      <c r="AI45" s="227" t="s">
        <v>420</v>
      </c>
      <c r="AJ45" s="227"/>
      <c r="AK45" s="227"/>
      <c r="AL45" s="991" t="str">
        <f t="shared" ca="1" si="2"/>
        <v/>
      </c>
      <c r="AM45" s="992"/>
      <c r="AW45" s="402">
        <f t="shared" si="3"/>
        <v>0</v>
      </c>
      <c r="AX45" s="402">
        <f t="shared" si="4"/>
        <v>0</v>
      </c>
      <c r="AY45" s="402">
        <f t="shared" si="5"/>
        <v>0</v>
      </c>
      <c r="AZ45" s="402">
        <f t="shared" si="9"/>
        <v>0</v>
      </c>
      <c r="BA45" s="402">
        <f t="shared" si="9"/>
        <v>0</v>
      </c>
      <c r="BB45" s="402">
        <f t="shared" si="6"/>
        <v>-2</v>
      </c>
      <c r="BC45" s="402">
        <f t="shared" si="7"/>
        <v>5</v>
      </c>
      <c r="BD45" s="402">
        <f t="shared" si="8"/>
        <v>5</v>
      </c>
    </row>
    <row r="46" spans="1:56" ht="15" customHeight="1">
      <c r="A46" s="58" t="s">
        <v>659</v>
      </c>
      <c r="B46" s="55" t="s">
        <v>663</v>
      </c>
      <c r="Y46" s="225"/>
      <c r="Z46" s="985"/>
      <c r="AA46" s="986"/>
      <c r="AB46" s="990"/>
      <c r="AC46" s="990"/>
      <c r="AD46" s="990"/>
      <c r="AE46" s="990"/>
      <c r="AF46" s="990"/>
      <c r="AG46" s="990"/>
      <c r="AH46" s="227" t="s">
        <v>420</v>
      </c>
      <c r="AI46" s="227" t="s">
        <v>420</v>
      </c>
      <c r="AJ46" s="227"/>
      <c r="AK46" s="227"/>
      <c r="AL46" s="991" t="str">
        <f t="shared" ca="1" si="2"/>
        <v/>
      </c>
      <c r="AM46" s="992"/>
      <c r="AW46" s="402">
        <f t="shared" si="3"/>
        <v>0</v>
      </c>
      <c r="AX46" s="402">
        <f t="shared" si="4"/>
        <v>0</v>
      </c>
      <c r="AY46" s="402">
        <f t="shared" si="5"/>
        <v>0</v>
      </c>
      <c r="AZ46" s="402">
        <f t="shared" si="9"/>
        <v>0</v>
      </c>
      <c r="BA46" s="402">
        <f t="shared" si="9"/>
        <v>0</v>
      </c>
      <c r="BB46" s="402">
        <f t="shared" si="6"/>
        <v>-2</v>
      </c>
      <c r="BC46" s="402">
        <f t="shared" si="7"/>
        <v>5</v>
      </c>
      <c r="BD46" s="402">
        <f t="shared" si="8"/>
        <v>5</v>
      </c>
    </row>
    <row r="47" spans="1:56" ht="15" customHeight="1">
      <c r="B47" s="55" t="s">
        <v>664</v>
      </c>
      <c r="U47" s="57"/>
      <c r="V47" s="57"/>
      <c r="W47" s="57"/>
      <c r="Y47" s="225"/>
      <c r="Z47" s="985"/>
      <c r="AA47" s="986"/>
      <c r="AB47" s="990"/>
      <c r="AC47" s="990"/>
      <c r="AD47" s="990"/>
      <c r="AE47" s="990"/>
      <c r="AF47" s="990"/>
      <c r="AG47" s="990"/>
      <c r="AH47" s="227" t="s">
        <v>420</v>
      </c>
      <c r="AI47" s="227" t="s">
        <v>420</v>
      </c>
      <c r="AJ47" s="227"/>
      <c r="AK47" s="227"/>
      <c r="AL47" s="991" t="str">
        <f t="shared" ca="1" si="2"/>
        <v/>
      </c>
      <c r="AM47" s="992"/>
      <c r="AW47" s="402">
        <f t="shared" si="3"/>
        <v>0</v>
      </c>
      <c r="AX47" s="402">
        <f t="shared" si="4"/>
        <v>0</v>
      </c>
      <c r="AY47" s="402">
        <f t="shared" si="5"/>
        <v>0</v>
      </c>
      <c r="AZ47" s="402">
        <f t="shared" ref="AZ47:BA61" si="10">IF(AJ47="出",1,0)</f>
        <v>0</v>
      </c>
      <c r="BA47" s="402">
        <f t="shared" si="10"/>
        <v>0</v>
      </c>
      <c r="BB47" s="402">
        <f t="shared" si="6"/>
        <v>-2</v>
      </c>
      <c r="BC47" s="402">
        <f t="shared" si="7"/>
        <v>5</v>
      </c>
      <c r="BD47" s="402">
        <f t="shared" si="8"/>
        <v>5</v>
      </c>
    </row>
    <row r="48" spans="1:56" ht="15" customHeight="1">
      <c r="A48" s="58" t="s">
        <v>659</v>
      </c>
      <c r="B48" s="55" t="s">
        <v>665</v>
      </c>
      <c r="Y48" s="225"/>
      <c r="Z48" s="985"/>
      <c r="AA48" s="986"/>
      <c r="AB48" s="990"/>
      <c r="AC48" s="990"/>
      <c r="AD48" s="990"/>
      <c r="AE48" s="990"/>
      <c r="AF48" s="990"/>
      <c r="AG48" s="990"/>
      <c r="AH48" s="227" t="s">
        <v>420</v>
      </c>
      <c r="AI48" s="227" t="s">
        <v>420</v>
      </c>
      <c r="AJ48" s="227"/>
      <c r="AK48" s="227"/>
      <c r="AL48" s="991" t="str">
        <f t="shared" ca="1" si="2"/>
        <v/>
      </c>
      <c r="AM48" s="992"/>
      <c r="AW48" s="402">
        <f t="shared" si="3"/>
        <v>0</v>
      </c>
      <c r="AX48" s="402">
        <f t="shared" si="4"/>
        <v>0</v>
      </c>
      <c r="AY48" s="402">
        <f t="shared" si="5"/>
        <v>0</v>
      </c>
      <c r="AZ48" s="402">
        <f t="shared" si="10"/>
        <v>0</v>
      </c>
      <c r="BA48" s="402">
        <f t="shared" si="10"/>
        <v>0</v>
      </c>
      <c r="BB48" s="402">
        <f t="shared" si="6"/>
        <v>-2</v>
      </c>
      <c r="BC48" s="402">
        <f t="shared" si="7"/>
        <v>5</v>
      </c>
      <c r="BD48" s="402">
        <f t="shared" si="8"/>
        <v>5</v>
      </c>
    </row>
    <row r="49" spans="1:56" ht="15" customHeight="1">
      <c r="A49" s="58" t="s">
        <v>659</v>
      </c>
      <c r="B49" s="55" t="s">
        <v>666</v>
      </c>
      <c r="Y49" s="225"/>
      <c r="Z49" s="985"/>
      <c r="AA49" s="986"/>
      <c r="AB49" s="990"/>
      <c r="AC49" s="990"/>
      <c r="AD49" s="990"/>
      <c r="AE49" s="990"/>
      <c r="AF49" s="990"/>
      <c r="AG49" s="990"/>
      <c r="AH49" s="227" t="s">
        <v>420</v>
      </c>
      <c r="AI49" s="227" t="s">
        <v>420</v>
      </c>
      <c r="AJ49" s="227"/>
      <c r="AK49" s="227"/>
      <c r="AL49" s="991" t="str">
        <f t="shared" ca="1" si="2"/>
        <v/>
      </c>
      <c r="AM49" s="992"/>
      <c r="AW49" s="402">
        <f t="shared" si="3"/>
        <v>0</v>
      </c>
      <c r="AX49" s="402">
        <f t="shared" si="4"/>
        <v>0</v>
      </c>
      <c r="AY49" s="402">
        <f t="shared" si="5"/>
        <v>0</v>
      </c>
      <c r="AZ49" s="402">
        <f t="shared" si="10"/>
        <v>0</v>
      </c>
      <c r="BA49" s="402">
        <f t="shared" si="10"/>
        <v>0</v>
      </c>
      <c r="BB49" s="402">
        <f t="shared" si="6"/>
        <v>-2</v>
      </c>
      <c r="BC49" s="402">
        <f t="shared" si="7"/>
        <v>5</v>
      </c>
      <c r="BD49" s="402">
        <f t="shared" si="8"/>
        <v>5</v>
      </c>
    </row>
    <row r="50" spans="1:56" ht="15" customHeight="1">
      <c r="A50" s="58" t="s">
        <v>659</v>
      </c>
      <c r="B50" s="55" t="s">
        <v>667</v>
      </c>
      <c r="Y50" s="225"/>
      <c r="Z50" s="985"/>
      <c r="AA50" s="986"/>
      <c r="AB50" s="990"/>
      <c r="AC50" s="990"/>
      <c r="AD50" s="990"/>
      <c r="AE50" s="990"/>
      <c r="AF50" s="990"/>
      <c r="AG50" s="990"/>
      <c r="AH50" s="227" t="s">
        <v>420</v>
      </c>
      <c r="AI50" s="227" t="s">
        <v>420</v>
      </c>
      <c r="AJ50" s="227"/>
      <c r="AK50" s="227"/>
      <c r="AL50" s="991" t="str">
        <f t="shared" ca="1" si="2"/>
        <v/>
      </c>
      <c r="AM50" s="992"/>
      <c r="AW50" s="402">
        <f t="shared" si="3"/>
        <v>0</v>
      </c>
      <c r="AX50" s="402">
        <f t="shared" si="4"/>
        <v>0</v>
      </c>
      <c r="AY50" s="402">
        <f t="shared" si="5"/>
        <v>0</v>
      </c>
      <c r="AZ50" s="402">
        <f t="shared" si="10"/>
        <v>0</v>
      </c>
      <c r="BA50" s="402">
        <f t="shared" si="10"/>
        <v>0</v>
      </c>
      <c r="BB50" s="402">
        <f t="shared" si="6"/>
        <v>-2</v>
      </c>
      <c r="BC50" s="402">
        <f t="shared" si="7"/>
        <v>5</v>
      </c>
      <c r="BD50" s="402">
        <f t="shared" si="8"/>
        <v>5</v>
      </c>
    </row>
    <row r="51" spans="1:56" ht="15" customHeight="1">
      <c r="A51" s="58"/>
      <c r="B51" s="1"/>
      <c r="C51" s="1"/>
      <c r="D51" s="1"/>
      <c r="E51" s="1"/>
      <c r="F51" s="1"/>
      <c r="G51" s="1"/>
      <c r="H51" s="1"/>
      <c r="I51" s="1"/>
      <c r="J51" s="378"/>
      <c r="Y51" s="225"/>
      <c r="Z51" s="985"/>
      <c r="AA51" s="986"/>
      <c r="AB51" s="990"/>
      <c r="AC51" s="990"/>
      <c r="AD51" s="990"/>
      <c r="AE51" s="990"/>
      <c r="AF51" s="990"/>
      <c r="AG51" s="990"/>
      <c r="AH51" s="227" t="s">
        <v>420</v>
      </c>
      <c r="AI51" s="227" t="s">
        <v>420</v>
      </c>
      <c r="AJ51" s="227"/>
      <c r="AK51" s="227"/>
      <c r="AL51" s="991" t="str">
        <f t="shared" ca="1" si="2"/>
        <v/>
      </c>
      <c r="AM51" s="992"/>
      <c r="AW51" s="402">
        <f t="shared" si="3"/>
        <v>0</v>
      </c>
      <c r="AX51" s="402">
        <f t="shared" si="4"/>
        <v>0</v>
      </c>
      <c r="AY51" s="402">
        <f t="shared" si="5"/>
        <v>0</v>
      </c>
      <c r="AZ51" s="402">
        <f t="shared" si="10"/>
        <v>0</v>
      </c>
      <c r="BA51" s="402">
        <f t="shared" si="10"/>
        <v>0</v>
      </c>
      <c r="BB51" s="402">
        <f t="shared" si="6"/>
        <v>-2</v>
      </c>
      <c r="BC51" s="402">
        <f t="shared" si="7"/>
        <v>5</v>
      </c>
      <c r="BD51" s="402">
        <f t="shared" si="8"/>
        <v>5</v>
      </c>
    </row>
    <row r="52" spans="1:56" ht="15" customHeight="1">
      <c r="B52" s="1"/>
      <c r="C52" s="964"/>
      <c r="D52" s="964"/>
      <c r="E52" s="965"/>
      <c r="F52" s="965"/>
      <c r="G52" s="1"/>
      <c r="H52" s="1"/>
      <c r="I52" s="1"/>
      <c r="J52" s="378"/>
      <c r="K52" s="55" t="s">
        <v>1177</v>
      </c>
      <c r="Y52" s="225"/>
      <c r="Z52" s="985"/>
      <c r="AA52" s="986"/>
      <c r="AB52" s="990"/>
      <c r="AC52" s="990"/>
      <c r="AD52" s="990"/>
      <c r="AE52" s="990"/>
      <c r="AF52" s="990"/>
      <c r="AG52" s="990"/>
      <c r="AH52" s="227" t="s">
        <v>420</v>
      </c>
      <c r="AI52" s="227" t="s">
        <v>420</v>
      </c>
      <c r="AJ52" s="227"/>
      <c r="AK52" s="227"/>
      <c r="AL52" s="991" t="str">
        <f t="shared" ca="1" si="2"/>
        <v/>
      </c>
      <c r="AM52" s="992"/>
      <c r="AW52" s="402">
        <f t="shared" si="3"/>
        <v>0</v>
      </c>
      <c r="AX52" s="402">
        <f t="shared" si="4"/>
        <v>0</v>
      </c>
      <c r="AY52" s="402">
        <f t="shared" si="5"/>
        <v>0</v>
      </c>
      <c r="AZ52" s="402">
        <f t="shared" si="10"/>
        <v>0</v>
      </c>
      <c r="BA52" s="402">
        <f t="shared" si="10"/>
        <v>0</v>
      </c>
      <c r="BB52" s="402">
        <f t="shared" si="6"/>
        <v>-2</v>
      </c>
      <c r="BC52" s="402">
        <f t="shared" si="7"/>
        <v>5</v>
      </c>
      <c r="BD52" s="402">
        <f t="shared" si="8"/>
        <v>5</v>
      </c>
    </row>
    <row r="53" spans="1:56" ht="15" customHeight="1">
      <c r="B53" s="966" t="s">
        <v>1144</v>
      </c>
      <c r="C53" s="967"/>
      <c r="D53" s="969" t="s">
        <v>1179</v>
      </c>
      <c r="E53" s="969"/>
      <c r="F53" s="971" t="s">
        <v>1144</v>
      </c>
      <c r="G53" s="973" t="s">
        <v>1158</v>
      </c>
      <c r="H53" s="725"/>
      <c r="I53" s="1"/>
      <c r="J53" s="1"/>
      <c r="K53" s="55" t="s">
        <v>1178</v>
      </c>
      <c r="Y53" s="225"/>
      <c r="Z53" s="985"/>
      <c r="AA53" s="986"/>
      <c r="AB53" s="990"/>
      <c r="AC53" s="990"/>
      <c r="AD53" s="990"/>
      <c r="AE53" s="990"/>
      <c r="AF53" s="990"/>
      <c r="AG53" s="990"/>
      <c r="AH53" s="227" t="s">
        <v>420</v>
      </c>
      <c r="AI53" s="227" t="s">
        <v>420</v>
      </c>
      <c r="AJ53" s="227"/>
      <c r="AK53" s="227"/>
      <c r="AL53" s="991" t="str">
        <f t="shared" ca="1" si="2"/>
        <v/>
      </c>
      <c r="AM53" s="992"/>
      <c r="AW53" s="402">
        <f t="shared" si="3"/>
        <v>0</v>
      </c>
      <c r="AX53" s="402">
        <f t="shared" si="4"/>
        <v>0</v>
      </c>
      <c r="AY53" s="402">
        <f t="shared" si="5"/>
        <v>0</v>
      </c>
      <c r="AZ53" s="402">
        <f t="shared" si="10"/>
        <v>0</v>
      </c>
      <c r="BA53" s="402">
        <f t="shared" si="10"/>
        <v>0</v>
      </c>
      <c r="BB53" s="402">
        <f t="shared" si="6"/>
        <v>-2</v>
      </c>
      <c r="BC53" s="402">
        <f t="shared" si="7"/>
        <v>5</v>
      </c>
      <c r="BD53" s="402">
        <f t="shared" si="8"/>
        <v>5</v>
      </c>
    </row>
    <row r="54" spans="1:56" ht="15" customHeight="1">
      <c r="B54" s="966"/>
      <c r="C54" s="968"/>
      <c r="D54" s="970"/>
      <c r="E54" s="970"/>
      <c r="F54" s="972"/>
      <c r="G54" s="974"/>
      <c r="H54" s="965"/>
      <c r="I54" s="975" t="s">
        <v>1176</v>
      </c>
      <c r="J54" s="1"/>
      <c r="L54" s="959" t="s">
        <v>703</v>
      </c>
      <c r="M54" s="959"/>
      <c r="Y54" s="225"/>
      <c r="Z54" s="985"/>
      <c r="AA54" s="986"/>
      <c r="AB54" s="990"/>
      <c r="AC54" s="990"/>
      <c r="AD54" s="990"/>
      <c r="AE54" s="990"/>
      <c r="AF54" s="990"/>
      <c r="AG54" s="990"/>
      <c r="AH54" s="227" t="s">
        <v>420</v>
      </c>
      <c r="AI54" s="227" t="s">
        <v>420</v>
      </c>
      <c r="AJ54" s="227"/>
      <c r="AK54" s="227"/>
      <c r="AL54" s="991" t="str">
        <f t="shared" ca="1" si="2"/>
        <v/>
      </c>
      <c r="AM54" s="992"/>
      <c r="AW54" s="402">
        <f t="shared" si="3"/>
        <v>0</v>
      </c>
      <c r="AX54" s="402">
        <f t="shared" si="4"/>
        <v>0</v>
      </c>
      <c r="AY54" s="402">
        <f t="shared" si="5"/>
        <v>0</v>
      </c>
      <c r="AZ54" s="402">
        <f t="shared" si="10"/>
        <v>0</v>
      </c>
      <c r="BA54" s="402">
        <f t="shared" si="10"/>
        <v>0</v>
      </c>
      <c r="BB54" s="402">
        <f t="shared" si="6"/>
        <v>-2</v>
      </c>
      <c r="BC54" s="402">
        <f t="shared" si="7"/>
        <v>5</v>
      </c>
      <c r="BD54" s="402">
        <f t="shared" si="8"/>
        <v>5</v>
      </c>
    </row>
    <row r="55" spans="1:56" ht="15" customHeight="1">
      <c r="B55" s="966" t="s">
        <v>1144</v>
      </c>
      <c r="C55" s="967"/>
      <c r="D55" s="969" t="s">
        <v>1180</v>
      </c>
      <c r="E55" s="969"/>
      <c r="F55" s="845"/>
      <c r="G55" s="981" t="s">
        <v>1179</v>
      </c>
      <c r="H55" s="982"/>
      <c r="I55" s="975"/>
      <c r="J55" s="1"/>
      <c r="L55" s="960"/>
      <c r="M55" s="962"/>
      <c r="U55" s="57"/>
      <c r="V55" s="57"/>
      <c r="W55" s="57"/>
      <c r="Y55" s="225"/>
      <c r="Z55" s="985"/>
      <c r="AA55" s="986"/>
      <c r="AB55" s="990"/>
      <c r="AC55" s="990"/>
      <c r="AD55" s="990"/>
      <c r="AE55" s="990"/>
      <c r="AF55" s="990"/>
      <c r="AG55" s="990"/>
      <c r="AH55" s="227" t="s">
        <v>420</v>
      </c>
      <c r="AI55" s="227" t="s">
        <v>420</v>
      </c>
      <c r="AJ55" s="227"/>
      <c r="AK55" s="227"/>
      <c r="AL55" s="991" t="str">
        <f t="shared" ca="1" si="2"/>
        <v/>
      </c>
      <c r="AM55" s="992"/>
      <c r="AW55" s="402">
        <f t="shared" si="3"/>
        <v>0</v>
      </c>
      <c r="AX55" s="402">
        <f t="shared" si="4"/>
        <v>0</v>
      </c>
      <c r="AY55" s="402">
        <f t="shared" si="5"/>
        <v>0</v>
      </c>
      <c r="AZ55" s="402">
        <f t="shared" si="10"/>
        <v>0</v>
      </c>
      <c r="BA55" s="402">
        <f t="shared" si="10"/>
        <v>0</v>
      </c>
      <c r="BB55" s="402">
        <f t="shared" si="6"/>
        <v>-2</v>
      </c>
      <c r="BC55" s="402">
        <f t="shared" si="7"/>
        <v>5</v>
      </c>
      <c r="BD55" s="402">
        <f t="shared" si="8"/>
        <v>5</v>
      </c>
    </row>
    <row r="56" spans="1:56" ht="15" customHeight="1" thickBot="1">
      <c r="B56" s="977"/>
      <c r="C56" s="978"/>
      <c r="D56" s="979"/>
      <c r="E56" s="979"/>
      <c r="F56" s="980"/>
      <c r="G56" s="983"/>
      <c r="H56" s="984"/>
      <c r="I56" s="976"/>
      <c r="J56" s="1"/>
      <c r="L56" s="961"/>
      <c r="M56" s="962"/>
      <c r="U56" s="57"/>
      <c r="V56" s="57"/>
      <c r="W56" s="57"/>
      <c r="Y56" s="225"/>
      <c r="Z56" s="985"/>
      <c r="AA56" s="986"/>
      <c r="AB56" s="990"/>
      <c r="AC56" s="990"/>
      <c r="AD56" s="990"/>
      <c r="AE56" s="990"/>
      <c r="AF56" s="990"/>
      <c r="AG56" s="990"/>
      <c r="AH56" s="227" t="s">
        <v>420</v>
      </c>
      <c r="AI56" s="227" t="s">
        <v>420</v>
      </c>
      <c r="AJ56" s="227"/>
      <c r="AK56" s="227"/>
      <c r="AL56" s="991" t="str">
        <f t="shared" ca="1" si="2"/>
        <v/>
      </c>
      <c r="AM56" s="992"/>
      <c r="AW56" s="402">
        <f t="shared" si="3"/>
        <v>0</v>
      </c>
      <c r="AX56" s="402">
        <f t="shared" si="4"/>
        <v>0</v>
      </c>
      <c r="AY56" s="402">
        <f t="shared" si="5"/>
        <v>0</v>
      </c>
      <c r="AZ56" s="402">
        <f t="shared" si="10"/>
        <v>0</v>
      </c>
      <c r="BA56" s="402">
        <f t="shared" si="10"/>
        <v>0</v>
      </c>
      <c r="BB56" s="402">
        <f t="shared" si="6"/>
        <v>-2</v>
      </c>
      <c r="BC56" s="402">
        <f t="shared" si="7"/>
        <v>5</v>
      </c>
      <c r="BD56" s="402">
        <f t="shared" si="8"/>
        <v>5</v>
      </c>
    </row>
    <row r="57" spans="1:56" ht="15" customHeight="1">
      <c r="B57" s="1"/>
      <c r="C57" s="1"/>
      <c r="D57" s="1"/>
      <c r="E57" s="1"/>
      <c r="F57" s="1"/>
      <c r="G57" s="380"/>
      <c r="H57" s="380"/>
      <c r="I57" s="1"/>
      <c r="J57" s="378"/>
      <c r="L57" s="963" t="s">
        <v>710</v>
      </c>
      <c r="M57" s="963"/>
      <c r="U57" s="57"/>
      <c r="V57" s="57"/>
      <c r="W57" s="57"/>
      <c r="Y57" s="225"/>
      <c r="Z57" s="985"/>
      <c r="AA57" s="986"/>
      <c r="AB57" s="990"/>
      <c r="AC57" s="990"/>
      <c r="AD57" s="990"/>
      <c r="AE57" s="990"/>
      <c r="AF57" s="990"/>
      <c r="AG57" s="990"/>
      <c r="AH57" s="227" t="s">
        <v>420</v>
      </c>
      <c r="AI57" s="227" t="s">
        <v>420</v>
      </c>
      <c r="AJ57" s="227"/>
      <c r="AK57" s="227"/>
      <c r="AL57" s="991" t="str">
        <f t="shared" ca="1" si="2"/>
        <v/>
      </c>
      <c r="AM57" s="992"/>
      <c r="AW57" s="402">
        <f t="shared" si="3"/>
        <v>0</v>
      </c>
      <c r="AX57" s="402">
        <f t="shared" si="4"/>
        <v>0</v>
      </c>
      <c r="AY57" s="402">
        <f t="shared" si="5"/>
        <v>0</v>
      </c>
      <c r="AZ57" s="402">
        <f t="shared" si="10"/>
        <v>0</v>
      </c>
      <c r="BA57" s="402">
        <f t="shared" si="10"/>
        <v>0</v>
      </c>
      <c r="BB57" s="402">
        <f t="shared" si="6"/>
        <v>-2</v>
      </c>
      <c r="BC57" s="402">
        <f t="shared" si="7"/>
        <v>5</v>
      </c>
      <c r="BD57" s="402">
        <f t="shared" si="8"/>
        <v>5</v>
      </c>
    </row>
    <row r="58" spans="1:56" ht="15" customHeight="1">
      <c r="A58" s="58" t="s">
        <v>510</v>
      </c>
      <c r="B58" s="55" t="s">
        <v>668</v>
      </c>
      <c r="U58" s="57"/>
      <c r="V58" s="57"/>
      <c r="W58" s="57"/>
      <c r="Y58" s="225"/>
      <c r="Z58" s="985"/>
      <c r="AA58" s="986"/>
      <c r="AB58" s="990"/>
      <c r="AC58" s="990"/>
      <c r="AD58" s="990"/>
      <c r="AE58" s="990"/>
      <c r="AF58" s="990"/>
      <c r="AG58" s="990"/>
      <c r="AH58" s="227" t="s">
        <v>420</v>
      </c>
      <c r="AI58" s="227" t="s">
        <v>420</v>
      </c>
      <c r="AJ58" s="227"/>
      <c r="AK58" s="227"/>
      <c r="AL58" s="991" t="str">
        <f t="shared" ca="1" si="2"/>
        <v/>
      </c>
      <c r="AM58" s="992"/>
      <c r="AW58" s="402">
        <f t="shared" si="3"/>
        <v>0</v>
      </c>
      <c r="AX58" s="402">
        <f t="shared" si="4"/>
        <v>0</v>
      </c>
      <c r="AY58" s="402">
        <f t="shared" si="5"/>
        <v>0</v>
      </c>
      <c r="AZ58" s="402">
        <f t="shared" si="10"/>
        <v>0</v>
      </c>
      <c r="BA58" s="402">
        <f t="shared" si="10"/>
        <v>0</v>
      </c>
      <c r="BB58" s="402">
        <f t="shared" si="6"/>
        <v>-2</v>
      </c>
      <c r="BC58" s="402">
        <f t="shared" si="7"/>
        <v>5</v>
      </c>
      <c r="BD58" s="402">
        <f t="shared" si="8"/>
        <v>5</v>
      </c>
    </row>
    <row r="59" spans="1:56" ht="15" customHeight="1">
      <c r="A59" s="58" t="s">
        <v>659</v>
      </c>
      <c r="B59" s="55" t="s">
        <v>669</v>
      </c>
      <c r="U59" s="57"/>
      <c r="V59" s="57"/>
      <c r="W59" s="57"/>
      <c r="Y59" s="225"/>
      <c r="Z59" s="985"/>
      <c r="AA59" s="986"/>
      <c r="AB59" s="990"/>
      <c r="AC59" s="990"/>
      <c r="AD59" s="990"/>
      <c r="AE59" s="990"/>
      <c r="AF59" s="990"/>
      <c r="AG59" s="990"/>
      <c r="AH59" s="227" t="s">
        <v>420</v>
      </c>
      <c r="AI59" s="227" t="s">
        <v>420</v>
      </c>
      <c r="AJ59" s="227"/>
      <c r="AK59" s="227"/>
      <c r="AL59" s="991" t="str">
        <f t="shared" ca="1" si="2"/>
        <v/>
      </c>
      <c r="AM59" s="992"/>
      <c r="AW59" s="402">
        <f t="shared" si="3"/>
        <v>0</v>
      </c>
      <c r="AX59" s="402">
        <f t="shared" si="4"/>
        <v>0</v>
      </c>
      <c r="AY59" s="402">
        <f t="shared" si="5"/>
        <v>0</v>
      </c>
      <c r="AZ59" s="402">
        <f t="shared" si="10"/>
        <v>0</v>
      </c>
      <c r="BA59" s="402">
        <f t="shared" si="10"/>
        <v>0</v>
      </c>
      <c r="BB59" s="402">
        <f t="shared" si="6"/>
        <v>-2</v>
      </c>
      <c r="BC59" s="402">
        <f t="shared" si="7"/>
        <v>5</v>
      </c>
      <c r="BD59" s="402">
        <f t="shared" si="8"/>
        <v>5</v>
      </c>
    </row>
    <row r="60" spans="1:56" ht="15" customHeight="1">
      <c r="A60" s="58" t="s">
        <v>659</v>
      </c>
      <c r="B60" s="55" t="s">
        <v>1174</v>
      </c>
      <c r="U60" s="57"/>
      <c r="V60" s="57"/>
      <c r="W60" s="57"/>
      <c r="Y60" s="225"/>
      <c r="Z60" s="985"/>
      <c r="AA60" s="986"/>
      <c r="AB60" s="990"/>
      <c r="AC60" s="990"/>
      <c r="AD60" s="990"/>
      <c r="AE60" s="990"/>
      <c r="AF60" s="990"/>
      <c r="AG60" s="990"/>
      <c r="AH60" s="227" t="s">
        <v>420</v>
      </c>
      <c r="AI60" s="227" t="s">
        <v>420</v>
      </c>
      <c r="AJ60" s="227"/>
      <c r="AK60" s="227"/>
      <c r="AL60" s="991" t="str">
        <f t="shared" ca="1" si="2"/>
        <v/>
      </c>
      <c r="AM60" s="992"/>
      <c r="AW60" s="402">
        <f t="shared" si="3"/>
        <v>0</v>
      </c>
      <c r="AX60" s="402">
        <f t="shared" si="4"/>
        <v>0</v>
      </c>
      <c r="AY60" s="402">
        <f t="shared" si="5"/>
        <v>0</v>
      </c>
      <c r="AZ60" s="402">
        <f t="shared" si="10"/>
        <v>0</v>
      </c>
      <c r="BA60" s="402">
        <f t="shared" si="10"/>
        <v>0</v>
      </c>
      <c r="BB60" s="402">
        <f t="shared" si="6"/>
        <v>-2</v>
      </c>
      <c r="BC60" s="402">
        <f t="shared" si="7"/>
        <v>5</v>
      </c>
      <c r="BD60" s="402">
        <f t="shared" si="8"/>
        <v>5</v>
      </c>
    </row>
    <row r="61" spans="1:56" ht="15" customHeight="1" thickBot="1">
      <c r="A61" s="58" t="s">
        <v>659</v>
      </c>
      <c r="B61" s="55" t="s">
        <v>1175</v>
      </c>
      <c r="U61" s="57"/>
      <c r="V61" s="57"/>
      <c r="W61" s="57"/>
      <c r="Y61" s="226"/>
      <c r="Z61" s="985"/>
      <c r="AA61" s="986"/>
      <c r="AB61" s="987"/>
      <c r="AC61" s="987"/>
      <c r="AD61" s="987"/>
      <c r="AE61" s="987"/>
      <c r="AF61" s="987"/>
      <c r="AG61" s="987"/>
      <c r="AH61" s="228" t="s">
        <v>420</v>
      </c>
      <c r="AI61" s="228" t="s">
        <v>420</v>
      </c>
      <c r="AJ61" s="228"/>
      <c r="AK61" s="228"/>
      <c r="AL61" s="988" t="str">
        <f t="shared" ca="1" si="2"/>
        <v/>
      </c>
      <c r="AM61" s="989"/>
      <c r="AW61" s="402">
        <f t="shared" si="3"/>
        <v>0</v>
      </c>
      <c r="AX61" s="402">
        <f t="shared" si="4"/>
        <v>0</v>
      </c>
      <c r="AY61" s="402">
        <f t="shared" si="5"/>
        <v>0</v>
      </c>
      <c r="AZ61" s="402">
        <f t="shared" si="10"/>
        <v>0</v>
      </c>
      <c r="BA61" s="402">
        <f t="shared" si="10"/>
        <v>0</v>
      </c>
      <c r="BB61" s="402">
        <f t="shared" si="6"/>
        <v>-2</v>
      </c>
      <c r="BC61" s="402">
        <f t="shared" si="7"/>
        <v>5</v>
      </c>
      <c r="BD61" s="402">
        <f t="shared" si="8"/>
        <v>5</v>
      </c>
    </row>
    <row r="62" spans="1:56" ht="15" customHeight="1">
      <c r="U62" s="57"/>
      <c r="V62" s="57"/>
      <c r="W62" s="57"/>
    </row>
    <row r="63" spans="1:56" ht="15" customHeight="1">
      <c r="U63" s="57"/>
      <c r="V63" s="57"/>
      <c r="W63" s="57"/>
    </row>
    <row r="64" spans="1:56" ht="15" customHeight="1">
      <c r="U64" s="57"/>
      <c r="V64" s="57"/>
      <c r="W64" s="57"/>
    </row>
    <row r="67" spans="20:37" ht="15" customHeight="1">
      <c r="T67" s="1"/>
      <c r="U67" s="1"/>
      <c r="V67" s="1"/>
      <c r="W67" s="1"/>
      <c r="X67" s="1"/>
      <c r="Y67" s="1"/>
      <c r="Z67" s="1"/>
      <c r="AA67" s="1"/>
      <c r="AB67" s="1"/>
      <c r="AC67" s="1"/>
      <c r="AD67" s="1"/>
      <c r="AE67" s="1"/>
      <c r="AF67" s="1"/>
      <c r="AG67" s="1"/>
      <c r="AH67" s="1"/>
      <c r="AI67" s="1"/>
      <c r="AJ67" s="1"/>
      <c r="AK67" s="1"/>
    </row>
    <row r="68" spans="20:37" ht="15" customHeight="1">
      <c r="T68" s="1"/>
      <c r="U68" s="3"/>
      <c r="V68" s="3"/>
      <c r="W68" s="3"/>
      <c r="X68" s="3"/>
      <c r="Y68" s="3"/>
      <c r="Z68" s="3"/>
      <c r="AA68" s="3"/>
      <c r="AB68" s="3"/>
      <c r="AC68" s="3"/>
      <c r="AD68" s="3"/>
      <c r="AE68" s="3"/>
      <c r="AF68" s="3"/>
      <c r="AG68" s="3"/>
      <c r="AH68" s="3"/>
      <c r="AI68" s="3"/>
      <c r="AJ68" s="3"/>
      <c r="AK68" s="1"/>
    </row>
    <row r="69" spans="20:37" ht="15" customHeight="1">
      <c r="T69" s="1"/>
      <c r="U69" s="3"/>
      <c r="V69" s="3"/>
      <c r="W69" s="3"/>
      <c r="X69" s="3"/>
      <c r="Y69" s="3"/>
      <c r="Z69" s="3"/>
      <c r="AA69" s="3"/>
      <c r="AB69" s="3"/>
      <c r="AC69" s="3"/>
      <c r="AD69" s="3"/>
      <c r="AE69" s="3"/>
      <c r="AF69" s="3"/>
      <c r="AG69" s="3"/>
      <c r="AH69" s="3"/>
      <c r="AI69" s="3"/>
      <c r="AJ69" s="3"/>
      <c r="AK69" s="1"/>
    </row>
    <row r="70" spans="20:37" ht="15" customHeight="1">
      <c r="T70" s="1"/>
      <c r="U70" s="3"/>
      <c r="V70" s="3"/>
      <c r="W70" s="3"/>
      <c r="X70" s="3"/>
      <c r="Y70" s="3"/>
      <c r="Z70" s="3"/>
      <c r="AA70" s="3"/>
      <c r="AB70" s="3"/>
      <c r="AC70" s="3"/>
      <c r="AD70" s="3"/>
      <c r="AE70" s="3"/>
      <c r="AF70" s="3"/>
      <c r="AG70" s="3"/>
      <c r="AH70" s="3"/>
      <c r="AI70" s="3"/>
      <c r="AJ70" s="3"/>
      <c r="AK70" s="1"/>
    </row>
    <row r="71" spans="20:37" ht="15" customHeight="1">
      <c r="T71" s="1"/>
      <c r="U71" s="3"/>
      <c r="V71" s="3"/>
      <c r="W71" s="3"/>
      <c r="X71" s="3"/>
      <c r="Y71" s="3"/>
      <c r="Z71" s="3"/>
      <c r="AA71" s="3"/>
      <c r="AB71" s="3"/>
      <c r="AC71" s="3"/>
      <c r="AD71" s="3"/>
      <c r="AE71" s="3"/>
      <c r="AF71" s="3"/>
      <c r="AG71" s="3"/>
      <c r="AH71" s="3"/>
      <c r="AI71" s="3"/>
      <c r="AJ71" s="3"/>
      <c r="AK71" s="1"/>
    </row>
    <row r="72" spans="20:37" ht="15" customHeight="1">
      <c r="T72" s="1"/>
      <c r="U72" s="3"/>
      <c r="V72" s="3"/>
      <c r="W72" s="3"/>
      <c r="X72" s="3"/>
      <c r="Y72" s="3"/>
      <c r="Z72" s="3"/>
      <c r="AA72" s="3"/>
      <c r="AB72" s="3"/>
      <c r="AC72" s="3"/>
      <c r="AD72" s="3"/>
      <c r="AE72" s="3"/>
      <c r="AF72" s="3"/>
      <c r="AG72" s="3"/>
      <c r="AH72" s="3"/>
      <c r="AI72" s="3"/>
      <c r="AJ72" s="3"/>
      <c r="AK72" s="1"/>
    </row>
    <row r="73" spans="20:37" ht="15" customHeight="1">
      <c r="T73" s="1"/>
      <c r="U73" s="1"/>
      <c r="V73" s="1"/>
      <c r="W73" s="1"/>
      <c r="X73" s="1"/>
      <c r="Y73" s="1"/>
      <c r="Z73" s="1"/>
      <c r="AA73" s="1"/>
      <c r="AB73" s="1"/>
      <c r="AC73" s="1"/>
      <c r="AD73" s="1"/>
      <c r="AE73" s="1"/>
      <c r="AF73" s="1"/>
      <c r="AG73" s="1"/>
      <c r="AH73" s="1"/>
      <c r="AI73" s="1"/>
      <c r="AJ73" s="1"/>
      <c r="AK73" s="1"/>
    </row>
  </sheetData>
  <sheetProtection algorithmName="SHA-512" hashValue="mbNZPZlDfNUmBf54lKad1bnuQmHW0xwR11JOiqWDOUQnAT5F9xIK6K+WYjB0orvSTIZlXOY/YWTCGcm3eGA+zw==" saltValue="ISOlEOY+4uILU/9H38DK3w==" spinCount="100000" sheet="1" objects="1" scenarios="1" selectLockedCells="1"/>
  <mergeCells count="304">
    <mergeCell ref="AJ3:AJ4"/>
    <mergeCell ref="AK3:AK4"/>
    <mergeCell ref="AW3:AW4"/>
    <mergeCell ref="A2:M6"/>
    <mergeCell ref="N2:Q3"/>
    <mergeCell ref="R2:W3"/>
    <mergeCell ref="AB2:AG4"/>
    <mergeCell ref="AH2:AH4"/>
    <mergeCell ref="Y2:AA3"/>
    <mergeCell ref="Z4:AA4"/>
    <mergeCell ref="A7:M8"/>
    <mergeCell ref="N7:O8"/>
    <mergeCell ref="P7:Q8"/>
    <mergeCell ref="R7:S8"/>
    <mergeCell ref="T7:U8"/>
    <mergeCell ref="V7:W8"/>
    <mergeCell ref="BH3:BI3"/>
    <mergeCell ref="BJ3:BL3"/>
    <mergeCell ref="BM3:BM4"/>
    <mergeCell ref="N4:O6"/>
    <mergeCell ref="P4:Q6"/>
    <mergeCell ref="R4:S6"/>
    <mergeCell ref="T4:U6"/>
    <mergeCell ref="V4:W6"/>
    <mergeCell ref="AB5:AG5"/>
    <mergeCell ref="AX3:AX4"/>
    <mergeCell ref="AY3:AY4"/>
    <mergeCell ref="AZ3:BA3"/>
    <mergeCell ref="BB3:BC3"/>
    <mergeCell ref="BF3:BF5"/>
    <mergeCell ref="BG3:BG4"/>
    <mergeCell ref="AI2:AI4"/>
    <mergeCell ref="AJ2:AK2"/>
    <mergeCell ref="AL2:AM4"/>
    <mergeCell ref="AB7:AG7"/>
    <mergeCell ref="AL7:AM7"/>
    <mergeCell ref="AB8:AG8"/>
    <mergeCell ref="AL8:AM8"/>
    <mergeCell ref="AL5:AM5"/>
    <mergeCell ref="AB6:AG6"/>
    <mergeCell ref="AL6:AM6"/>
    <mergeCell ref="Z5:AA5"/>
    <mergeCell ref="Z6:AA6"/>
    <mergeCell ref="Z7:AA7"/>
    <mergeCell ref="Z8:AA8"/>
    <mergeCell ref="AB9:AG9"/>
    <mergeCell ref="AL9:AM9"/>
    <mergeCell ref="AB10:AG10"/>
    <mergeCell ref="AL10:AM10"/>
    <mergeCell ref="A9:M10"/>
    <mergeCell ref="N9:O10"/>
    <mergeCell ref="P9:Q10"/>
    <mergeCell ref="R9:S10"/>
    <mergeCell ref="T9:U10"/>
    <mergeCell ref="V9:W10"/>
    <mergeCell ref="Z9:AA9"/>
    <mergeCell ref="Z10:AA10"/>
    <mergeCell ref="AB11:AG11"/>
    <mergeCell ref="AL11:AM11"/>
    <mergeCell ref="AB12:AG12"/>
    <mergeCell ref="AL12:AM12"/>
    <mergeCell ref="AB13:AG13"/>
    <mergeCell ref="AL13:AM13"/>
    <mergeCell ref="Z11:AA11"/>
    <mergeCell ref="Z12:AA12"/>
    <mergeCell ref="Z13:AA13"/>
    <mergeCell ref="A14:M16"/>
    <mergeCell ref="N14:O16"/>
    <mergeCell ref="P14:Q16"/>
    <mergeCell ref="R14:S16"/>
    <mergeCell ref="T14:U16"/>
    <mergeCell ref="V14:W16"/>
    <mergeCell ref="Z14:AA14"/>
    <mergeCell ref="Z15:AA15"/>
    <mergeCell ref="V11:W13"/>
    <mergeCell ref="A11:G13"/>
    <mergeCell ref="H11:M12"/>
    <mergeCell ref="N11:O12"/>
    <mergeCell ref="P11:Q12"/>
    <mergeCell ref="R11:S13"/>
    <mergeCell ref="T11:U13"/>
    <mergeCell ref="H13:M13"/>
    <mergeCell ref="N13:O13"/>
    <mergeCell ref="P13:Q13"/>
    <mergeCell ref="AL18:AM18"/>
    <mergeCell ref="AB16:AG16"/>
    <mergeCell ref="AL16:AM16"/>
    <mergeCell ref="Z16:AA16"/>
    <mergeCell ref="Z17:AA17"/>
    <mergeCell ref="Z18:AA18"/>
    <mergeCell ref="AB14:AG14"/>
    <mergeCell ref="AL14:AM14"/>
    <mergeCell ref="AB15:AG15"/>
    <mergeCell ref="AL15:AM15"/>
    <mergeCell ref="H19:M19"/>
    <mergeCell ref="N19:O19"/>
    <mergeCell ref="AB19:AG19"/>
    <mergeCell ref="AL19:AM19"/>
    <mergeCell ref="A20:M22"/>
    <mergeCell ref="N20:O22"/>
    <mergeCell ref="P20:Q22"/>
    <mergeCell ref="R20:S22"/>
    <mergeCell ref="T20:U22"/>
    <mergeCell ref="A17:G19"/>
    <mergeCell ref="H17:M18"/>
    <mergeCell ref="N17:O18"/>
    <mergeCell ref="P17:Q19"/>
    <mergeCell ref="R17:S19"/>
    <mergeCell ref="T17:U19"/>
    <mergeCell ref="V17:W19"/>
    <mergeCell ref="V20:W22"/>
    <mergeCell ref="AB20:AG20"/>
    <mergeCell ref="AL20:AM20"/>
    <mergeCell ref="AB21:AG21"/>
    <mergeCell ref="AL21:AM21"/>
    <mergeCell ref="AB17:AG17"/>
    <mergeCell ref="AL17:AM17"/>
    <mergeCell ref="AB18:AG18"/>
    <mergeCell ref="AB22:AG22"/>
    <mergeCell ref="AL22:AM22"/>
    <mergeCell ref="A25:M26"/>
    <mergeCell ref="N25:O26"/>
    <mergeCell ref="P25:Q26"/>
    <mergeCell ref="R25:S26"/>
    <mergeCell ref="T25:U26"/>
    <mergeCell ref="V25:W26"/>
    <mergeCell ref="AB23:AG23"/>
    <mergeCell ref="AL23:AM23"/>
    <mergeCell ref="AB24:AG24"/>
    <mergeCell ref="AL24:AM24"/>
    <mergeCell ref="A23:M24"/>
    <mergeCell ref="N23:O24"/>
    <mergeCell ref="P23:Q24"/>
    <mergeCell ref="R23:S24"/>
    <mergeCell ref="T23:U24"/>
    <mergeCell ref="V23:W24"/>
    <mergeCell ref="AB27:AG27"/>
    <mergeCell ref="AL27:AM27"/>
    <mergeCell ref="AB28:AG28"/>
    <mergeCell ref="AL28:AM28"/>
    <mergeCell ref="AB25:AG25"/>
    <mergeCell ref="AL25:AM25"/>
    <mergeCell ref="AB26:AG26"/>
    <mergeCell ref="AL26:AM26"/>
    <mergeCell ref="Z28:AA28"/>
    <mergeCell ref="A31:B31"/>
    <mergeCell ref="C31:O31"/>
    <mergeCell ref="Q31:W31"/>
    <mergeCell ref="AB31:AG31"/>
    <mergeCell ref="AL31:AM31"/>
    <mergeCell ref="A29:B30"/>
    <mergeCell ref="C29:O30"/>
    <mergeCell ref="Q29:W30"/>
    <mergeCell ref="AB29:AG29"/>
    <mergeCell ref="AL29:AM29"/>
    <mergeCell ref="AB30:AG30"/>
    <mergeCell ref="AL30:AM30"/>
    <mergeCell ref="Z29:AA29"/>
    <mergeCell ref="Z30:AA30"/>
    <mergeCell ref="Z31:AA31"/>
    <mergeCell ref="A33:B33"/>
    <mergeCell ref="C33:O33"/>
    <mergeCell ref="Q33:W33"/>
    <mergeCell ref="AB33:AG33"/>
    <mergeCell ref="AL33:AM33"/>
    <mergeCell ref="A32:B32"/>
    <mergeCell ref="C32:O32"/>
    <mergeCell ref="Q32:W32"/>
    <mergeCell ref="AB32:AG32"/>
    <mergeCell ref="AL32:AM32"/>
    <mergeCell ref="Z32:AA32"/>
    <mergeCell ref="Z33:AA33"/>
    <mergeCell ref="A35:B35"/>
    <mergeCell ref="C35:O35"/>
    <mergeCell ref="Q35:W35"/>
    <mergeCell ref="AB35:AG35"/>
    <mergeCell ref="AL35:AM35"/>
    <mergeCell ref="A34:B34"/>
    <mergeCell ref="C34:O34"/>
    <mergeCell ref="Q34:W34"/>
    <mergeCell ref="AB34:AG34"/>
    <mergeCell ref="AL34:AM34"/>
    <mergeCell ref="Z34:AA34"/>
    <mergeCell ref="Z35:AA35"/>
    <mergeCell ref="A37:B37"/>
    <mergeCell ref="C37:O37"/>
    <mergeCell ref="Q37:W37"/>
    <mergeCell ref="AB37:AG37"/>
    <mergeCell ref="AL37:AM37"/>
    <mergeCell ref="A36:B36"/>
    <mergeCell ref="C36:O36"/>
    <mergeCell ref="Q36:W36"/>
    <mergeCell ref="AB36:AG36"/>
    <mergeCell ref="AL36:AM36"/>
    <mergeCell ref="Z36:AA36"/>
    <mergeCell ref="Z37:AA37"/>
    <mergeCell ref="A39:B39"/>
    <mergeCell ref="C39:O39"/>
    <mergeCell ref="Q39:W39"/>
    <mergeCell ref="AB39:AG39"/>
    <mergeCell ref="AL39:AM39"/>
    <mergeCell ref="A38:B38"/>
    <mergeCell ref="C38:O38"/>
    <mergeCell ref="Q38:W38"/>
    <mergeCell ref="AB38:AG38"/>
    <mergeCell ref="AL38:AM38"/>
    <mergeCell ref="Z38:AA38"/>
    <mergeCell ref="Z39:AA39"/>
    <mergeCell ref="AB41:AG41"/>
    <mergeCell ref="AL41:AM41"/>
    <mergeCell ref="AB42:AG42"/>
    <mergeCell ref="AL42:AM42"/>
    <mergeCell ref="A40:B40"/>
    <mergeCell ref="C40:O40"/>
    <mergeCell ref="Q40:W40"/>
    <mergeCell ref="AB40:AG40"/>
    <mergeCell ref="AL40:AM40"/>
    <mergeCell ref="Z40:AA40"/>
    <mergeCell ref="Z41:AA41"/>
    <mergeCell ref="Z42:AA42"/>
    <mergeCell ref="AB45:AG45"/>
    <mergeCell ref="AL45:AM45"/>
    <mergeCell ref="AB46:AG46"/>
    <mergeCell ref="AL46:AM46"/>
    <mergeCell ref="AB43:AG43"/>
    <mergeCell ref="AL43:AM43"/>
    <mergeCell ref="AB44:AG44"/>
    <mergeCell ref="AL44:AM44"/>
    <mergeCell ref="Z43:AA43"/>
    <mergeCell ref="Z44:AA44"/>
    <mergeCell ref="Z45:AA45"/>
    <mergeCell ref="Z46:AA46"/>
    <mergeCell ref="AB49:AG49"/>
    <mergeCell ref="AL49:AM49"/>
    <mergeCell ref="AB50:AG50"/>
    <mergeCell ref="AL50:AM50"/>
    <mergeCell ref="AB47:AG47"/>
    <mergeCell ref="AL47:AM47"/>
    <mergeCell ref="AB48:AG48"/>
    <mergeCell ref="AL48:AM48"/>
    <mergeCell ref="Z47:AA47"/>
    <mergeCell ref="Z48:AA48"/>
    <mergeCell ref="Z49:AA49"/>
    <mergeCell ref="Z50:AA50"/>
    <mergeCell ref="AB53:AG53"/>
    <mergeCell ref="AL53:AM53"/>
    <mergeCell ref="AB54:AG54"/>
    <mergeCell ref="AL54:AM54"/>
    <mergeCell ref="AB51:AG51"/>
    <mergeCell ref="AL51:AM51"/>
    <mergeCell ref="AB52:AG52"/>
    <mergeCell ref="AL52:AM52"/>
    <mergeCell ref="Z51:AA51"/>
    <mergeCell ref="Z52:AA52"/>
    <mergeCell ref="Z53:AA53"/>
    <mergeCell ref="Z54:AA54"/>
    <mergeCell ref="AB57:AG57"/>
    <mergeCell ref="AL57:AM57"/>
    <mergeCell ref="AB58:AG58"/>
    <mergeCell ref="AL58:AM58"/>
    <mergeCell ref="AB55:AG55"/>
    <mergeCell ref="AL55:AM55"/>
    <mergeCell ref="AB56:AG56"/>
    <mergeCell ref="AL56:AM56"/>
    <mergeCell ref="Z55:AA55"/>
    <mergeCell ref="Z56:AA56"/>
    <mergeCell ref="Z57:AA57"/>
    <mergeCell ref="Z58:AA58"/>
    <mergeCell ref="AB61:AG61"/>
    <mergeCell ref="AL61:AM61"/>
    <mergeCell ref="AB59:AG59"/>
    <mergeCell ref="AL59:AM59"/>
    <mergeCell ref="AB60:AG60"/>
    <mergeCell ref="AL60:AM60"/>
    <mergeCell ref="Z59:AA59"/>
    <mergeCell ref="Z60:AA60"/>
    <mergeCell ref="Z61:AA61"/>
    <mergeCell ref="Z19:AA19"/>
    <mergeCell ref="Z20:AA20"/>
    <mergeCell ref="Z21:AA21"/>
    <mergeCell ref="Z22:AA22"/>
    <mergeCell ref="Z23:AA23"/>
    <mergeCell ref="Z24:AA24"/>
    <mergeCell ref="Z25:AA25"/>
    <mergeCell ref="Z26:AA26"/>
    <mergeCell ref="Z27:AA27"/>
    <mergeCell ref="L54:M54"/>
    <mergeCell ref="L55:L56"/>
    <mergeCell ref="M55:M56"/>
    <mergeCell ref="L57:M57"/>
    <mergeCell ref="C52:D52"/>
    <mergeCell ref="E52:F52"/>
    <mergeCell ref="B53:B54"/>
    <mergeCell ref="C53:C54"/>
    <mergeCell ref="D53:E54"/>
    <mergeCell ref="F53:F54"/>
    <mergeCell ref="G53:H53"/>
    <mergeCell ref="G54:H54"/>
    <mergeCell ref="I54:I56"/>
    <mergeCell ref="B55:B56"/>
    <mergeCell ref="C55:C56"/>
    <mergeCell ref="D55:E56"/>
    <mergeCell ref="F55:F56"/>
    <mergeCell ref="G55:H56"/>
  </mergeCells>
  <phoneticPr fontId="1"/>
  <dataValidations count="5">
    <dataValidation type="list" allowBlank="1" showInputMessage="1" showErrorMessage="1" sqref="AJ5:AK61" xr:uid="{B87CCC9D-10AD-4F65-868B-5461B910D1F4}">
      <formula1>"出,　,"</formula1>
    </dataValidation>
    <dataValidation type="list" allowBlank="1" showInputMessage="1" showErrorMessage="1" sqref="AI5:AI61" xr:uid="{9F2E300F-AC77-42F0-A836-5E2B4920DDA5}">
      <formula1>"平,下,　,"</formula1>
    </dataValidation>
    <dataValidation type="list" showInputMessage="1" showErrorMessage="1" sqref="AH5:AH61" xr:uid="{F21C0830-E4CD-4956-B3A4-4C9B40A32650}">
      <formula1>"下,　,"</formula1>
    </dataValidation>
    <dataValidation type="list" allowBlank="1" showInputMessage="1" showErrorMessage="1" sqref="AB5:AG61" xr:uid="{FE3DB0AD-3ED5-40D9-9445-0815DC5E502B}">
      <formula1>$Q$31:$Q$38</formula1>
    </dataValidation>
    <dataValidation type="list" allowBlank="1" showErrorMessage="1" sqref="Y5:Y61" xr:uid="{5EF0A095-ADE9-4D63-A5D5-82136AB5FFF7}">
      <formula1>"1,2"</formula1>
    </dataValidation>
  </dataValidations>
  <pageMargins left="0.70866141732283472" right="0.70866141732283472" top="0.74803149606299213" bottom="0.74803149606299213" header="0.31496062992125984" footer="0.31496062992125984"/>
  <pageSetup paperSize="9" scale="78" fitToHeight="0" orientation="portrait" blackAndWhite="1" horizontalDpi="1200" verticalDpi="1200" r:id="rId1"/>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3FBA5B-2382-44E2-9B19-8BA82C23A948}">
  <sheetPr codeName="Sheet13">
    <pageSetUpPr fitToPage="1"/>
  </sheetPr>
  <dimension ref="A1:DR85"/>
  <sheetViews>
    <sheetView showGridLines="0" view="pageBreakPreview" zoomScaleNormal="100" zoomScaleSheetLayoutView="100" workbookViewId="0">
      <selection activeCell="A22" sqref="A22:B23"/>
    </sheetView>
  </sheetViews>
  <sheetFormatPr defaultColWidth="2.625" defaultRowHeight="15" customHeight="1"/>
  <cols>
    <col min="1" max="3" width="2.625" style="1"/>
    <col min="4" max="9" width="2.625" style="1" customWidth="1"/>
    <col min="10" max="13" width="2.625" style="1"/>
    <col min="14" max="33" width="2.625" style="1" customWidth="1"/>
    <col min="34" max="34" width="2.625" style="1"/>
    <col min="35" max="39" width="2.625" style="1" customWidth="1"/>
    <col min="40" max="43" width="2.625" style="1"/>
    <col min="44" max="63" width="2.625" style="1" customWidth="1"/>
    <col min="64" max="64" width="3.875" style="1" customWidth="1"/>
    <col min="65" max="65" width="2.625" style="1" customWidth="1"/>
    <col min="66" max="66" width="4.625" style="1" customWidth="1"/>
    <col min="67" max="69" width="2.625" style="1" customWidth="1"/>
    <col min="70" max="70" width="4.25" style="1" customWidth="1"/>
    <col min="71" max="71" width="4.125" style="1" customWidth="1"/>
    <col min="72" max="72" width="3.75" style="1" customWidth="1"/>
    <col min="73" max="73" width="4.5" style="1" customWidth="1"/>
    <col min="74" max="74" width="2.625" style="1" customWidth="1"/>
    <col min="75" max="76" width="3.625" style="1" customWidth="1"/>
    <col min="77" max="80" width="2.625" style="1" customWidth="1"/>
    <col min="81" max="81" width="4" style="1" customWidth="1"/>
    <col min="82" max="82" width="5.25" style="1" customWidth="1"/>
    <col min="83" max="83" width="2.625" style="1" customWidth="1"/>
    <col min="84" max="84" width="4.5" style="1" customWidth="1"/>
    <col min="85" max="93" width="2.625" style="1" customWidth="1"/>
    <col min="94" max="96" width="2.625" style="1"/>
    <col min="97" max="107" width="3.125" style="1" bestFit="1" customWidth="1"/>
    <col min="108" max="122" width="3" style="1" bestFit="1" customWidth="1"/>
    <col min="123" max="16384" width="2.625" style="1"/>
  </cols>
  <sheetData>
    <row r="1" spans="1:122" ht="16.5" customHeight="1" thickBot="1">
      <c r="A1" s="59" t="s">
        <v>670</v>
      </c>
      <c r="B1" s="59"/>
      <c r="C1" s="59"/>
      <c r="D1" s="59"/>
      <c r="E1" s="60"/>
      <c r="F1" s="60"/>
      <c r="G1" s="60"/>
      <c r="H1" s="61"/>
      <c r="I1" s="61"/>
      <c r="J1" s="61"/>
      <c r="K1" s="61"/>
      <c r="L1" s="61"/>
      <c r="M1" s="61"/>
      <c r="N1" s="61"/>
      <c r="O1" s="61"/>
      <c r="P1" s="61"/>
      <c r="Q1" s="61"/>
      <c r="R1" s="61"/>
      <c r="S1" s="61"/>
      <c r="T1" s="61"/>
      <c r="U1" s="61"/>
      <c r="V1" s="61"/>
      <c r="W1" s="61"/>
      <c r="X1" s="61"/>
      <c r="Y1" s="61"/>
      <c r="Z1" s="61"/>
      <c r="AA1" s="61"/>
      <c r="AB1" s="61"/>
      <c r="AC1" s="61"/>
      <c r="AD1" s="61"/>
      <c r="AE1" s="61"/>
      <c r="AF1" s="61"/>
      <c r="AG1" s="61"/>
      <c r="AH1" s="59"/>
      <c r="AI1" s="59"/>
      <c r="AJ1" s="61"/>
      <c r="AK1" s="61"/>
      <c r="AL1" s="61"/>
      <c r="AM1" s="61"/>
      <c r="AN1" s="61"/>
      <c r="AO1" s="61"/>
      <c r="AP1" s="61"/>
      <c r="AQ1" s="61"/>
      <c r="AR1" s="61"/>
      <c r="AS1" s="61"/>
      <c r="AT1" s="61"/>
      <c r="AU1" s="61"/>
      <c r="AV1" s="61"/>
      <c r="AW1" s="61"/>
      <c r="AX1" s="61"/>
      <c r="AY1" s="61"/>
      <c r="AZ1" s="61"/>
      <c r="BA1" s="61"/>
      <c r="BB1" s="61"/>
      <c r="BC1" s="61"/>
      <c r="BD1" s="61"/>
      <c r="BE1" s="61"/>
      <c r="BF1" s="61"/>
      <c r="BG1" s="61"/>
      <c r="BH1" s="61"/>
      <c r="BI1" s="61"/>
      <c r="CH1" s="406" t="s">
        <v>699</v>
      </c>
      <c r="CI1" s="406"/>
      <c r="CJ1" s="406"/>
      <c r="CK1" s="406"/>
      <c r="CL1" s="403" t="s">
        <v>700</v>
      </c>
      <c r="CM1" s="403" t="s">
        <v>701</v>
      </c>
      <c r="CN1" s="403" t="s">
        <v>1166</v>
      </c>
      <c r="CO1" s="406"/>
      <c r="CP1" s="406"/>
      <c r="CQ1" s="407"/>
      <c r="CR1" s="407" t="s">
        <v>738</v>
      </c>
      <c r="CS1" s="406"/>
      <c r="CT1" s="408">
        <v>0</v>
      </c>
      <c r="CU1" s="408"/>
      <c r="CV1" s="408"/>
      <c r="CW1" s="408"/>
      <c r="CX1" s="408"/>
      <c r="CY1" s="408">
        <v>1</v>
      </c>
      <c r="CZ1" s="408"/>
      <c r="DA1" s="408"/>
      <c r="DB1" s="408"/>
      <c r="DC1" s="408"/>
      <c r="DD1" s="408">
        <v>2</v>
      </c>
      <c r="DE1" s="408"/>
      <c r="DF1" s="408"/>
      <c r="DG1" s="408"/>
      <c r="DH1" s="408"/>
      <c r="DI1" s="408">
        <v>3</v>
      </c>
      <c r="DJ1" s="408"/>
      <c r="DK1" s="408"/>
      <c r="DL1" s="408"/>
      <c r="DM1" s="408"/>
      <c r="DN1" s="408">
        <v>4</v>
      </c>
      <c r="DO1" s="408"/>
      <c r="DP1" s="408"/>
      <c r="DQ1" s="408"/>
      <c r="DR1" s="408"/>
    </row>
    <row r="2" spans="1:122" ht="16.5" customHeight="1">
      <c r="A2" s="62"/>
      <c r="B2" s="62"/>
      <c r="C2" s="62"/>
      <c r="D2" s="62"/>
      <c r="E2" s="367"/>
      <c r="F2" s="367"/>
      <c r="G2" s="367"/>
      <c r="AH2" s="62"/>
      <c r="AI2" s="62"/>
      <c r="CH2" s="406" t="s">
        <v>704</v>
      </c>
      <c r="CI2" s="406"/>
      <c r="CJ2" s="406"/>
      <c r="CK2" s="406"/>
      <c r="CL2" s="409">
        <v>0</v>
      </c>
      <c r="CM2" s="409">
        <v>0</v>
      </c>
      <c r="CN2" s="403">
        <v>0</v>
      </c>
      <c r="CO2" s="406"/>
      <c r="CP2" s="406"/>
      <c r="CQ2" s="407"/>
      <c r="CR2" s="407" t="s">
        <v>739</v>
      </c>
      <c r="CS2" s="406"/>
      <c r="CT2" s="410">
        <v>0</v>
      </c>
      <c r="CU2" s="410">
        <v>1</v>
      </c>
      <c r="CV2" s="410">
        <v>2</v>
      </c>
      <c r="CW2" s="410">
        <v>3</v>
      </c>
      <c r="CX2" s="410">
        <v>4</v>
      </c>
      <c r="CY2" s="410">
        <v>0</v>
      </c>
      <c r="CZ2" s="410">
        <v>1</v>
      </c>
      <c r="DA2" s="410">
        <v>2</v>
      </c>
      <c r="DB2" s="410">
        <v>3</v>
      </c>
      <c r="DC2" s="410">
        <v>4</v>
      </c>
      <c r="DD2" s="410">
        <v>0</v>
      </c>
      <c r="DE2" s="410">
        <v>1</v>
      </c>
      <c r="DF2" s="410">
        <v>2</v>
      </c>
      <c r="DG2" s="410">
        <v>3</v>
      </c>
      <c r="DH2" s="410">
        <v>4</v>
      </c>
      <c r="DI2" s="410">
        <v>0</v>
      </c>
      <c r="DJ2" s="410">
        <v>1</v>
      </c>
      <c r="DK2" s="410">
        <v>2</v>
      </c>
      <c r="DL2" s="410">
        <v>3</v>
      </c>
      <c r="DM2" s="410">
        <v>4</v>
      </c>
      <c r="DN2" s="410">
        <v>0</v>
      </c>
      <c r="DO2" s="410">
        <v>1</v>
      </c>
      <c r="DP2" s="410">
        <v>2</v>
      </c>
      <c r="DQ2" s="410">
        <v>3</v>
      </c>
      <c r="DR2" s="410">
        <v>4</v>
      </c>
    </row>
    <row r="3" spans="1:122" ht="15" customHeight="1" thickBot="1">
      <c r="A3" s="1" t="s">
        <v>671</v>
      </c>
      <c r="X3" s="1" t="s">
        <v>672</v>
      </c>
      <c r="AM3" s="1" t="s">
        <v>1149</v>
      </c>
      <c r="AZ3" s="1" t="s">
        <v>1155</v>
      </c>
      <c r="CH3" s="406" t="s">
        <v>706</v>
      </c>
      <c r="CI3" s="406"/>
      <c r="CJ3" s="406"/>
      <c r="CK3" s="406"/>
      <c r="CL3" s="409">
        <v>1</v>
      </c>
      <c r="CM3" s="409">
        <v>2</v>
      </c>
      <c r="CN3" s="403">
        <v>1</v>
      </c>
      <c r="CO3" s="406"/>
      <c r="CP3" s="403"/>
      <c r="CQ3" s="403"/>
      <c r="CR3" s="403" t="str">
        <f>IF(CP3=0,"－",CP3)&amp;IF(CQ3=0,"－",CQ3)</f>
        <v>－－</v>
      </c>
      <c r="CS3" s="406">
        <v>1</v>
      </c>
      <c r="CT3" s="411">
        <v>0</v>
      </c>
      <c r="CU3" s="411">
        <v>0</v>
      </c>
      <c r="CV3" s="411">
        <v>0</v>
      </c>
      <c r="CW3" s="411">
        <v>0</v>
      </c>
      <c r="CX3" s="411">
        <v>0</v>
      </c>
      <c r="CY3" s="411">
        <v>0</v>
      </c>
      <c r="CZ3" s="411">
        <v>0</v>
      </c>
      <c r="DA3" s="411">
        <v>0</v>
      </c>
      <c r="DB3" s="411">
        <v>0</v>
      </c>
      <c r="DC3" s="411">
        <v>0</v>
      </c>
      <c r="DD3" s="411">
        <v>0</v>
      </c>
      <c r="DE3" s="411">
        <v>0</v>
      </c>
      <c r="DF3" s="411">
        <v>0</v>
      </c>
      <c r="DG3" s="411">
        <v>0</v>
      </c>
      <c r="DH3" s="411">
        <v>0</v>
      </c>
      <c r="DI3" s="411">
        <v>0</v>
      </c>
      <c r="DJ3" s="411">
        <v>0</v>
      </c>
      <c r="DK3" s="411">
        <v>0</v>
      </c>
      <c r="DL3" s="411">
        <v>0</v>
      </c>
      <c r="DM3" s="411">
        <v>0</v>
      </c>
      <c r="DN3" s="411">
        <v>0</v>
      </c>
      <c r="DO3" s="411">
        <v>0</v>
      </c>
      <c r="DP3" s="411">
        <v>0</v>
      </c>
      <c r="DQ3" s="411">
        <v>0</v>
      </c>
      <c r="DR3" s="411">
        <v>0</v>
      </c>
    </row>
    <row r="4" spans="1:122" ht="15" customHeight="1">
      <c r="A4" s="1123" t="s">
        <v>674</v>
      </c>
      <c r="B4" s="870"/>
      <c r="C4" s="871"/>
      <c r="D4" s="1119" t="s">
        <v>675</v>
      </c>
      <c r="E4" s="1119"/>
      <c r="F4" s="869" t="s">
        <v>676</v>
      </c>
      <c r="G4" s="870"/>
      <c r="H4" s="871"/>
      <c r="I4" s="869" t="s">
        <v>635</v>
      </c>
      <c r="J4" s="870"/>
      <c r="K4" s="870"/>
      <c r="L4" s="870"/>
      <c r="M4" s="870"/>
      <c r="N4" s="870"/>
      <c r="O4" s="870"/>
      <c r="P4" s="870"/>
      <c r="Q4" s="870"/>
      <c r="R4" s="870"/>
      <c r="S4" s="870"/>
      <c r="T4" s="870"/>
      <c r="U4" s="870"/>
      <c r="V4" s="1134"/>
      <c r="X4" s="893" t="s">
        <v>476</v>
      </c>
      <c r="Y4" s="894"/>
      <c r="Z4" s="894"/>
      <c r="AA4" s="894"/>
      <c r="AB4" s="894"/>
      <c r="AC4" s="894"/>
      <c r="AD4" s="894"/>
      <c r="AE4" s="894"/>
      <c r="AF4" s="894"/>
      <c r="AG4" s="894"/>
      <c r="AH4" s="894" t="s">
        <v>477</v>
      </c>
      <c r="AI4" s="894"/>
      <c r="AJ4" s="894"/>
      <c r="AK4" s="1116"/>
      <c r="AM4" s="850" t="s">
        <v>1156</v>
      </c>
      <c r="AN4" s="850"/>
      <c r="AO4" s="850"/>
      <c r="AP4" s="850"/>
      <c r="AQ4" s="850"/>
      <c r="AR4" s="850"/>
      <c r="AS4" s="850"/>
      <c r="AT4" s="850"/>
      <c r="AU4" s="850"/>
      <c r="AV4" s="850"/>
      <c r="AW4" s="850"/>
      <c r="AX4" s="850"/>
      <c r="AY4" s="850"/>
      <c r="AZ4" s="850" t="s">
        <v>1164</v>
      </c>
      <c r="BA4" s="850"/>
      <c r="BB4" s="850"/>
      <c r="BC4" s="850"/>
      <c r="BD4" s="850"/>
      <c r="BE4" s="850"/>
      <c r="BF4" s="850"/>
      <c r="BG4" s="850"/>
      <c r="BH4" s="850"/>
      <c r="BI4" s="850"/>
      <c r="CH4" s="406" t="s">
        <v>209</v>
      </c>
      <c r="CI4" s="406"/>
      <c r="CJ4" s="406"/>
      <c r="CK4" s="406"/>
      <c r="CL4" s="409">
        <v>1.5</v>
      </c>
      <c r="CM4" s="409">
        <v>3</v>
      </c>
      <c r="CN4" s="403">
        <v>2</v>
      </c>
      <c r="CO4" s="406"/>
      <c r="CP4" s="403"/>
      <c r="CQ4" s="403" t="s">
        <v>687</v>
      </c>
      <c r="CR4" s="403" t="str">
        <f t="shared" ref="CR4:CR27" si="0">IF(CP4=0,"－",CP4)&amp;IF(CQ4=0,"－",CQ4)</f>
        <v>－□</v>
      </c>
      <c r="CS4" s="406">
        <v>2</v>
      </c>
      <c r="CT4" s="411">
        <v>0</v>
      </c>
      <c r="CU4" s="411">
        <v>0</v>
      </c>
      <c r="CV4" s="411">
        <v>0</v>
      </c>
      <c r="CW4" s="411">
        <v>0</v>
      </c>
      <c r="CX4" s="411">
        <v>0</v>
      </c>
      <c r="CY4" s="411">
        <v>0</v>
      </c>
      <c r="CZ4" s="411">
        <v>0</v>
      </c>
      <c r="DA4" s="411">
        <v>0</v>
      </c>
      <c r="DB4" s="411">
        <v>0</v>
      </c>
      <c r="DC4" s="411">
        <v>0</v>
      </c>
      <c r="DD4" s="411">
        <v>0</v>
      </c>
      <c r="DE4" s="411">
        <v>0</v>
      </c>
      <c r="DF4" s="411">
        <v>0</v>
      </c>
      <c r="DG4" s="411">
        <v>0</v>
      </c>
      <c r="DH4" s="411">
        <v>0</v>
      </c>
      <c r="DI4" s="411">
        <v>0</v>
      </c>
      <c r="DJ4" s="411">
        <v>0</v>
      </c>
      <c r="DK4" s="411">
        <v>0</v>
      </c>
      <c r="DL4" s="411">
        <v>0</v>
      </c>
      <c r="DM4" s="411">
        <v>0</v>
      </c>
      <c r="DN4" s="411">
        <v>0</v>
      </c>
      <c r="DO4" s="411">
        <v>0</v>
      </c>
      <c r="DP4" s="411">
        <v>0</v>
      </c>
      <c r="DQ4" s="411">
        <v>0</v>
      </c>
      <c r="DR4" s="411">
        <v>0</v>
      </c>
    </row>
    <row r="5" spans="1:122" ht="15" customHeight="1">
      <c r="A5" s="1124"/>
      <c r="B5" s="873"/>
      <c r="C5" s="874"/>
      <c r="D5" s="1120"/>
      <c r="E5" s="1120"/>
      <c r="F5" s="1131"/>
      <c r="G5" s="1132"/>
      <c r="H5" s="1133"/>
      <c r="I5" s="1131"/>
      <c r="J5" s="1132"/>
      <c r="K5" s="1132"/>
      <c r="L5" s="1132"/>
      <c r="M5" s="1132"/>
      <c r="N5" s="1132"/>
      <c r="O5" s="1132"/>
      <c r="P5" s="1132"/>
      <c r="Q5" s="1132"/>
      <c r="R5" s="1132"/>
      <c r="S5" s="1132"/>
      <c r="T5" s="1132"/>
      <c r="U5" s="1132"/>
      <c r="V5" s="1135"/>
      <c r="X5" s="895"/>
      <c r="Y5" s="879"/>
      <c r="Z5" s="879"/>
      <c r="AA5" s="879"/>
      <c r="AB5" s="879"/>
      <c r="AC5" s="879"/>
      <c r="AD5" s="879"/>
      <c r="AE5" s="879"/>
      <c r="AF5" s="879"/>
      <c r="AG5" s="879"/>
      <c r="AH5" s="879" t="s">
        <v>678</v>
      </c>
      <c r="AI5" s="879"/>
      <c r="AJ5" s="879" t="s">
        <v>679</v>
      </c>
      <c r="AK5" s="880"/>
      <c r="AM5" s="850"/>
      <c r="AN5" s="850"/>
      <c r="AO5" s="850"/>
      <c r="AP5" s="850"/>
      <c r="AQ5" s="850"/>
      <c r="AR5" s="850"/>
      <c r="AS5" s="850"/>
      <c r="AT5" s="850"/>
      <c r="AU5" s="850"/>
      <c r="AV5" s="850"/>
      <c r="AW5" s="850"/>
      <c r="AX5" s="850"/>
      <c r="AY5" s="850"/>
      <c r="AZ5" s="850"/>
      <c r="BA5" s="850"/>
      <c r="BB5" s="850"/>
      <c r="BC5" s="850"/>
      <c r="BD5" s="850"/>
      <c r="BE5" s="850"/>
      <c r="BF5" s="850"/>
      <c r="BG5" s="850"/>
      <c r="BH5" s="850"/>
      <c r="BI5" s="850"/>
      <c r="CH5" s="406" t="s">
        <v>210</v>
      </c>
      <c r="CI5" s="406"/>
      <c r="CJ5" s="406"/>
      <c r="CK5" s="406"/>
      <c r="CL5" s="409">
        <v>2</v>
      </c>
      <c r="CM5" s="409">
        <v>4</v>
      </c>
      <c r="CN5" s="403">
        <v>3</v>
      </c>
      <c r="CO5" s="406"/>
      <c r="CP5" s="403"/>
      <c r="CQ5" s="403" t="s">
        <v>677</v>
      </c>
      <c r="CR5" s="403" t="str">
        <f t="shared" si="0"/>
        <v>－＼</v>
      </c>
      <c r="CS5" s="406">
        <v>3</v>
      </c>
      <c r="CT5" s="411">
        <v>0</v>
      </c>
      <c r="CU5" s="411">
        <v>0</v>
      </c>
      <c r="CV5" s="411">
        <v>0.5</v>
      </c>
      <c r="CW5" s="411">
        <v>0.5</v>
      </c>
      <c r="CX5" s="411">
        <v>2</v>
      </c>
      <c r="CY5" s="411">
        <v>0</v>
      </c>
      <c r="CZ5" s="411">
        <v>0</v>
      </c>
      <c r="DA5" s="411">
        <v>0</v>
      </c>
      <c r="DB5" s="411">
        <v>0</v>
      </c>
      <c r="DC5" s="411">
        <v>0</v>
      </c>
      <c r="DD5" s="411">
        <v>0</v>
      </c>
      <c r="DE5" s="411">
        <v>0</v>
      </c>
      <c r="DF5" s="411">
        <v>0</v>
      </c>
      <c r="DG5" s="411">
        <v>0</v>
      </c>
      <c r="DH5" s="411">
        <v>0</v>
      </c>
      <c r="DI5" s="411">
        <v>0</v>
      </c>
      <c r="DJ5" s="411">
        <v>0</v>
      </c>
      <c r="DK5" s="411">
        <v>0</v>
      </c>
      <c r="DL5" s="411">
        <v>0</v>
      </c>
      <c r="DM5" s="411">
        <v>0</v>
      </c>
      <c r="DN5" s="411">
        <v>0</v>
      </c>
      <c r="DO5" s="411">
        <v>0</v>
      </c>
      <c r="DP5" s="411">
        <v>0</v>
      </c>
      <c r="DQ5" s="411">
        <v>0</v>
      </c>
      <c r="DR5" s="411">
        <v>0</v>
      </c>
    </row>
    <row r="6" spans="1:122" ht="15" customHeight="1">
      <c r="A6" s="358" t="s">
        <v>681</v>
      </c>
      <c r="B6" s="1125">
        <v>0</v>
      </c>
      <c r="C6" s="1126"/>
      <c r="D6" s="801" t="s">
        <v>637</v>
      </c>
      <c r="E6" s="801"/>
      <c r="F6" s="981" t="s">
        <v>682</v>
      </c>
      <c r="G6" s="969"/>
      <c r="H6" s="982"/>
      <c r="I6" s="52" t="s">
        <v>638</v>
      </c>
      <c r="J6" s="64"/>
      <c r="K6" s="64"/>
      <c r="L6" s="64"/>
      <c r="M6" s="64"/>
      <c r="N6" s="64"/>
      <c r="O6" s="64"/>
      <c r="P6" s="64"/>
      <c r="Q6" s="64"/>
      <c r="R6" s="64"/>
      <c r="S6" s="64"/>
      <c r="T6" s="64"/>
      <c r="U6" s="64"/>
      <c r="V6" s="229"/>
      <c r="X6" s="652" t="s">
        <v>683</v>
      </c>
      <c r="Y6" s="653"/>
      <c r="Z6" s="653"/>
      <c r="AA6" s="653"/>
      <c r="AB6" s="653"/>
      <c r="AC6" s="653"/>
      <c r="AD6" s="653"/>
      <c r="AE6" s="653"/>
      <c r="AF6" s="653"/>
      <c r="AG6" s="653"/>
      <c r="AH6" s="1117">
        <v>1</v>
      </c>
      <c r="AI6" s="1117"/>
      <c r="AJ6" s="1117">
        <v>2</v>
      </c>
      <c r="AK6" s="1118"/>
      <c r="AM6" s="850"/>
      <c r="AN6" s="850"/>
      <c r="AO6" s="850"/>
      <c r="AP6" s="850"/>
      <c r="AQ6" s="850"/>
      <c r="AR6" s="850"/>
      <c r="AS6" s="850"/>
      <c r="AT6" s="850"/>
      <c r="AU6" s="850"/>
      <c r="AV6" s="850"/>
      <c r="AW6" s="850"/>
      <c r="AX6" s="850"/>
      <c r="AY6" s="850"/>
      <c r="AZ6" s="850"/>
      <c r="BA6" s="850"/>
      <c r="BB6" s="850"/>
      <c r="BC6" s="850"/>
      <c r="BD6" s="850"/>
      <c r="BE6" s="850"/>
      <c r="BF6" s="850"/>
      <c r="BG6" s="850"/>
      <c r="BH6" s="850"/>
      <c r="BI6" s="850"/>
      <c r="CH6" s="406" t="s">
        <v>714</v>
      </c>
      <c r="CI6" s="406"/>
      <c r="CJ6" s="406"/>
      <c r="CK6" s="406"/>
      <c r="CL6" s="409">
        <v>3</v>
      </c>
      <c r="CM6" s="409">
        <v>5</v>
      </c>
      <c r="CN6" s="403">
        <v>4</v>
      </c>
      <c r="CO6" s="406"/>
      <c r="CP6" s="403"/>
      <c r="CQ6" s="403" t="s">
        <v>680</v>
      </c>
      <c r="CR6" s="403" t="str">
        <f t="shared" si="0"/>
        <v>－／</v>
      </c>
      <c r="CS6" s="406">
        <v>4</v>
      </c>
      <c r="CT6" s="411">
        <v>0</v>
      </c>
      <c r="CU6" s="411">
        <v>0</v>
      </c>
      <c r="CV6" s="411">
        <v>-0.5</v>
      </c>
      <c r="CW6" s="411">
        <v>-0.5</v>
      </c>
      <c r="CX6" s="411">
        <v>-2</v>
      </c>
      <c r="CY6" s="411">
        <v>0</v>
      </c>
      <c r="CZ6" s="411">
        <v>0</v>
      </c>
      <c r="DA6" s="411">
        <v>0</v>
      </c>
      <c r="DB6" s="411">
        <v>0</v>
      </c>
      <c r="DC6" s="411">
        <v>0</v>
      </c>
      <c r="DD6" s="411">
        <v>0</v>
      </c>
      <c r="DE6" s="411">
        <v>0</v>
      </c>
      <c r="DF6" s="411">
        <v>0</v>
      </c>
      <c r="DG6" s="411">
        <v>0</v>
      </c>
      <c r="DH6" s="411">
        <v>0</v>
      </c>
      <c r="DI6" s="411">
        <v>0</v>
      </c>
      <c r="DJ6" s="411">
        <v>0</v>
      </c>
      <c r="DK6" s="411">
        <v>0</v>
      </c>
      <c r="DL6" s="411">
        <v>0</v>
      </c>
      <c r="DM6" s="411">
        <v>0</v>
      </c>
      <c r="DN6" s="411">
        <v>0</v>
      </c>
      <c r="DO6" s="411">
        <v>0</v>
      </c>
      <c r="DP6" s="411">
        <v>0</v>
      </c>
      <c r="DQ6" s="411">
        <v>0</v>
      </c>
      <c r="DR6" s="411">
        <v>0</v>
      </c>
    </row>
    <row r="7" spans="1:122" ht="15" customHeight="1">
      <c r="A7" s="358" t="s">
        <v>681</v>
      </c>
      <c r="B7" s="1125">
        <v>0.65</v>
      </c>
      <c r="C7" s="1126"/>
      <c r="D7" s="801" t="s">
        <v>639</v>
      </c>
      <c r="E7" s="801"/>
      <c r="F7" s="981" t="s">
        <v>685</v>
      </c>
      <c r="G7" s="969"/>
      <c r="H7" s="982"/>
      <c r="I7" s="52" t="s">
        <v>640</v>
      </c>
      <c r="J7" s="64"/>
      <c r="K7" s="64"/>
      <c r="L7" s="64"/>
      <c r="M7" s="64"/>
      <c r="N7" s="64"/>
      <c r="O7" s="64"/>
      <c r="P7" s="64"/>
      <c r="Q7" s="64"/>
      <c r="R7" s="64"/>
      <c r="S7" s="64"/>
      <c r="T7" s="64"/>
      <c r="U7" s="64"/>
      <c r="V7" s="229"/>
      <c r="X7" s="652" t="s">
        <v>686</v>
      </c>
      <c r="Y7" s="653"/>
      <c r="Z7" s="653"/>
      <c r="AA7" s="653"/>
      <c r="AB7" s="653"/>
      <c r="AC7" s="653"/>
      <c r="AD7" s="653"/>
      <c r="AE7" s="653"/>
      <c r="AF7" s="653"/>
      <c r="AG7" s="653"/>
      <c r="AH7" s="1117">
        <v>1</v>
      </c>
      <c r="AI7" s="1117"/>
      <c r="AJ7" s="1117">
        <v>2</v>
      </c>
      <c r="AK7" s="1118"/>
      <c r="AM7" s="850"/>
      <c r="AN7" s="850"/>
      <c r="AO7" s="850"/>
      <c r="AP7" s="850"/>
      <c r="AQ7" s="850"/>
      <c r="AR7" s="850"/>
      <c r="AS7" s="850"/>
      <c r="AT7" s="850"/>
      <c r="AU7" s="850"/>
      <c r="AV7" s="850"/>
      <c r="AW7" s="850"/>
      <c r="AX7" s="850"/>
      <c r="AY7" s="850"/>
      <c r="AZ7" s="1" t="s">
        <v>673</v>
      </c>
      <c r="BA7" s="378"/>
      <c r="CH7" s="406"/>
      <c r="CI7" s="406"/>
      <c r="CJ7" s="406"/>
      <c r="CK7" s="406"/>
      <c r="CL7" s="406"/>
      <c r="CM7" s="406"/>
      <c r="CN7" s="406"/>
      <c r="CO7" s="406"/>
      <c r="CP7" s="403"/>
      <c r="CQ7" s="403" t="s">
        <v>684</v>
      </c>
      <c r="CR7" s="403" t="str">
        <f t="shared" si="0"/>
        <v>－×</v>
      </c>
      <c r="CS7" s="406">
        <v>5</v>
      </c>
      <c r="CT7" s="411">
        <v>0</v>
      </c>
      <c r="CU7" s="411">
        <v>0</v>
      </c>
      <c r="CV7" s="411">
        <v>0</v>
      </c>
      <c r="CW7" s="411">
        <v>0</v>
      </c>
      <c r="CX7" s="411">
        <v>0</v>
      </c>
      <c r="CY7" s="411">
        <v>0</v>
      </c>
      <c r="CZ7" s="411">
        <v>0</v>
      </c>
      <c r="DA7" s="411">
        <v>0</v>
      </c>
      <c r="DB7" s="411">
        <v>0</v>
      </c>
      <c r="DC7" s="411">
        <v>0</v>
      </c>
      <c r="DD7" s="411">
        <v>0</v>
      </c>
      <c r="DE7" s="411">
        <v>0</v>
      </c>
      <c r="DF7" s="411">
        <v>0</v>
      </c>
      <c r="DG7" s="411">
        <v>0</v>
      </c>
      <c r="DH7" s="411">
        <v>0</v>
      </c>
      <c r="DI7" s="411">
        <v>0</v>
      </c>
      <c r="DJ7" s="411">
        <v>0</v>
      </c>
      <c r="DK7" s="411">
        <v>0</v>
      </c>
      <c r="DL7" s="411">
        <v>0</v>
      </c>
      <c r="DM7" s="411">
        <v>0</v>
      </c>
      <c r="DN7" s="411">
        <v>0</v>
      </c>
      <c r="DO7" s="411">
        <v>0</v>
      </c>
      <c r="DP7" s="411">
        <v>0</v>
      </c>
      <c r="DQ7" s="411">
        <v>0</v>
      </c>
      <c r="DR7" s="411">
        <v>0</v>
      </c>
    </row>
    <row r="8" spans="1:122" ht="15" customHeight="1">
      <c r="A8" s="358" t="s">
        <v>681</v>
      </c>
      <c r="B8" s="1125">
        <v>1</v>
      </c>
      <c r="C8" s="1126"/>
      <c r="D8" s="801" t="s">
        <v>641</v>
      </c>
      <c r="E8" s="801"/>
      <c r="F8" s="981" t="s">
        <v>688</v>
      </c>
      <c r="G8" s="969"/>
      <c r="H8" s="982"/>
      <c r="I8" s="52" t="s">
        <v>642</v>
      </c>
      <c r="J8" s="64"/>
      <c r="K8" s="64"/>
      <c r="L8" s="64"/>
      <c r="M8" s="64"/>
      <c r="N8" s="64"/>
      <c r="O8" s="64"/>
      <c r="P8" s="64"/>
      <c r="Q8" s="64"/>
      <c r="R8" s="64"/>
      <c r="S8" s="64"/>
      <c r="T8" s="64"/>
      <c r="U8" s="64"/>
      <c r="V8" s="229"/>
      <c r="X8" s="652" t="s">
        <v>689</v>
      </c>
      <c r="Y8" s="653"/>
      <c r="Z8" s="653"/>
      <c r="AA8" s="653"/>
      <c r="AB8" s="653"/>
      <c r="AC8" s="653"/>
      <c r="AD8" s="653"/>
      <c r="AE8" s="653"/>
      <c r="AF8" s="653"/>
      <c r="AG8" s="653"/>
      <c r="AH8" s="1117">
        <v>1.5</v>
      </c>
      <c r="AI8" s="1117"/>
      <c r="AJ8" s="1117">
        <v>3</v>
      </c>
      <c r="AK8" s="1118"/>
      <c r="AM8" s="850"/>
      <c r="AN8" s="850"/>
      <c r="AO8" s="850"/>
      <c r="AP8" s="850"/>
      <c r="AQ8" s="850"/>
      <c r="AR8" s="850"/>
      <c r="AS8" s="850"/>
      <c r="AT8" s="850"/>
      <c r="AU8" s="850"/>
      <c r="AV8" s="850"/>
      <c r="AW8" s="850"/>
      <c r="AX8" s="850"/>
      <c r="AY8" s="850"/>
      <c r="AZ8" s="850" t="s">
        <v>1157</v>
      </c>
      <c r="BA8" s="850"/>
      <c r="BB8" s="850"/>
      <c r="BC8" s="850"/>
      <c r="BD8" s="850"/>
      <c r="BE8" s="850"/>
      <c r="BF8" s="850"/>
      <c r="BG8" s="850"/>
      <c r="BH8" s="850"/>
      <c r="BI8" s="850"/>
      <c r="CH8" s="406"/>
      <c r="CI8" s="406"/>
      <c r="CJ8" s="406"/>
      <c r="CK8" s="406"/>
      <c r="CL8" s="406"/>
      <c r="CM8" s="406"/>
      <c r="CN8" s="406"/>
      <c r="CO8" s="406"/>
      <c r="CP8" s="403" t="s">
        <v>677</v>
      </c>
      <c r="CQ8" s="403"/>
      <c r="CR8" s="403" t="str">
        <f t="shared" si="0"/>
        <v>＼－</v>
      </c>
      <c r="CS8" s="406">
        <v>6</v>
      </c>
      <c r="CT8" s="411">
        <v>0</v>
      </c>
      <c r="CU8" s="411">
        <v>0</v>
      </c>
      <c r="CV8" s="411">
        <v>0</v>
      </c>
      <c r="CW8" s="411">
        <v>0</v>
      </c>
      <c r="CX8" s="411">
        <v>0</v>
      </c>
      <c r="CY8" s="411">
        <v>0</v>
      </c>
      <c r="CZ8" s="411">
        <v>0</v>
      </c>
      <c r="DA8" s="411">
        <v>0</v>
      </c>
      <c r="DB8" s="411">
        <v>0</v>
      </c>
      <c r="DC8" s="411">
        <v>0</v>
      </c>
      <c r="DD8" s="411">
        <v>-0.5</v>
      </c>
      <c r="DE8" s="411">
        <v>0</v>
      </c>
      <c r="DF8" s="411">
        <v>0</v>
      </c>
      <c r="DG8" s="411">
        <v>0</v>
      </c>
      <c r="DH8" s="411">
        <v>0</v>
      </c>
      <c r="DI8" s="411">
        <v>-0.5</v>
      </c>
      <c r="DJ8" s="411">
        <v>0</v>
      </c>
      <c r="DK8" s="411">
        <v>0</v>
      </c>
      <c r="DL8" s="411">
        <v>0</v>
      </c>
      <c r="DM8" s="411">
        <v>0</v>
      </c>
      <c r="DN8" s="411">
        <v>-2</v>
      </c>
      <c r="DO8" s="411">
        <v>0</v>
      </c>
      <c r="DP8" s="411">
        <v>0</v>
      </c>
      <c r="DQ8" s="411">
        <v>0</v>
      </c>
      <c r="DR8" s="411">
        <v>0</v>
      </c>
    </row>
    <row r="9" spans="1:122" ht="15" customHeight="1">
      <c r="A9" s="358" t="s">
        <v>681</v>
      </c>
      <c r="B9" s="1125">
        <v>1.4</v>
      </c>
      <c r="C9" s="1126"/>
      <c r="D9" s="801" t="s">
        <v>643</v>
      </c>
      <c r="E9" s="801"/>
      <c r="F9" s="981" t="s">
        <v>690</v>
      </c>
      <c r="G9" s="969"/>
      <c r="H9" s="982"/>
      <c r="I9" s="52" t="s">
        <v>644</v>
      </c>
      <c r="J9" s="64"/>
      <c r="K9" s="64"/>
      <c r="L9" s="64"/>
      <c r="M9" s="64"/>
      <c r="N9" s="64"/>
      <c r="O9" s="64"/>
      <c r="P9" s="64"/>
      <c r="Q9" s="64"/>
      <c r="R9" s="64"/>
      <c r="S9" s="64"/>
      <c r="T9" s="64"/>
      <c r="U9" s="64"/>
      <c r="V9" s="229"/>
      <c r="X9" s="652" t="s">
        <v>691</v>
      </c>
      <c r="Y9" s="653"/>
      <c r="Z9" s="653"/>
      <c r="AA9" s="653"/>
      <c r="AB9" s="653"/>
      <c r="AC9" s="653"/>
      <c r="AD9" s="653"/>
      <c r="AE9" s="653"/>
      <c r="AF9" s="653"/>
      <c r="AG9" s="653"/>
      <c r="AH9" s="1117">
        <v>2</v>
      </c>
      <c r="AI9" s="1117"/>
      <c r="AJ9" s="1117">
        <v>4</v>
      </c>
      <c r="AK9" s="1118"/>
      <c r="AM9" s="850"/>
      <c r="AN9" s="850"/>
      <c r="AO9" s="850"/>
      <c r="AP9" s="850"/>
      <c r="AQ9" s="850"/>
      <c r="AR9" s="850"/>
      <c r="AS9" s="850"/>
      <c r="AT9" s="850"/>
      <c r="AU9" s="850"/>
      <c r="AV9" s="850"/>
      <c r="AW9" s="850"/>
      <c r="AX9" s="850"/>
      <c r="AY9" s="850"/>
      <c r="AZ9" s="850"/>
      <c r="BA9" s="850"/>
      <c r="BB9" s="850"/>
      <c r="BC9" s="850"/>
      <c r="BD9" s="850"/>
      <c r="BE9" s="850"/>
      <c r="BF9" s="850"/>
      <c r="BG9" s="850"/>
      <c r="BH9" s="850"/>
      <c r="BI9" s="850"/>
      <c r="CH9" s="406"/>
      <c r="CI9" s="406"/>
      <c r="CJ9" s="406"/>
      <c r="CK9" s="406"/>
      <c r="CL9" s="406"/>
      <c r="CM9" s="406"/>
      <c r="CN9" s="406"/>
      <c r="CO9" s="406"/>
      <c r="CP9" s="403" t="s">
        <v>677</v>
      </c>
      <c r="CQ9" s="403" t="s">
        <v>687</v>
      </c>
      <c r="CR9" s="403" t="str">
        <f t="shared" si="0"/>
        <v>＼□</v>
      </c>
      <c r="CS9" s="406">
        <v>7</v>
      </c>
      <c r="CT9" s="411">
        <v>0</v>
      </c>
      <c r="CU9" s="411">
        <v>0</v>
      </c>
      <c r="CV9" s="411">
        <v>0</v>
      </c>
      <c r="CW9" s="411">
        <v>0</v>
      </c>
      <c r="CX9" s="411">
        <v>0</v>
      </c>
      <c r="CY9" s="411">
        <v>0</v>
      </c>
      <c r="CZ9" s="411">
        <v>0</v>
      </c>
      <c r="DA9" s="411">
        <v>0</v>
      </c>
      <c r="DB9" s="411">
        <v>0</v>
      </c>
      <c r="DC9" s="411">
        <v>0</v>
      </c>
      <c r="DD9" s="411">
        <v>-0.5</v>
      </c>
      <c r="DE9" s="411">
        <v>0</v>
      </c>
      <c r="DF9" s="411">
        <v>0</v>
      </c>
      <c r="DG9" s="411">
        <v>0</v>
      </c>
      <c r="DH9" s="411">
        <v>0</v>
      </c>
      <c r="DI9" s="411">
        <v>-0.5</v>
      </c>
      <c r="DJ9" s="411">
        <v>0</v>
      </c>
      <c r="DK9" s="411">
        <v>0</v>
      </c>
      <c r="DL9" s="411">
        <v>0</v>
      </c>
      <c r="DM9" s="411">
        <v>0</v>
      </c>
      <c r="DN9" s="411">
        <v>-2</v>
      </c>
      <c r="DO9" s="411">
        <v>0</v>
      </c>
      <c r="DP9" s="411">
        <v>0</v>
      </c>
      <c r="DQ9" s="411">
        <v>0</v>
      </c>
      <c r="DR9" s="411">
        <v>0</v>
      </c>
    </row>
    <row r="10" spans="1:122" ht="15" customHeight="1" thickBot="1">
      <c r="A10" s="358" t="s">
        <v>681</v>
      </c>
      <c r="B10" s="1125">
        <v>1.6</v>
      </c>
      <c r="C10" s="1126"/>
      <c r="D10" s="801" t="s">
        <v>645</v>
      </c>
      <c r="E10" s="801"/>
      <c r="F10" s="981" t="s">
        <v>692</v>
      </c>
      <c r="G10" s="969"/>
      <c r="H10" s="982"/>
      <c r="I10" s="52" t="s">
        <v>646</v>
      </c>
      <c r="J10" s="64"/>
      <c r="K10" s="64"/>
      <c r="L10" s="64"/>
      <c r="M10" s="64"/>
      <c r="N10" s="64"/>
      <c r="O10" s="64"/>
      <c r="P10" s="64"/>
      <c r="Q10" s="64"/>
      <c r="R10" s="64"/>
      <c r="S10" s="64"/>
      <c r="T10" s="64"/>
      <c r="U10" s="64"/>
      <c r="V10" s="229"/>
      <c r="X10" s="996" t="s">
        <v>693</v>
      </c>
      <c r="Y10" s="997"/>
      <c r="Z10" s="997"/>
      <c r="AA10" s="997"/>
      <c r="AB10" s="997"/>
      <c r="AC10" s="997"/>
      <c r="AD10" s="997"/>
      <c r="AE10" s="997"/>
      <c r="AF10" s="997"/>
      <c r="AG10" s="997"/>
      <c r="AH10" s="1121">
        <v>3</v>
      </c>
      <c r="AI10" s="1121"/>
      <c r="AJ10" s="1121">
        <v>5</v>
      </c>
      <c r="AK10" s="1122"/>
      <c r="AM10" s="850"/>
      <c r="AN10" s="850"/>
      <c r="AO10" s="850"/>
      <c r="AP10" s="850"/>
      <c r="AQ10" s="850"/>
      <c r="AR10" s="850"/>
      <c r="AS10" s="850"/>
      <c r="AT10" s="850"/>
      <c r="AU10" s="850"/>
      <c r="AV10" s="850"/>
      <c r="AW10" s="850"/>
      <c r="AX10" s="850"/>
      <c r="AY10" s="850"/>
      <c r="AZ10" s="850"/>
      <c r="BA10" s="850"/>
      <c r="BB10" s="850"/>
      <c r="BC10" s="850"/>
      <c r="BD10" s="850"/>
      <c r="BE10" s="850"/>
      <c r="BF10" s="850"/>
      <c r="BG10" s="850"/>
      <c r="BH10" s="850"/>
      <c r="BI10" s="850"/>
      <c r="CH10" s="406"/>
      <c r="CI10" s="406"/>
      <c r="CJ10" s="406"/>
      <c r="CK10" s="406"/>
      <c r="CL10" s="406"/>
      <c r="CM10" s="406"/>
      <c r="CN10" s="406"/>
      <c r="CO10" s="406"/>
      <c r="CP10" s="403" t="s">
        <v>677</v>
      </c>
      <c r="CQ10" s="403" t="s">
        <v>677</v>
      </c>
      <c r="CR10" s="403" t="str">
        <f t="shared" si="0"/>
        <v>＼＼</v>
      </c>
      <c r="CS10" s="406">
        <v>8</v>
      </c>
      <c r="CT10" s="411">
        <v>0</v>
      </c>
      <c r="CU10" s="411">
        <v>0</v>
      </c>
      <c r="CV10" s="411">
        <v>0</v>
      </c>
      <c r="CW10" s="411">
        <v>0</v>
      </c>
      <c r="CX10" s="411">
        <v>0</v>
      </c>
      <c r="CY10" s="411">
        <v>0</v>
      </c>
      <c r="CZ10" s="411">
        <v>0</v>
      </c>
      <c r="DA10" s="411">
        <v>0.5</v>
      </c>
      <c r="DB10" s="411">
        <v>0.5</v>
      </c>
      <c r="DC10" s="411">
        <v>2</v>
      </c>
      <c r="DD10" s="411">
        <v>0</v>
      </c>
      <c r="DE10" s="411">
        <v>-0.5</v>
      </c>
      <c r="DF10" s="411">
        <v>0.5</v>
      </c>
      <c r="DG10" s="411">
        <v>0</v>
      </c>
      <c r="DH10" s="411">
        <v>1.5</v>
      </c>
      <c r="DI10" s="411">
        <v>0</v>
      </c>
      <c r="DJ10" s="411">
        <v>-0.5</v>
      </c>
      <c r="DK10" s="411">
        <v>0</v>
      </c>
      <c r="DL10" s="411">
        <v>0.5</v>
      </c>
      <c r="DM10" s="411">
        <v>1.5</v>
      </c>
      <c r="DN10" s="411">
        <v>0</v>
      </c>
      <c r="DO10" s="411">
        <v>2</v>
      </c>
      <c r="DP10" s="411">
        <v>1.5</v>
      </c>
      <c r="DQ10" s="411">
        <v>1.5</v>
      </c>
      <c r="DR10" s="411">
        <v>2</v>
      </c>
    </row>
    <row r="11" spans="1:122" ht="15" customHeight="1">
      <c r="A11" s="358" t="s">
        <v>681</v>
      </c>
      <c r="B11" s="1125">
        <v>1.8</v>
      </c>
      <c r="C11" s="1126"/>
      <c r="D11" s="801" t="s">
        <v>647</v>
      </c>
      <c r="E11" s="801"/>
      <c r="F11" s="981" t="s">
        <v>694</v>
      </c>
      <c r="G11" s="969"/>
      <c r="H11" s="982"/>
      <c r="I11" s="52" t="s">
        <v>648</v>
      </c>
      <c r="J11" s="64"/>
      <c r="K11" s="64"/>
      <c r="L11" s="64"/>
      <c r="M11" s="64"/>
      <c r="N11" s="64"/>
      <c r="O11" s="64"/>
      <c r="P11" s="64"/>
      <c r="Q11" s="64"/>
      <c r="R11" s="64"/>
      <c r="S11" s="64"/>
      <c r="T11" s="64"/>
      <c r="U11" s="64"/>
      <c r="V11" s="229"/>
      <c r="AM11" s="1" t="s">
        <v>1147</v>
      </c>
      <c r="AU11" s="378"/>
      <c r="AV11" s="378"/>
      <c r="AW11" s="378"/>
      <c r="AX11" s="378"/>
      <c r="AY11" s="378"/>
      <c r="AZ11" s="850"/>
      <c r="BA11" s="850"/>
      <c r="BB11" s="850"/>
      <c r="BC11" s="850"/>
      <c r="BD11" s="850"/>
      <c r="BE11" s="850"/>
      <c r="BF11" s="850"/>
      <c r="BG11" s="850"/>
      <c r="BH11" s="850"/>
      <c r="BI11" s="850"/>
      <c r="CH11" s="406"/>
      <c r="CI11" s="406"/>
      <c r="CJ11" s="406"/>
      <c r="CK11" s="406"/>
      <c r="CL11" s="406"/>
      <c r="CM11" s="406"/>
      <c r="CN11" s="406"/>
      <c r="CO11" s="406"/>
      <c r="CP11" s="403" t="s">
        <v>677</v>
      </c>
      <c r="CQ11" s="403" t="s">
        <v>680</v>
      </c>
      <c r="CR11" s="403" t="str">
        <f t="shared" si="0"/>
        <v>＼／</v>
      </c>
      <c r="CS11" s="406">
        <v>9</v>
      </c>
      <c r="CT11" s="411">
        <v>0</v>
      </c>
      <c r="CU11" s="411">
        <v>0</v>
      </c>
      <c r="CV11" s="411">
        <v>0</v>
      </c>
      <c r="CW11" s="411">
        <v>0</v>
      </c>
      <c r="CX11" s="411">
        <v>0</v>
      </c>
      <c r="CY11" s="411">
        <v>0</v>
      </c>
      <c r="CZ11" s="411">
        <v>0</v>
      </c>
      <c r="DA11" s="411">
        <v>0</v>
      </c>
      <c r="DB11" s="411">
        <v>0</v>
      </c>
      <c r="DC11" s="411">
        <v>0</v>
      </c>
      <c r="DD11" s="411">
        <v>0</v>
      </c>
      <c r="DE11" s="411">
        <v>0</v>
      </c>
      <c r="DF11" s="411">
        <v>0</v>
      </c>
      <c r="DG11" s="411">
        <v>0</v>
      </c>
      <c r="DH11" s="411">
        <v>0</v>
      </c>
      <c r="DI11" s="411">
        <v>0</v>
      </c>
      <c r="DJ11" s="411">
        <v>0</v>
      </c>
      <c r="DK11" s="411">
        <v>0</v>
      </c>
      <c r="DL11" s="411">
        <v>0</v>
      </c>
      <c r="DM11" s="411">
        <v>0</v>
      </c>
      <c r="DN11" s="411">
        <v>0</v>
      </c>
      <c r="DO11" s="411">
        <v>0</v>
      </c>
      <c r="DP11" s="411">
        <v>0</v>
      </c>
      <c r="DQ11" s="411">
        <v>0</v>
      </c>
      <c r="DR11" s="411">
        <v>0</v>
      </c>
    </row>
    <row r="12" spans="1:122" ht="15" customHeight="1">
      <c r="A12" s="358" t="s">
        <v>681</v>
      </c>
      <c r="B12" s="1125">
        <v>2.8</v>
      </c>
      <c r="C12" s="1126"/>
      <c r="D12" s="801" t="s">
        <v>650</v>
      </c>
      <c r="E12" s="801"/>
      <c r="F12" s="981" t="s">
        <v>695</v>
      </c>
      <c r="G12" s="969"/>
      <c r="H12" s="982"/>
      <c r="I12" s="52" t="s">
        <v>651</v>
      </c>
      <c r="J12" s="64"/>
      <c r="K12" s="64"/>
      <c r="L12" s="64"/>
      <c r="M12" s="64"/>
      <c r="N12" s="64"/>
      <c r="O12" s="64"/>
      <c r="P12" s="64"/>
      <c r="Q12" s="64"/>
      <c r="R12" s="64"/>
      <c r="S12" s="64"/>
      <c r="T12" s="64"/>
      <c r="U12" s="64"/>
      <c r="V12" s="229"/>
      <c r="X12" s="1" t="s">
        <v>1148</v>
      </c>
      <c r="AN12" s="964"/>
      <c r="AO12" s="964"/>
      <c r="AP12" s="965"/>
      <c r="AQ12" s="965"/>
      <c r="AU12" s="378"/>
      <c r="AV12" s="378"/>
      <c r="AW12" s="378"/>
      <c r="AX12" s="378"/>
      <c r="AY12" s="378"/>
      <c r="AZ12" s="850"/>
      <c r="BA12" s="850"/>
      <c r="BB12" s="850"/>
      <c r="BC12" s="850"/>
      <c r="BD12" s="850"/>
      <c r="BE12" s="850"/>
      <c r="BF12" s="850"/>
      <c r="BG12" s="850"/>
      <c r="BH12" s="850"/>
      <c r="BI12" s="850"/>
      <c r="CH12" s="406"/>
      <c r="CI12" s="406"/>
      <c r="CJ12" s="406"/>
      <c r="CK12" s="406"/>
      <c r="CL12" s="406"/>
      <c r="CM12" s="406"/>
      <c r="CN12" s="406"/>
      <c r="CO12" s="406"/>
      <c r="CP12" s="403" t="s">
        <v>677</v>
      </c>
      <c r="CQ12" s="403" t="s">
        <v>684</v>
      </c>
      <c r="CR12" s="403" t="str">
        <f t="shared" si="0"/>
        <v>＼×</v>
      </c>
      <c r="CS12" s="406">
        <v>10</v>
      </c>
      <c r="CT12" s="411">
        <v>0</v>
      </c>
      <c r="CU12" s="411">
        <v>0</v>
      </c>
      <c r="CV12" s="411">
        <v>0</v>
      </c>
      <c r="CW12" s="411">
        <v>0</v>
      </c>
      <c r="CX12" s="411">
        <v>0</v>
      </c>
      <c r="CY12" s="411">
        <v>0</v>
      </c>
      <c r="CZ12" s="411">
        <v>0</v>
      </c>
      <c r="DA12" s="411">
        <v>0</v>
      </c>
      <c r="DB12" s="411">
        <v>0</v>
      </c>
      <c r="DC12" s="411">
        <v>0</v>
      </c>
      <c r="DD12" s="411">
        <v>0</v>
      </c>
      <c r="DE12" s="411">
        <v>0</v>
      </c>
      <c r="DF12" s="411">
        <v>0</v>
      </c>
      <c r="DG12" s="411">
        <v>0</v>
      </c>
      <c r="DH12" s="411">
        <v>0</v>
      </c>
      <c r="DI12" s="411">
        <v>0</v>
      </c>
      <c r="DJ12" s="411">
        <v>0</v>
      </c>
      <c r="DK12" s="411">
        <v>0</v>
      </c>
      <c r="DL12" s="411">
        <v>0</v>
      </c>
      <c r="DM12" s="411">
        <v>0</v>
      </c>
      <c r="DN12" s="411">
        <v>0</v>
      </c>
      <c r="DO12" s="411">
        <v>0</v>
      </c>
      <c r="DP12" s="411">
        <v>0</v>
      </c>
      <c r="DQ12" s="411">
        <v>0</v>
      </c>
      <c r="DR12" s="411">
        <v>0</v>
      </c>
    </row>
    <row r="13" spans="1:122" ht="15" customHeight="1">
      <c r="A13" s="358" t="s">
        <v>681</v>
      </c>
      <c r="B13" s="1125">
        <v>3.7</v>
      </c>
      <c r="C13" s="1126"/>
      <c r="D13" s="801" t="s">
        <v>652</v>
      </c>
      <c r="E13" s="801"/>
      <c r="F13" s="981" t="s">
        <v>696</v>
      </c>
      <c r="G13" s="969"/>
      <c r="H13" s="982"/>
      <c r="I13" s="52" t="s">
        <v>653</v>
      </c>
      <c r="J13" s="64"/>
      <c r="K13" s="64"/>
      <c r="L13" s="64"/>
      <c r="M13" s="64"/>
      <c r="N13" s="64"/>
      <c r="O13" s="64"/>
      <c r="P13" s="64"/>
      <c r="Q13" s="64"/>
      <c r="R13" s="64"/>
      <c r="S13" s="64"/>
      <c r="T13" s="64"/>
      <c r="U13" s="64"/>
      <c r="V13" s="229"/>
      <c r="X13" s="373" t="s">
        <v>680</v>
      </c>
      <c r="Y13" s="65" t="s">
        <v>697</v>
      </c>
      <c r="AA13" s="373" t="s">
        <v>677</v>
      </c>
      <c r="AB13" s="65" t="s">
        <v>697</v>
      </c>
      <c r="AD13" s="373" t="s">
        <v>684</v>
      </c>
      <c r="AE13" s="65" t="s">
        <v>697</v>
      </c>
      <c r="AG13" s="373" t="s">
        <v>698</v>
      </c>
      <c r="AH13" s="65" t="s">
        <v>697</v>
      </c>
      <c r="AM13" s="846" t="s">
        <v>1144</v>
      </c>
      <c r="AN13" s="1110"/>
      <c r="AO13" s="981" t="s">
        <v>392</v>
      </c>
      <c r="AP13" s="982"/>
      <c r="AQ13" s="1110" t="s">
        <v>1144</v>
      </c>
      <c r="AR13" s="973" t="s">
        <v>1158</v>
      </c>
      <c r="AS13" s="725"/>
      <c r="AZ13" s="850"/>
      <c r="BA13" s="850"/>
      <c r="BB13" s="850"/>
      <c r="BC13" s="850"/>
      <c r="BD13" s="850"/>
      <c r="BE13" s="850"/>
      <c r="BF13" s="850"/>
      <c r="BG13" s="850"/>
      <c r="BH13" s="850"/>
      <c r="BI13" s="850"/>
      <c r="CH13" s="406"/>
      <c r="CI13" s="406"/>
      <c r="CJ13" s="406"/>
      <c r="CK13" s="406"/>
      <c r="CL13" s="406"/>
      <c r="CM13" s="406"/>
      <c r="CN13" s="406"/>
      <c r="CO13" s="406"/>
      <c r="CP13" s="403" t="s">
        <v>680</v>
      </c>
      <c r="CQ13" s="403"/>
      <c r="CR13" s="403" t="str">
        <f t="shared" si="0"/>
        <v>／－</v>
      </c>
      <c r="CS13" s="406">
        <v>11</v>
      </c>
      <c r="CT13" s="411">
        <v>0</v>
      </c>
      <c r="CU13" s="411">
        <v>0</v>
      </c>
      <c r="CV13" s="411">
        <v>0</v>
      </c>
      <c r="CW13" s="411">
        <v>0</v>
      </c>
      <c r="CX13" s="411">
        <v>0</v>
      </c>
      <c r="CY13" s="411">
        <v>0</v>
      </c>
      <c r="CZ13" s="411">
        <v>0</v>
      </c>
      <c r="DA13" s="411">
        <v>0</v>
      </c>
      <c r="DB13" s="411">
        <v>0</v>
      </c>
      <c r="DC13" s="411">
        <v>0</v>
      </c>
      <c r="DD13" s="411">
        <v>0.5</v>
      </c>
      <c r="DE13" s="411">
        <v>0</v>
      </c>
      <c r="DF13" s="411">
        <v>0</v>
      </c>
      <c r="DG13" s="411">
        <v>0</v>
      </c>
      <c r="DH13" s="411">
        <v>0</v>
      </c>
      <c r="DI13" s="411">
        <v>0.5</v>
      </c>
      <c r="DJ13" s="411">
        <v>0</v>
      </c>
      <c r="DK13" s="411">
        <v>0</v>
      </c>
      <c r="DL13" s="411">
        <v>0</v>
      </c>
      <c r="DM13" s="411">
        <v>0</v>
      </c>
      <c r="DN13" s="411">
        <v>2</v>
      </c>
      <c r="DO13" s="411">
        <v>0</v>
      </c>
      <c r="DP13" s="411">
        <v>0</v>
      </c>
      <c r="DQ13" s="411">
        <v>0</v>
      </c>
      <c r="DR13" s="411">
        <v>0</v>
      </c>
    </row>
    <row r="14" spans="1:122" ht="15" customHeight="1">
      <c r="A14" s="358" t="s">
        <v>681</v>
      </c>
      <c r="B14" s="1125">
        <v>4.7</v>
      </c>
      <c r="C14" s="1126"/>
      <c r="D14" s="801" t="s">
        <v>654</v>
      </c>
      <c r="E14" s="801"/>
      <c r="F14" s="981" t="s">
        <v>702</v>
      </c>
      <c r="G14" s="969"/>
      <c r="H14" s="982"/>
      <c r="I14" s="52" t="s">
        <v>655</v>
      </c>
      <c r="J14" s="64"/>
      <c r="K14" s="64"/>
      <c r="L14" s="64"/>
      <c r="M14" s="64"/>
      <c r="N14" s="64"/>
      <c r="O14" s="64"/>
      <c r="P14" s="64"/>
      <c r="Q14" s="64"/>
      <c r="R14" s="64"/>
      <c r="S14" s="64"/>
      <c r="T14" s="64"/>
      <c r="U14" s="64"/>
      <c r="V14" s="229"/>
      <c r="X14" s="1127" t="s">
        <v>703</v>
      </c>
      <c r="Y14" s="1127"/>
      <c r="AA14" s="1127" t="s">
        <v>703</v>
      </c>
      <c r="AB14" s="1127"/>
      <c r="AD14" s="1127" t="s">
        <v>703</v>
      </c>
      <c r="AE14" s="1127"/>
      <c r="AG14" s="1127" t="s">
        <v>703</v>
      </c>
      <c r="AH14" s="1127"/>
      <c r="AM14" s="846"/>
      <c r="AN14" s="1111"/>
      <c r="AO14" s="1138"/>
      <c r="AP14" s="1139"/>
      <c r="AQ14" s="1111"/>
      <c r="AR14" s="974"/>
      <c r="AS14" s="965"/>
      <c r="AT14" s="1136" t="s">
        <v>1145</v>
      </c>
      <c r="AZ14" s="850"/>
      <c r="BA14" s="850"/>
      <c r="BB14" s="850"/>
      <c r="BC14" s="850"/>
      <c r="BD14" s="850"/>
      <c r="BE14" s="850"/>
      <c r="BF14" s="850"/>
      <c r="BG14" s="850"/>
      <c r="BH14" s="850"/>
      <c r="BI14" s="850"/>
      <c r="CH14" s="406"/>
      <c r="CI14" s="406"/>
      <c r="CJ14" s="406"/>
      <c r="CK14" s="406"/>
      <c r="CL14" s="406"/>
      <c r="CM14" s="406"/>
      <c r="CN14" s="406"/>
      <c r="CO14" s="406"/>
      <c r="CP14" s="403" t="s">
        <v>680</v>
      </c>
      <c r="CQ14" s="403" t="s">
        <v>687</v>
      </c>
      <c r="CR14" s="403" t="str">
        <f t="shared" si="0"/>
        <v>／□</v>
      </c>
      <c r="CS14" s="406">
        <v>12</v>
      </c>
      <c r="CT14" s="411">
        <v>0</v>
      </c>
      <c r="CU14" s="411">
        <v>0</v>
      </c>
      <c r="CV14" s="411">
        <v>0</v>
      </c>
      <c r="CW14" s="411">
        <v>0</v>
      </c>
      <c r="CX14" s="411">
        <v>0</v>
      </c>
      <c r="CY14" s="411">
        <v>0</v>
      </c>
      <c r="CZ14" s="411">
        <v>0</v>
      </c>
      <c r="DA14" s="411">
        <v>0</v>
      </c>
      <c r="DB14" s="411">
        <v>0</v>
      </c>
      <c r="DC14" s="411">
        <v>0</v>
      </c>
      <c r="DD14" s="411">
        <v>0.5</v>
      </c>
      <c r="DE14" s="411">
        <v>0</v>
      </c>
      <c r="DF14" s="411">
        <v>0</v>
      </c>
      <c r="DG14" s="411">
        <v>0</v>
      </c>
      <c r="DH14" s="411">
        <v>0</v>
      </c>
      <c r="DI14" s="411">
        <v>0.5</v>
      </c>
      <c r="DJ14" s="411">
        <v>0</v>
      </c>
      <c r="DK14" s="411">
        <v>0</v>
      </c>
      <c r="DL14" s="411">
        <v>0</v>
      </c>
      <c r="DM14" s="411">
        <v>0</v>
      </c>
      <c r="DN14" s="411">
        <v>2</v>
      </c>
      <c r="DO14" s="411">
        <v>0</v>
      </c>
      <c r="DP14" s="411">
        <v>0</v>
      </c>
      <c r="DQ14" s="411">
        <v>0</v>
      </c>
      <c r="DR14" s="411">
        <v>0</v>
      </c>
    </row>
    <row r="15" spans="1:122" ht="15" customHeight="1">
      <c r="A15" s="358" t="s">
        <v>681</v>
      </c>
      <c r="B15" s="1125">
        <v>5.6</v>
      </c>
      <c r="C15" s="1126"/>
      <c r="D15" s="801" t="s">
        <v>656</v>
      </c>
      <c r="E15" s="801"/>
      <c r="F15" s="981" t="s">
        <v>705</v>
      </c>
      <c r="G15" s="969"/>
      <c r="H15" s="982"/>
      <c r="I15" s="52" t="s">
        <v>657</v>
      </c>
      <c r="J15" s="64"/>
      <c r="K15" s="64"/>
      <c r="L15" s="64"/>
      <c r="M15" s="64"/>
      <c r="N15" s="64"/>
      <c r="O15" s="64"/>
      <c r="P15" s="64"/>
      <c r="Q15" s="64"/>
      <c r="R15" s="64"/>
      <c r="S15" s="64"/>
      <c r="T15" s="64"/>
      <c r="U15" s="64"/>
      <c r="V15" s="229"/>
      <c r="X15" s="1141"/>
      <c r="Y15" s="962"/>
      <c r="AA15" s="960"/>
      <c r="AB15" s="962"/>
      <c r="AD15" s="1143"/>
      <c r="AE15" s="962"/>
      <c r="AG15" s="1108"/>
      <c r="AH15" s="962"/>
      <c r="AM15" s="846" t="s">
        <v>1144</v>
      </c>
      <c r="AN15" s="1110"/>
      <c r="AO15" s="981" t="s">
        <v>391</v>
      </c>
      <c r="AP15" s="982"/>
      <c r="AQ15" s="1110"/>
      <c r="AR15" s="1110"/>
      <c r="AS15" s="1113" t="s">
        <v>1146</v>
      </c>
      <c r="AT15" s="1136"/>
      <c r="AZ15" s="850"/>
      <c r="BA15" s="850"/>
      <c r="BB15" s="850"/>
      <c r="BC15" s="850"/>
      <c r="BD15" s="850"/>
      <c r="BE15" s="850"/>
      <c r="BF15" s="850"/>
      <c r="BG15" s="850"/>
      <c r="BH15" s="850"/>
      <c r="BI15" s="850"/>
      <c r="CH15" s="406"/>
      <c r="CI15" s="406"/>
      <c r="CJ15" s="406"/>
      <c r="CK15" s="406"/>
      <c r="CL15" s="406"/>
      <c r="CM15" s="406"/>
      <c r="CN15" s="406"/>
      <c r="CO15" s="406"/>
      <c r="CP15" s="403" t="s">
        <v>680</v>
      </c>
      <c r="CQ15" s="403" t="s">
        <v>677</v>
      </c>
      <c r="CR15" s="403" t="str">
        <f t="shared" si="0"/>
        <v>／＼</v>
      </c>
      <c r="CS15" s="406">
        <v>13</v>
      </c>
      <c r="CT15" s="411">
        <v>0</v>
      </c>
      <c r="CU15" s="411">
        <v>0</v>
      </c>
      <c r="CV15" s="411">
        <v>0</v>
      </c>
      <c r="CW15" s="411">
        <v>0</v>
      </c>
      <c r="CX15" s="411">
        <v>0</v>
      </c>
      <c r="CY15" s="411">
        <v>0</v>
      </c>
      <c r="CZ15" s="411">
        <v>0</v>
      </c>
      <c r="DA15" s="411">
        <v>0.5</v>
      </c>
      <c r="DB15" s="411">
        <v>0.5</v>
      </c>
      <c r="DC15" s="411">
        <v>2</v>
      </c>
      <c r="DD15" s="411">
        <v>0</v>
      </c>
      <c r="DE15" s="411">
        <v>0.5</v>
      </c>
      <c r="DF15" s="411">
        <v>1</v>
      </c>
      <c r="DG15" s="411">
        <v>1</v>
      </c>
      <c r="DH15" s="411">
        <v>2.5</v>
      </c>
      <c r="DI15" s="411">
        <v>0</v>
      </c>
      <c r="DJ15" s="411">
        <v>0.5</v>
      </c>
      <c r="DK15" s="411">
        <v>1</v>
      </c>
      <c r="DL15" s="411">
        <v>1</v>
      </c>
      <c r="DM15" s="411">
        <v>2.5</v>
      </c>
      <c r="DN15" s="411">
        <v>0</v>
      </c>
      <c r="DO15" s="411">
        <v>2</v>
      </c>
      <c r="DP15" s="411">
        <v>2.5</v>
      </c>
      <c r="DQ15" s="411">
        <v>2.5</v>
      </c>
      <c r="DR15" s="411">
        <v>4</v>
      </c>
    </row>
    <row r="16" spans="1:122" ht="15" customHeight="1" thickBot="1">
      <c r="A16" s="224" t="s">
        <v>707</v>
      </c>
      <c r="B16" s="774">
        <v>5.6</v>
      </c>
      <c r="C16" s="775"/>
      <c r="D16" s="783" t="s">
        <v>1160</v>
      </c>
      <c r="E16" s="783"/>
      <c r="F16" s="1140" t="s">
        <v>708</v>
      </c>
      <c r="G16" s="774"/>
      <c r="H16" s="775"/>
      <c r="I16" s="330" t="s">
        <v>709</v>
      </c>
      <c r="J16" s="230"/>
      <c r="K16" s="230"/>
      <c r="L16" s="230"/>
      <c r="M16" s="230"/>
      <c r="N16" s="230"/>
      <c r="O16" s="230"/>
      <c r="P16" s="230"/>
      <c r="Q16" s="230"/>
      <c r="R16" s="230"/>
      <c r="S16" s="230"/>
      <c r="T16" s="230"/>
      <c r="U16" s="230"/>
      <c r="V16" s="231"/>
      <c r="X16" s="1142"/>
      <c r="Y16" s="962"/>
      <c r="AA16" s="961"/>
      <c r="AB16" s="962"/>
      <c r="AD16" s="1144"/>
      <c r="AE16" s="962"/>
      <c r="AG16" s="1109"/>
      <c r="AH16" s="962"/>
      <c r="AM16" s="980"/>
      <c r="AN16" s="1112"/>
      <c r="AO16" s="983"/>
      <c r="AP16" s="984"/>
      <c r="AQ16" s="1112"/>
      <c r="AR16" s="1112"/>
      <c r="AS16" s="1114"/>
      <c r="AT16" s="1137"/>
      <c r="AZ16" s="850"/>
      <c r="BA16" s="850"/>
      <c r="BB16" s="850"/>
      <c r="BC16" s="850"/>
      <c r="BD16" s="850"/>
      <c r="BE16" s="850"/>
      <c r="BF16" s="850"/>
      <c r="BG16" s="850"/>
      <c r="BH16" s="850"/>
      <c r="BI16" s="850"/>
      <c r="CH16" s="406"/>
      <c r="CI16" s="406"/>
      <c r="CJ16" s="406"/>
      <c r="CK16" s="406"/>
      <c r="CL16" s="406"/>
      <c r="CM16" s="406"/>
      <c r="CN16" s="406"/>
      <c r="CO16" s="406"/>
      <c r="CP16" s="403" t="s">
        <v>680</v>
      </c>
      <c r="CQ16" s="403" t="s">
        <v>680</v>
      </c>
      <c r="CR16" s="403" t="str">
        <f t="shared" si="0"/>
        <v>／／</v>
      </c>
      <c r="CS16" s="406">
        <v>14</v>
      </c>
      <c r="CT16" s="411">
        <v>0</v>
      </c>
      <c r="CU16" s="411">
        <v>0</v>
      </c>
      <c r="CV16" s="411">
        <v>0</v>
      </c>
      <c r="CW16" s="411">
        <v>0</v>
      </c>
      <c r="CX16" s="411">
        <v>0</v>
      </c>
      <c r="CY16" s="411">
        <v>0</v>
      </c>
      <c r="CZ16" s="411">
        <v>0</v>
      </c>
      <c r="DA16" s="411">
        <v>-0.5</v>
      </c>
      <c r="DB16" s="411">
        <v>-0.5</v>
      </c>
      <c r="DC16" s="411">
        <v>2</v>
      </c>
      <c r="DD16" s="411">
        <v>0</v>
      </c>
      <c r="DE16" s="411">
        <v>0.5</v>
      </c>
      <c r="DF16" s="411">
        <v>0.5</v>
      </c>
      <c r="DG16" s="411">
        <v>0</v>
      </c>
      <c r="DH16" s="411">
        <v>1.5</v>
      </c>
      <c r="DI16" s="411">
        <v>0</v>
      </c>
      <c r="DJ16" s="411">
        <v>0.5</v>
      </c>
      <c r="DK16" s="411">
        <v>0.5</v>
      </c>
      <c r="DL16" s="411">
        <v>0.5</v>
      </c>
      <c r="DM16" s="411">
        <v>1.5</v>
      </c>
      <c r="DN16" s="411">
        <v>0</v>
      </c>
      <c r="DO16" s="411">
        <v>2</v>
      </c>
      <c r="DP16" s="411">
        <v>1.5</v>
      </c>
      <c r="DQ16" s="411">
        <v>1.5</v>
      </c>
      <c r="DR16" s="411">
        <v>2</v>
      </c>
    </row>
    <row r="17" spans="1:122" ht="15" customHeight="1">
      <c r="X17" s="963" t="s">
        <v>710</v>
      </c>
      <c r="Y17" s="963"/>
      <c r="Z17" s="18"/>
      <c r="AA17" s="963" t="s">
        <v>710</v>
      </c>
      <c r="AB17" s="963"/>
      <c r="AD17" s="1107" t="s">
        <v>711</v>
      </c>
      <c r="AE17" s="1107"/>
      <c r="AF17" s="1107"/>
      <c r="AG17" s="963" t="s">
        <v>712</v>
      </c>
      <c r="AH17" s="963"/>
      <c r="AR17" s="380"/>
      <c r="AS17" s="380"/>
      <c r="AU17" s="378"/>
      <c r="AV17" s="378"/>
      <c r="AW17" s="378"/>
      <c r="AX17" s="378"/>
      <c r="AY17" s="378"/>
      <c r="AZ17" s="378"/>
      <c r="BA17" s="378"/>
      <c r="BB17" s="378"/>
      <c r="BC17" s="378"/>
      <c r="BD17" s="378"/>
      <c r="BE17" s="378"/>
      <c r="BF17" s="378"/>
      <c r="BG17" s="378"/>
      <c r="BH17" s="378"/>
      <c r="BI17" s="378"/>
      <c r="BR17" s="378"/>
      <c r="BS17" s="378"/>
      <c r="BT17" s="378"/>
      <c r="BU17" s="378"/>
      <c r="BV17" s="378"/>
      <c r="BW17" s="378"/>
      <c r="BX17" s="378"/>
      <c r="BY17" s="378"/>
      <c r="BZ17" s="378"/>
      <c r="CA17" s="378"/>
      <c r="CB17" s="378"/>
      <c r="CC17" s="378"/>
      <c r="CD17" s="378"/>
      <c r="CE17" s="378"/>
      <c r="CF17" s="378"/>
      <c r="CG17" s="378"/>
      <c r="CH17" s="406"/>
      <c r="CI17" s="406"/>
      <c r="CJ17" s="406"/>
      <c r="CK17" s="406"/>
      <c r="CL17" s="406"/>
      <c r="CM17" s="406"/>
      <c r="CN17" s="406"/>
      <c r="CO17" s="406"/>
      <c r="CP17" s="403" t="s">
        <v>680</v>
      </c>
      <c r="CQ17" s="403" t="s">
        <v>684</v>
      </c>
      <c r="CR17" s="403" t="str">
        <f t="shared" si="0"/>
        <v>／×</v>
      </c>
      <c r="CS17" s="406">
        <v>15</v>
      </c>
      <c r="CT17" s="411">
        <v>0</v>
      </c>
      <c r="CU17" s="411">
        <v>0</v>
      </c>
      <c r="CV17" s="411">
        <v>0</v>
      </c>
      <c r="CW17" s="411">
        <v>0</v>
      </c>
      <c r="CX17" s="411">
        <v>0</v>
      </c>
      <c r="CY17" s="411">
        <v>0</v>
      </c>
      <c r="CZ17" s="411">
        <v>0</v>
      </c>
      <c r="DA17" s="411">
        <v>0</v>
      </c>
      <c r="DB17" s="411">
        <v>0</v>
      </c>
      <c r="DC17" s="411">
        <v>0</v>
      </c>
      <c r="DD17" s="411">
        <v>0</v>
      </c>
      <c r="DE17" s="411">
        <v>0.5</v>
      </c>
      <c r="DF17" s="411">
        <v>0.5</v>
      </c>
      <c r="DG17" s="411">
        <v>0.5</v>
      </c>
      <c r="DH17" s="411">
        <v>0.5</v>
      </c>
      <c r="DI17" s="411">
        <v>0</v>
      </c>
      <c r="DJ17" s="411">
        <v>0.5</v>
      </c>
      <c r="DK17" s="411">
        <v>0.5</v>
      </c>
      <c r="DL17" s="411">
        <v>0.5</v>
      </c>
      <c r="DM17" s="411">
        <v>0.5</v>
      </c>
      <c r="DN17" s="411">
        <v>0</v>
      </c>
      <c r="DO17" s="411">
        <v>2</v>
      </c>
      <c r="DP17" s="411">
        <v>2</v>
      </c>
      <c r="DQ17" s="411">
        <v>2</v>
      </c>
      <c r="DR17" s="411">
        <v>2</v>
      </c>
    </row>
    <row r="18" spans="1:122" ht="15" customHeight="1" thickBot="1">
      <c r="A18" s="1" t="s">
        <v>1140</v>
      </c>
      <c r="CG18" s="378"/>
      <c r="CH18" s="406"/>
      <c r="CI18" s="406"/>
      <c r="CJ18" s="406"/>
      <c r="CK18" s="406"/>
      <c r="CL18" s="406"/>
      <c r="CM18" s="406"/>
      <c r="CN18" s="406"/>
      <c r="CO18" s="406"/>
      <c r="CP18" s="403" t="s">
        <v>684</v>
      </c>
      <c r="CQ18" s="403"/>
      <c r="CR18" s="403" t="str">
        <f t="shared" si="0"/>
        <v>×－</v>
      </c>
      <c r="CS18" s="406">
        <v>16</v>
      </c>
      <c r="CT18" s="411">
        <v>0</v>
      </c>
      <c r="CU18" s="411">
        <v>0</v>
      </c>
      <c r="CV18" s="411">
        <v>0</v>
      </c>
      <c r="CW18" s="411">
        <v>0</v>
      </c>
      <c r="CX18" s="411">
        <v>0</v>
      </c>
      <c r="CY18" s="411">
        <v>0</v>
      </c>
      <c r="CZ18" s="411">
        <v>0</v>
      </c>
      <c r="DA18" s="411">
        <v>0</v>
      </c>
      <c r="DB18" s="411">
        <v>0</v>
      </c>
      <c r="DC18" s="411">
        <v>0</v>
      </c>
      <c r="DD18" s="411">
        <v>0</v>
      </c>
      <c r="DE18" s="411">
        <v>0</v>
      </c>
      <c r="DF18" s="411">
        <v>0</v>
      </c>
      <c r="DG18" s="411">
        <v>0</v>
      </c>
      <c r="DH18" s="411">
        <v>0</v>
      </c>
      <c r="DI18" s="411">
        <v>0</v>
      </c>
      <c r="DJ18" s="411">
        <v>0</v>
      </c>
      <c r="DK18" s="411">
        <v>0</v>
      </c>
      <c r="DL18" s="411">
        <v>0</v>
      </c>
      <c r="DM18" s="411">
        <v>0</v>
      </c>
      <c r="DN18" s="411">
        <v>0</v>
      </c>
      <c r="DO18" s="411">
        <v>0</v>
      </c>
      <c r="DP18" s="411">
        <v>0</v>
      </c>
      <c r="DQ18" s="411">
        <v>0</v>
      </c>
      <c r="DR18" s="411">
        <v>0</v>
      </c>
    </row>
    <row r="19" spans="1:122" ht="15" customHeight="1">
      <c r="A19" s="1128" t="s">
        <v>715</v>
      </c>
      <c r="B19" s="1129"/>
      <c r="C19" s="1129"/>
      <c r="D19" s="1129"/>
      <c r="E19" s="1129"/>
      <c r="F19" s="1129"/>
      <c r="G19" s="1129"/>
      <c r="H19" s="1129"/>
      <c r="I19" s="1129"/>
      <c r="J19" s="1129"/>
      <c r="K19" s="1129"/>
      <c r="L19" s="1129"/>
      <c r="M19" s="1129"/>
      <c r="N19" s="1129"/>
      <c r="O19" s="1129"/>
      <c r="P19" s="1129"/>
      <c r="Q19" s="1129"/>
      <c r="R19" s="1129"/>
      <c r="S19" s="1129"/>
      <c r="T19" s="1129"/>
      <c r="U19" s="1129"/>
      <c r="V19" s="1129"/>
      <c r="W19" s="1129"/>
      <c r="X19" s="1129"/>
      <c r="Y19" s="1129"/>
      <c r="Z19" s="1129"/>
      <c r="AA19" s="1129"/>
      <c r="AB19" s="1129"/>
      <c r="AC19" s="1129"/>
      <c r="AD19" s="1129"/>
      <c r="AE19" s="1129"/>
      <c r="AF19" s="1128" t="s">
        <v>716</v>
      </c>
      <c r="AG19" s="1129"/>
      <c r="AH19" s="1129"/>
      <c r="AI19" s="1129"/>
      <c r="AJ19" s="1129"/>
      <c r="AK19" s="1129"/>
      <c r="AL19" s="1129"/>
      <c r="AM19" s="1129"/>
      <c r="AN19" s="1129"/>
      <c r="AO19" s="1129"/>
      <c r="AP19" s="1129"/>
      <c r="AQ19" s="1129"/>
      <c r="AR19" s="1129"/>
      <c r="AS19" s="1129"/>
      <c r="AT19" s="1129"/>
      <c r="AU19" s="1129"/>
      <c r="AV19" s="1129"/>
      <c r="AW19" s="1129"/>
      <c r="AX19" s="1129"/>
      <c r="AY19" s="1129"/>
      <c r="AZ19" s="1129"/>
      <c r="BA19" s="1129"/>
      <c r="BB19" s="1129"/>
      <c r="BC19" s="1129"/>
      <c r="BD19" s="1129"/>
      <c r="BE19" s="1129"/>
      <c r="BF19" s="1129"/>
      <c r="BG19" s="1129"/>
      <c r="BH19" s="1129"/>
      <c r="BI19" s="1130"/>
      <c r="BK19" s="1146" t="s">
        <v>391</v>
      </c>
      <c r="BL19" s="1146" t="s">
        <v>1141</v>
      </c>
      <c r="BM19" s="1145" t="s">
        <v>741</v>
      </c>
      <c r="BN19" s="1145" t="s">
        <v>742</v>
      </c>
      <c r="BO19" s="1145" t="s">
        <v>743</v>
      </c>
      <c r="BP19" s="1145" t="s">
        <v>744</v>
      </c>
      <c r="BQ19" s="1145" t="s">
        <v>745</v>
      </c>
      <c r="BR19" s="1145" t="s">
        <v>1150</v>
      </c>
      <c r="BS19" s="1145" t="s">
        <v>1151</v>
      </c>
      <c r="BT19" s="1145" t="s">
        <v>1159</v>
      </c>
      <c r="BU19" s="1145" t="s">
        <v>1161</v>
      </c>
      <c r="BV19" s="1145" t="s">
        <v>1152</v>
      </c>
      <c r="BW19" s="1146" t="s">
        <v>1141</v>
      </c>
      <c r="BX19" s="1145" t="s">
        <v>741</v>
      </c>
      <c r="BY19" s="1145" t="s">
        <v>742</v>
      </c>
      <c r="BZ19" s="1145" t="s">
        <v>743</v>
      </c>
      <c r="CA19" s="1145" t="s">
        <v>744</v>
      </c>
      <c r="CB19" s="1145" t="s">
        <v>745</v>
      </c>
      <c r="CC19" s="1145" t="s">
        <v>1150</v>
      </c>
      <c r="CD19" s="1145" t="s">
        <v>1151</v>
      </c>
      <c r="CE19" s="1145" t="s">
        <v>1162</v>
      </c>
      <c r="CF19" s="1145" t="s">
        <v>1161</v>
      </c>
      <c r="CG19" s="378"/>
      <c r="CH19" s="406"/>
      <c r="CI19" s="406"/>
      <c r="CJ19" s="406"/>
      <c r="CK19" s="406"/>
      <c r="CL19" s="406"/>
      <c r="CM19" s="406"/>
      <c r="CN19" s="406"/>
      <c r="CO19" s="406"/>
      <c r="CP19" s="403" t="s">
        <v>684</v>
      </c>
      <c r="CQ19" s="403" t="s">
        <v>687</v>
      </c>
      <c r="CR19" s="403" t="str">
        <f t="shared" si="0"/>
        <v>×□</v>
      </c>
      <c r="CS19" s="406">
        <v>17</v>
      </c>
      <c r="CT19" s="411">
        <v>0</v>
      </c>
      <c r="CU19" s="411">
        <v>0</v>
      </c>
      <c r="CV19" s="411">
        <v>0</v>
      </c>
      <c r="CW19" s="411">
        <v>0</v>
      </c>
      <c r="CX19" s="411">
        <v>0</v>
      </c>
      <c r="CY19" s="411">
        <v>0</v>
      </c>
      <c r="CZ19" s="411">
        <v>0</v>
      </c>
      <c r="DA19" s="411">
        <v>0</v>
      </c>
      <c r="DB19" s="411">
        <v>0</v>
      </c>
      <c r="DC19" s="411">
        <v>0</v>
      </c>
      <c r="DD19" s="411">
        <v>0</v>
      </c>
      <c r="DE19" s="411">
        <v>0</v>
      </c>
      <c r="DF19" s="411">
        <v>0</v>
      </c>
      <c r="DG19" s="411">
        <v>0</v>
      </c>
      <c r="DH19" s="411">
        <v>0</v>
      </c>
      <c r="DI19" s="411">
        <v>0</v>
      </c>
      <c r="DJ19" s="411">
        <v>0</v>
      </c>
      <c r="DK19" s="411">
        <v>0</v>
      </c>
      <c r="DL19" s="411">
        <v>0</v>
      </c>
      <c r="DM19" s="411">
        <v>0</v>
      </c>
      <c r="DN19" s="411">
        <v>0</v>
      </c>
      <c r="DO19" s="411">
        <v>0</v>
      </c>
      <c r="DP19" s="411">
        <v>0</v>
      </c>
      <c r="DQ19" s="411">
        <v>0</v>
      </c>
      <c r="DR19" s="411">
        <v>0</v>
      </c>
    </row>
    <row r="20" spans="1:122" ht="15" customHeight="1">
      <c r="A20" s="1097" t="s">
        <v>717</v>
      </c>
      <c r="B20" s="1092"/>
      <c r="C20" s="1099" t="s">
        <v>718</v>
      </c>
      <c r="D20" s="1101" t="s">
        <v>719</v>
      </c>
      <c r="E20" s="1105" t="s">
        <v>720</v>
      </c>
      <c r="F20" s="879" t="s">
        <v>721</v>
      </c>
      <c r="G20" s="879"/>
      <c r="H20" s="879"/>
      <c r="I20" s="879"/>
      <c r="J20" s="1093" t="s">
        <v>722</v>
      </c>
      <c r="K20" s="1094"/>
      <c r="L20" s="1095" t="s">
        <v>723</v>
      </c>
      <c r="M20" s="1094"/>
      <c r="N20" s="1094"/>
      <c r="O20" s="1094"/>
      <c r="P20" s="1091" t="s">
        <v>745</v>
      </c>
      <c r="Q20" s="1092"/>
      <c r="R20" s="1147" t="s">
        <v>1165</v>
      </c>
      <c r="S20" s="1148"/>
      <c r="T20" s="1148"/>
      <c r="U20" s="1148"/>
      <c r="V20" s="1148"/>
      <c r="W20" s="1148"/>
      <c r="X20" s="1148"/>
      <c r="Y20" s="1149"/>
      <c r="Z20" s="1091" t="s">
        <v>729</v>
      </c>
      <c r="AA20" s="1092"/>
      <c r="AB20" s="863" t="s">
        <v>730</v>
      </c>
      <c r="AC20" s="864"/>
      <c r="AD20" s="864"/>
      <c r="AE20" s="864"/>
      <c r="AF20" s="1097" t="s">
        <v>717</v>
      </c>
      <c r="AG20" s="1092"/>
      <c r="AH20" s="1099" t="s">
        <v>718</v>
      </c>
      <c r="AI20" s="1115" t="s">
        <v>719</v>
      </c>
      <c r="AJ20" s="863" t="s">
        <v>721</v>
      </c>
      <c r="AK20" s="864"/>
      <c r="AL20" s="864"/>
      <c r="AM20" s="865"/>
      <c r="AN20" s="1091" t="s">
        <v>722</v>
      </c>
      <c r="AO20" s="1092"/>
      <c r="AP20" s="1095" t="s">
        <v>723</v>
      </c>
      <c r="AQ20" s="1094"/>
      <c r="AR20" s="1094"/>
      <c r="AS20" s="1094"/>
      <c r="AT20" s="1091" t="s">
        <v>745</v>
      </c>
      <c r="AU20" s="1092"/>
      <c r="AV20" s="1147" t="s">
        <v>1165</v>
      </c>
      <c r="AW20" s="1148"/>
      <c r="AX20" s="1148"/>
      <c r="AY20" s="1148"/>
      <c r="AZ20" s="1148"/>
      <c r="BA20" s="1148"/>
      <c r="BB20" s="1148"/>
      <c r="BC20" s="1149"/>
      <c r="BD20" s="1091" t="s">
        <v>729</v>
      </c>
      <c r="BE20" s="1092"/>
      <c r="BF20" s="863" t="s">
        <v>730</v>
      </c>
      <c r="BG20" s="864"/>
      <c r="BH20" s="864"/>
      <c r="BI20" s="927"/>
      <c r="BK20" s="1146"/>
      <c r="BL20" s="1146"/>
      <c r="BM20" s="1145"/>
      <c r="BN20" s="1145"/>
      <c r="BO20" s="1145"/>
      <c r="BP20" s="1145"/>
      <c r="BQ20" s="1145"/>
      <c r="BR20" s="1145"/>
      <c r="BS20" s="1145"/>
      <c r="BT20" s="1145"/>
      <c r="BU20" s="1145"/>
      <c r="BV20" s="1145"/>
      <c r="BW20" s="1146"/>
      <c r="BX20" s="1145"/>
      <c r="BY20" s="1145"/>
      <c r="BZ20" s="1145"/>
      <c r="CA20" s="1145"/>
      <c r="CB20" s="1145"/>
      <c r="CC20" s="1145"/>
      <c r="CD20" s="1145"/>
      <c r="CE20" s="1145"/>
      <c r="CF20" s="1145"/>
      <c r="CG20" s="378"/>
      <c r="CH20" s="406"/>
      <c r="CI20" s="406"/>
      <c r="CJ20" s="406"/>
      <c r="CK20" s="406"/>
      <c r="CL20" s="406"/>
      <c r="CM20" s="406"/>
      <c r="CN20" s="406"/>
      <c r="CO20" s="406"/>
      <c r="CP20" s="403" t="s">
        <v>684</v>
      </c>
      <c r="CQ20" s="403" t="s">
        <v>677</v>
      </c>
      <c r="CR20" s="403" t="str">
        <f t="shared" si="0"/>
        <v>×＼</v>
      </c>
      <c r="CS20" s="406">
        <v>18</v>
      </c>
      <c r="CT20" s="411">
        <v>0</v>
      </c>
      <c r="CU20" s="411">
        <v>0</v>
      </c>
      <c r="CV20" s="411">
        <v>0</v>
      </c>
      <c r="CW20" s="411">
        <v>0</v>
      </c>
      <c r="CX20" s="411">
        <v>0</v>
      </c>
      <c r="CY20" s="411">
        <v>0</v>
      </c>
      <c r="CZ20" s="411">
        <v>0</v>
      </c>
      <c r="DA20" s="411">
        <v>0.5</v>
      </c>
      <c r="DB20" s="411">
        <v>0.5</v>
      </c>
      <c r="DC20" s="411">
        <v>2</v>
      </c>
      <c r="DD20" s="411">
        <v>0</v>
      </c>
      <c r="DE20" s="411">
        <v>0</v>
      </c>
      <c r="DF20" s="411">
        <v>0.5</v>
      </c>
      <c r="DG20" s="411">
        <v>0.5</v>
      </c>
      <c r="DH20" s="411">
        <v>2</v>
      </c>
      <c r="DI20" s="411">
        <v>0</v>
      </c>
      <c r="DJ20" s="411">
        <v>0</v>
      </c>
      <c r="DK20" s="411">
        <v>0.5</v>
      </c>
      <c r="DL20" s="411">
        <v>0.5</v>
      </c>
      <c r="DM20" s="411">
        <v>2</v>
      </c>
      <c r="DN20" s="411">
        <v>0</v>
      </c>
      <c r="DO20" s="411">
        <v>0</v>
      </c>
      <c r="DP20" s="411">
        <v>0.5</v>
      </c>
      <c r="DQ20" s="411">
        <v>0.5</v>
      </c>
      <c r="DR20" s="411">
        <v>2</v>
      </c>
    </row>
    <row r="21" spans="1:122" ht="15" customHeight="1">
      <c r="A21" s="1098"/>
      <c r="B21" s="936"/>
      <c r="C21" s="1100"/>
      <c r="D21" s="1101"/>
      <c r="E21" s="1106"/>
      <c r="F21" s="879" t="s">
        <v>734</v>
      </c>
      <c r="G21" s="879"/>
      <c r="H21" s="879" t="s">
        <v>735</v>
      </c>
      <c r="I21" s="879"/>
      <c r="J21" s="873"/>
      <c r="K21" s="873"/>
      <c r="L21" s="879" t="s">
        <v>1142</v>
      </c>
      <c r="M21" s="879"/>
      <c r="N21" s="879" t="s">
        <v>740</v>
      </c>
      <c r="O21" s="879"/>
      <c r="P21" s="935"/>
      <c r="Q21" s="936"/>
      <c r="R21" s="1147" t="s">
        <v>1163</v>
      </c>
      <c r="S21" s="1149"/>
      <c r="T21" s="1150" t="s">
        <v>1153</v>
      </c>
      <c r="U21" s="1151"/>
      <c r="V21" s="863" t="s">
        <v>727</v>
      </c>
      <c r="W21" s="865"/>
      <c r="X21" s="863" t="s">
        <v>1154</v>
      </c>
      <c r="Y21" s="865"/>
      <c r="Z21" s="935"/>
      <c r="AA21" s="936"/>
      <c r="AB21" s="863" t="s">
        <v>736</v>
      </c>
      <c r="AC21" s="865"/>
      <c r="AD21" s="863" t="s">
        <v>737</v>
      </c>
      <c r="AE21" s="864"/>
      <c r="AF21" s="1098"/>
      <c r="AG21" s="936"/>
      <c r="AH21" s="1100"/>
      <c r="AI21" s="953"/>
      <c r="AJ21" s="879" t="s">
        <v>734</v>
      </c>
      <c r="AK21" s="879"/>
      <c r="AL21" s="863" t="s">
        <v>735</v>
      </c>
      <c r="AM21" s="865"/>
      <c r="AN21" s="935"/>
      <c r="AO21" s="936"/>
      <c r="AP21" s="863" t="s">
        <v>735</v>
      </c>
      <c r="AQ21" s="865"/>
      <c r="AR21" s="879" t="s">
        <v>734</v>
      </c>
      <c r="AS21" s="879"/>
      <c r="AT21" s="935"/>
      <c r="AU21" s="936"/>
      <c r="AV21" s="1147" t="s">
        <v>1163</v>
      </c>
      <c r="AW21" s="1149"/>
      <c r="AX21" s="1150" t="s">
        <v>1153</v>
      </c>
      <c r="AY21" s="1151"/>
      <c r="AZ21" s="863" t="s">
        <v>727</v>
      </c>
      <c r="BA21" s="865"/>
      <c r="BB21" s="863" t="s">
        <v>1154</v>
      </c>
      <c r="BC21" s="865"/>
      <c r="BD21" s="935"/>
      <c r="BE21" s="936"/>
      <c r="BF21" s="863" t="s">
        <v>736</v>
      </c>
      <c r="BG21" s="865"/>
      <c r="BH21" s="863" t="s">
        <v>737</v>
      </c>
      <c r="BI21" s="927"/>
      <c r="BK21" s="1146"/>
      <c r="BL21" s="1146"/>
      <c r="BM21" s="1145"/>
      <c r="BN21" s="1145"/>
      <c r="BO21" s="1145"/>
      <c r="BP21" s="1145"/>
      <c r="BQ21" s="1145"/>
      <c r="BR21" s="1145"/>
      <c r="BS21" s="1145"/>
      <c r="BT21" s="1145"/>
      <c r="BU21" s="1145"/>
      <c r="BV21" s="1145"/>
      <c r="BW21" s="1146"/>
      <c r="BX21" s="1145"/>
      <c r="BY21" s="1145"/>
      <c r="BZ21" s="1145"/>
      <c r="CA21" s="1145"/>
      <c r="CB21" s="1145"/>
      <c r="CC21" s="1145"/>
      <c r="CD21" s="1145"/>
      <c r="CE21" s="1145"/>
      <c r="CF21" s="1145"/>
      <c r="CH21" s="406"/>
      <c r="CI21" s="406"/>
      <c r="CJ21" s="406"/>
      <c r="CK21" s="406"/>
      <c r="CL21" s="406"/>
      <c r="CM21" s="406"/>
      <c r="CN21" s="406"/>
      <c r="CO21" s="406"/>
      <c r="CP21" s="403" t="s">
        <v>684</v>
      </c>
      <c r="CQ21" s="403" t="s">
        <v>680</v>
      </c>
      <c r="CR21" s="403" t="str">
        <f t="shared" si="0"/>
        <v>×／</v>
      </c>
      <c r="CS21" s="406">
        <v>19</v>
      </c>
      <c r="CT21" s="411">
        <v>0</v>
      </c>
      <c r="CU21" s="411">
        <v>0</v>
      </c>
      <c r="CV21" s="411">
        <v>0</v>
      </c>
      <c r="CW21" s="411">
        <v>0</v>
      </c>
      <c r="CX21" s="411">
        <v>0</v>
      </c>
      <c r="CY21" s="411">
        <v>0</v>
      </c>
      <c r="CZ21" s="411">
        <v>0</v>
      </c>
      <c r="DA21" s="411">
        <v>0</v>
      </c>
      <c r="DB21" s="411">
        <v>0</v>
      </c>
      <c r="DC21" s="411">
        <v>0</v>
      </c>
      <c r="DD21" s="411">
        <v>0</v>
      </c>
      <c r="DE21" s="411">
        <v>0</v>
      </c>
      <c r="DF21" s="411">
        <v>0</v>
      </c>
      <c r="DG21" s="411">
        <v>0</v>
      </c>
      <c r="DH21" s="411">
        <v>0</v>
      </c>
      <c r="DI21" s="411">
        <v>0</v>
      </c>
      <c r="DJ21" s="411">
        <v>0</v>
      </c>
      <c r="DK21" s="411">
        <v>0</v>
      </c>
      <c r="DL21" s="411">
        <v>0</v>
      </c>
      <c r="DM21" s="411">
        <v>0</v>
      </c>
      <c r="DN21" s="411">
        <v>0</v>
      </c>
      <c r="DO21" s="411">
        <v>0</v>
      </c>
      <c r="DP21" s="411">
        <v>0</v>
      </c>
      <c r="DQ21" s="411">
        <v>0</v>
      </c>
      <c r="DR21" s="411">
        <v>0</v>
      </c>
    </row>
    <row r="22" spans="1:122" ht="15" customHeight="1">
      <c r="A22" s="1061">
        <v>1</v>
      </c>
      <c r="B22" s="1062"/>
      <c r="C22" s="365" t="s">
        <v>570</v>
      </c>
      <c r="D22" s="1065" t="s">
        <v>611</v>
      </c>
      <c r="E22" s="1065" t="s">
        <v>420</v>
      </c>
      <c r="F22" s="1052"/>
      <c r="G22" s="1052"/>
      <c r="H22" s="1051"/>
      <c r="I22" s="1051"/>
      <c r="J22" s="232"/>
      <c r="K22" s="233" t="s">
        <v>680</v>
      </c>
      <c r="L22" s="1051">
        <v>1.5</v>
      </c>
      <c r="M22" s="1051"/>
      <c r="N22" s="1052">
        <v>2.5</v>
      </c>
      <c r="O22" s="1052"/>
      <c r="P22" s="1053">
        <f ca="1">IF(A22="","",BQ22)</f>
        <v>-0.5</v>
      </c>
      <c r="Q22" s="1054"/>
      <c r="R22" s="1055">
        <f ca="1">IF(A22="","",BS22)</f>
        <v>3.5</v>
      </c>
      <c r="S22" s="1056"/>
      <c r="T22" s="1081">
        <f>IF(A22="","",IF(D22="出",0.8,0.5))</f>
        <v>0.8</v>
      </c>
      <c r="U22" s="1082"/>
      <c r="V22" s="1081">
        <f>IF(A22="","",IF(E22="下",IF(T22=0.8,0.4,0.6),IF(T22=0.8,1,1.6)))</f>
        <v>1</v>
      </c>
      <c r="W22" s="1082"/>
      <c r="X22" s="1057">
        <f ca="1">IFERROR(IF(A22="","",IF(OR(E22="下",AF22=""),R22*T22-V22,R22*T22+AV22*AX22-V22)),"?")</f>
        <v>3.4000000000000004</v>
      </c>
      <c r="Y22" s="1058"/>
      <c r="Z22" s="1057">
        <f ca="1">IF(A22="","",IF(OR(X22="?",X23="?"),"?",MAX(X22,X23)))</f>
        <v>5.4</v>
      </c>
      <c r="AA22" s="1058"/>
      <c r="AB22" s="1083" t="str">
        <f ca="1">BU22</f>
        <v>(ぬ)</v>
      </c>
      <c r="AC22" s="1084"/>
      <c r="AD22" s="1083" t="str">
        <f ca="1">BU22</f>
        <v>(ぬ)</v>
      </c>
      <c r="AE22" s="1089"/>
      <c r="AF22" s="1061">
        <v>1</v>
      </c>
      <c r="AG22" s="1062"/>
      <c r="AH22" s="365" t="s">
        <v>570</v>
      </c>
      <c r="AI22" s="1065" t="s">
        <v>611</v>
      </c>
      <c r="AJ22" s="1052"/>
      <c r="AK22" s="1052"/>
      <c r="AL22" s="1051"/>
      <c r="AM22" s="1051"/>
      <c r="AN22" s="232"/>
      <c r="AO22" s="233" t="s">
        <v>677</v>
      </c>
      <c r="AP22" s="1051">
        <v>1.5</v>
      </c>
      <c r="AQ22" s="1051"/>
      <c r="AR22" s="1052"/>
      <c r="AS22" s="1052"/>
      <c r="AT22" s="1053">
        <f ca="1">IF(AF22="","",IF(E22="下","-",CB22))</f>
        <v>0.5</v>
      </c>
      <c r="AU22" s="1054"/>
      <c r="AV22" s="1055">
        <f ca="1">IF(AF22="","",IF(E22="下","-",CD22))</f>
        <v>2</v>
      </c>
      <c r="AW22" s="1056"/>
      <c r="AX22" s="1053">
        <f>IF(AF22="","",IF(E22="下","-",IF(AI22="出",0.8,0.5)))</f>
        <v>0.8</v>
      </c>
      <c r="AY22" s="1054"/>
      <c r="AZ22" s="1053">
        <f>IF(AF22="","",IF(E22="下","-",IF(AI22="出",0.4,0.6)))</f>
        <v>0.4</v>
      </c>
      <c r="BA22" s="1054"/>
      <c r="BB22" s="1057">
        <f ca="1">IFERROR(IF(AF22="","",IF(E22="下","-",AV22*AX22-AZ22)),"?")</f>
        <v>1.2000000000000002</v>
      </c>
      <c r="BC22" s="1058"/>
      <c r="BD22" s="1057">
        <f ca="1">IF(AF22="","",IF(E22="下","-",IF(OR(BB22="?",BB23="?"),"?",MAX(BB22,BB23))))</f>
        <v>3.2</v>
      </c>
      <c r="BE22" s="1058"/>
      <c r="BF22" s="1083" t="str">
        <f ca="1">CE24</f>
        <v>(ろ)</v>
      </c>
      <c r="BG22" s="1084"/>
      <c r="BH22" s="1083" t="str">
        <f ca="1">IF(AF22="","",CF22)</f>
        <v>→(ぬ)</v>
      </c>
      <c r="BI22" s="1089"/>
      <c r="BK22" s="403"/>
      <c r="BL22" s="403" t="str">
        <f t="shared" ref="BL22:BL29" si="1">IF(OR(J22=0,J22="",J22="　"),"－",J22)&amp;IF(OR(K22=0,K22="",K22="　"),"－",K22)</f>
        <v>－／</v>
      </c>
      <c r="BM22" s="403">
        <f t="shared" ref="BM22:BM29" si="2">VLOOKUP(BL22,$CR$3:$CS$27,2,FALSE)</f>
        <v>4</v>
      </c>
      <c r="BN22" s="403">
        <f t="shared" ref="BN22:BN43" si="3">IFERROR(IF(J22="×",VLOOKUP(H22,$CM$2:$CN$6,2,FALSE),IF(OR(J22="／",J22="＼"),VLOOKUP(H22,$CL$2:$CN$6,3,FALSE),0)),"?")</f>
        <v>0</v>
      </c>
      <c r="BO22" s="403">
        <f t="shared" ref="BO22:BO43" si="4">IFERROR(IF(K22="×",VLOOKUP(L22,$CM$2:$CN$6,2,FALSE),IF(OR(K22="／",K22="＼"),VLOOKUP(L22,$CL$2:$CN$6,3,FALSE),0)),"?")</f>
        <v>2</v>
      </c>
      <c r="BP22" s="403">
        <f t="shared" ref="BP22:BP29" si="5">IFERROR((BN22*5+BO22),"?")</f>
        <v>2</v>
      </c>
      <c r="BQ22" s="403">
        <f t="shared" ref="BQ22:BQ29" ca="1" si="6">IFERROR(OFFSET($CT$2,BM22,BP22),"?")</f>
        <v>-0.5</v>
      </c>
      <c r="BR22" s="404">
        <f t="shared" ref="BR22:BR29" si="7">(((F22+H22)-(L22+N22))^2)^0.5</f>
        <v>4</v>
      </c>
      <c r="BS22" s="405">
        <f t="shared" ref="BS22:BS29" ca="1" si="8">IFERROR(BQ22+BR22,"?")</f>
        <v>3.5</v>
      </c>
      <c r="BT22" s="406" t="str">
        <f ca="1">IF(A22="","",IF(Z22="?","?",IF(Z22&gt;$B$16,$D$16,IF(Z22&gt;$B$14,$D$15,IF(Z22&gt;$B$13,$D$14,IF(Z22&gt;$B$12,$D$13,IF(Z22&gt;$B$11,$D$12,IF(Z22&gt;$B$10,$D$11,IF(Z22&gt;$B$9,$D$10,IF(Z22&gt;$B$8,$D$9,IF(Z22&gt;$B$7,$D$8,IF(Z22&gt;$B$6,$D$7,$D$6))))))))))))</f>
        <v>(ぬ)</v>
      </c>
      <c r="BU22" s="406" t="str">
        <f ca="1">IF(A22="","",IF(OR(E22="下",AF22=""),BT22,IF(BD22&gt;Z22,"→"&amp;CE22,BT22)))</f>
        <v>(ぬ)</v>
      </c>
      <c r="BV22" s="406"/>
      <c r="BW22" s="403" t="str">
        <f>IF(OR(AN22=0,AN22="",AN22="　"),"－",AN22)&amp;IF(OR(AO22=0,AO22="",AO22="　"),"－",AO22)</f>
        <v>－＼</v>
      </c>
      <c r="BX22" s="403">
        <f t="shared" ref="BX22:BX29" si="9">VLOOKUP(BW22,$CR$3:$CS$27,2,FALSE)</f>
        <v>3</v>
      </c>
      <c r="BY22" s="403">
        <f t="shared" ref="BY22:BY43" si="10">IFERROR(IF(AN22="×",VLOOKUP(AL22,$CM$2:$CN$6,2,FALSE),IF(OR(AN22="／",AN22="＼"),VLOOKUP(AL22,$CL$2:$CN$6,3,FALSE),0)),"?")</f>
        <v>0</v>
      </c>
      <c r="BZ22" s="403">
        <f t="shared" ref="BZ22:BZ43" si="11">IFERROR(IF(AO22="×",VLOOKUP(AP22,$CM$2:$CN$6,2,FALSE),IF(OR(AO22="／",AO22="＼"),VLOOKUP(AP22,$CL$2:$CN$6,3,FALSE),0)),"?")</f>
        <v>2</v>
      </c>
      <c r="CA22" s="403">
        <f t="shared" ref="CA22:CA29" si="12">IFERROR((BY22*5+BZ22),"?")</f>
        <v>2</v>
      </c>
      <c r="CB22" s="403">
        <f t="shared" ref="CB22:CB29" ca="1" si="13">IFERROR(OFFSET($CT$2,BX22,CA22),"?")</f>
        <v>0.5</v>
      </c>
      <c r="CC22" s="404">
        <f>(((AJ22+AL22)-(AP22+AR22))^2)^0.5</f>
        <v>1.5</v>
      </c>
      <c r="CD22" s="405">
        <f t="shared" ref="CD22:CD29" ca="1" si="14">IFERROR(CB22+CC22,"?")</f>
        <v>2</v>
      </c>
      <c r="CE22" s="406" t="str">
        <f ca="1">IF(AF22="","",IF(E22="下","-",IF(BD22="?","?",IF(BD22&gt;$B$16,$D$16,IF(BD22&gt;$B$14,$D$15,IF(BD22&gt;$B$13,$D$14,IF(BD22&gt;$B$12,$D$13,IF(BD22&gt;$B$11,$D$12,IF(BD22&gt;$B$10,$D$11,IF(BD22&gt;$B$9,$D$10,IF(BD22&gt;$B$8,$D$9,IF(BD22&gt;$B$7,$D$8,IF(BD22&gt;$B$6,$D$7,$D$6)))))))))))))</f>
        <v>(ち)</v>
      </c>
      <c r="CF22" s="406" t="str">
        <f ca="1">IF(E22="下","-",IF(A22="",CE22,IF(Z22&gt;BD22,"→"&amp;BT22,CE22)))</f>
        <v>→(ぬ)</v>
      </c>
      <c r="CH22" s="406"/>
      <c r="CI22" s="406"/>
      <c r="CJ22" s="406"/>
      <c r="CK22" s="406"/>
      <c r="CL22" s="406"/>
      <c r="CM22" s="406"/>
      <c r="CN22" s="406"/>
      <c r="CO22" s="406"/>
      <c r="CP22" s="403" t="s">
        <v>684</v>
      </c>
      <c r="CQ22" s="403" t="s">
        <v>684</v>
      </c>
      <c r="CR22" s="403" t="str">
        <f t="shared" si="0"/>
        <v>××</v>
      </c>
      <c r="CS22" s="406">
        <v>20</v>
      </c>
      <c r="CT22" s="411">
        <v>0</v>
      </c>
      <c r="CU22" s="411">
        <v>0</v>
      </c>
      <c r="CV22" s="411">
        <v>0</v>
      </c>
      <c r="CW22" s="411">
        <v>0</v>
      </c>
      <c r="CX22" s="411">
        <v>0</v>
      </c>
      <c r="CY22" s="411">
        <v>0</v>
      </c>
      <c r="CZ22" s="411">
        <v>0</v>
      </c>
      <c r="DA22" s="411">
        <v>0</v>
      </c>
      <c r="DB22" s="411">
        <v>0</v>
      </c>
      <c r="DC22" s="411">
        <v>0</v>
      </c>
      <c r="DD22" s="411">
        <v>0</v>
      </c>
      <c r="DE22" s="411">
        <v>0</v>
      </c>
      <c r="DF22" s="411">
        <v>0</v>
      </c>
      <c r="DG22" s="411">
        <v>0</v>
      </c>
      <c r="DH22" s="411">
        <v>0</v>
      </c>
      <c r="DI22" s="411">
        <v>0</v>
      </c>
      <c r="DJ22" s="411">
        <v>0</v>
      </c>
      <c r="DK22" s="411">
        <v>0</v>
      </c>
      <c r="DL22" s="411">
        <v>0</v>
      </c>
      <c r="DM22" s="411">
        <v>0</v>
      </c>
      <c r="DN22" s="411">
        <v>0</v>
      </c>
      <c r="DO22" s="411">
        <v>0</v>
      </c>
      <c r="DP22" s="411">
        <v>0</v>
      </c>
      <c r="DQ22" s="411">
        <v>0</v>
      </c>
      <c r="DR22" s="411">
        <v>0</v>
      </c>
    </row>
    <row r="23" spans="1:122" ht="15" customHeight="1">
      <c r="A23" s="1069"/>
      <c r="B23" s="1070"/>
      <c r="C23" s="368" t="s">
        <v>571</v>
      </c>
      <c r="D23" s="1065"/>
      <c r="E23" s="1065"/>
      <c r="F23" s="1052">
        <v>2.5</v>
      </c>
      <c r="G23" s="1052"/>
      <c r="H23" s="1051">
        <v>1.5</v>
      </c>
      <c r="I23" s="1051"/>
      <c r="J23" s="232" t="s">
        <v>677</v>
      </c>
      <c r="K23" s="233"/>
      <c r="L23" s="1051"/>
      <c r="M23" s="1051"/>
      <c r="N23" s="1052"/>
      <c r="O23" s="1052"/>
      <c r="P23" s="1053">
        <f ca="1">IF(A22="","",BQ23)</f>
        <v>-0.5</v>
      </c>
      <c r="Q23" s="1054"/>
      <c r="R23" s="1055">
        <f ca="1">IF(A22="","",BS23)</f>
        <v>3.5</v>
      </c>
      <c r="S23" s="1056"/>
      <c r="T23" s="1081">
        <f>IF(A22="","",IF(D22="出",0.8,0.5))</f>
        <v>0.8</v>
      </c>
      <c r="U23" s="1082"/>
      <c r="V23" s="1081">
        <f>IF(A22="","",IF(E22="下",IF(T23=0.8,0.4,0.6),IF(T23=0.8,1,1.6)))</f>
        <v>1</v>
      </c>
      <c r="W23" s="1082"/>
      <c r="X23" s="1057">
        <f ca="1">IFERROR(IF(A22="","",IF(OR(E22="下",AF22=""),R23*T23-V23,R23*T23+AV23*AX23-V23)),"?")</f>
        <v>5.4</v>
      </c>
      <c r="Y23" s="1058"/>
      <c r="Z23" s="1067"/>
      <c r="AA23" s="1068"/>
      <c r="AB23" s="1087"/>
      <c r="AC23" s="1088"/>
      <c r="AD23" s="1087"/>
      <c r="AE23" s="1090"/>
      <c r="AF23" s="1069"/>
      <c r="AG23" s="1070"/>
      <c r="AH23" s="368" t="s">
        <v>571</v>
      </c>
      <c r="AI23" s="1065"/>
      <c r="AJ23" s="1052">
        <v>2.5</v>
      </c>
      <c r="AK23" s="1052"/>
      <c r="AL23" s="1051">
        <v>1.5</v>
      </c>
      <c r="AM23" s="1051"/>
      <c r="AN23" s="232" t="s">
        <v>680</v>
      </c>
      <c r="AO23" s="233"/>
      <c r="AP23" s="1051"/>
      <c r="AQ23" s="1051"/>
      <c r="AR23" s="1052"/>
      <c r="AS23" s="1052"/>
      <c r="AT23" s="1053">
        <f ca="1">IF(AF22="","",IF(E22="下","-",CB23))</f>
        <v>0.5</v>
      </c>
      <c r="AU23" s="1054"/>
      <c r="AV23" s="1055">
        <f ca="1">IF(AF22="","",IF(E22="下","-",CD23))</f>
        <v>4.5</v>
      </c>
      <c r="AW23" s="1056"/>
      <c r="AX23" s="1053">
        <f>IF(AF22="","",IF(E22="下","-",IF(AI22="出",0.8,0.5)))</f>
        <v>0.8</v>
      </c>
      <c r="AY23" s="1054"/>
      <c r="AZ23" s="1053">
        <f>IF(AF22="","",IF(E22="下","-",IF(AI22="出",0.4,0.6)))</f>
        <v>0.4</v>
      </c>
      <c r="BA23" s="1054"/>
      <c r="BB23" s="1057">
        <f ca="1">IFERROR(IF(AF22="","",IF(E22="下","-",AV23*AX23-AZ23)),"?")</f>
        <v>3.2</v>
      </c>
      <c r="BC23" s="1058"/>
      <c r="BD23" s="1067"/>
      <c r="BE23" s="1068"/>
      <c r="BF23" s="1087"/>
      <c r="BG23" s="1088"/>
      <c r="BH23" s="1087"/>
      <c r="BI23" s="1090"/>
      <c r="BK23" s="403"/>
      <c r="BL23" s="403" t="str">
        <f t="shared" si="1"/>
        <v>＼－</v>
      </c>
      <c r="BM23" s="403">
        <f t="shared" si="2"/>
        <v>6</v>
      </c>
      <c r="BN23" s="403">
        <f t="shared" si="3"/>
        <v>2</v>
      </c>
      <c r="BO23" s="403">
        <f t="shared" si="4"/>
        <v>0</v>
      </c>
      <c r="BP23" s="403">
        <f t="shared" si="5"/>
        <v>10</v>
      </c>
      <c r="BQ23" s="403">
        <f t="shared" ca="1" si="6"/>
        <v>-0.5</v>
      </c>
      <c r="BR23" s="404">
        <f t="shared" si="7"/>
        <v>4</v>
      </c>
      <c r="BS23" s="405">
        <f t="shared" ca="1" si="8"/>
        <v>3.5</v>
      </c>
      <c r="BT23" s="406"/>
      <c r="BU23" s="406" t="str">
        <f t="shared" ref="BU23:BU43" si="15">IF(A23="","",IF(OR(E23="下",AF23=""),BT23,IF(BD23&gt;Z23,"→"&amp;CE23,BT23)))</f>
        <v/>
      </c>
      <c r="BV23" s="406"/>
      <c r="BW23" s="403" t="str">
        <f t="shared" ref="BW23:BW29" si="16">IF(OR(AN23=0,AN23="",AN23="　"),"－",AN23)&amp;IF(OR(AO23=0,AO23="",AO23="　"),"－",AO23)</f>
        <v>／－</v>
      </c>
      <c r="BX23" s="403">
        <f t="shared" si="9"/>
        <v>11</v>
      </c>
      <c r="BY23" s="403">
        <f t="shared" si="10"/>
        <v>2</v>
      </c>
      <c r="BZ23" s="403">
        <f t="shared" si="11"/>
        <v>0</v>
      </c>
      <c r="CA23" s="403">
        <f t="shared" si="12"/>
        <v>10</v>
      </c>
      <c r="CB23" s="403">
        <f t="shared" ca="1" si="13"/>
        <v>0.5</v>
      </c>
      <c r="CC23" s="404">
        <f t="shared" ref="CC23:CC29" si="17">(((AJ23+AL23)-(AP23+AR23))^2)^0.5</f>
        <v>4</v>
      </c>
      <c r="CD23" s="405">
        <f t="shared" ca="1" si="14"/>
        <v>4.5</v>
      </c>
      <c r="CE23" s="406"/>
      <c r="CF23" s="406"/>
      <c r="CH23" s="406"/>
      <c r="CI23" s="406"/>
      <c r="CJ23" s="406"/>
      <c r="CK23" s="406"/>
      <c r="CL23" s="406"/>
      <c r="CM23" s="406"/>
      <c r="CN23" s="406"/>
      <c r="CO23" s="406"/>
      <c r="CP23" s="403" t="s">
        <v>687</v>
      </c>
      <c r="CQ23" s="403"/>
      <c r="CR23" s="403" t="str">
        <f t="shared" si="0"/>
        <v>□－</v>
      </c>
      <c r="CS23" s="406">
        <v>21</v>
      </c>
      <c r="CT23" s="411">
        <v>0</v>
      </c>
      <c r="CU23" s="411">
        <v>0</v>
      </c>
      <c r="CV23" s="411">
        <v>0</v>
      </c>
      <c r="CW23" s="411">
        <v>0</v>
      </c>
      <c r="CX23" s="411">
        <v>0</v>
      </c>
      <c r="CY23" s="411">
        <v>0</v>
      </c>
      <c r="CZ23" s="411">
        <v>0</v>
      </c>
      <c r="DA23" s="411">
        <v>0</v>
      </c>
      <c r="DB23" s="411">
        <v>0</v>
      </c>
      <c r="DC23" s="411">
        <v>0</v>
      </c>
      <c r="DD23" s="411">
        <v>0</v>
      </c>
      <c r="DE23" s="411">
        <v>0</v>
      </c>
      <c r="DF23" s="411">
        <v>0</v>
      </c>
      <c r="DG23" s="411">
        <v>0</v>
      </c>
      <c r="DH23" s="411">
        <v>0</v>
      </c>
      <c r="DI23" s="411">
        <v>0</v>
      </c>
      <c r="DJ23" s="411">
        <v>0</v>
      </c>
      <c r="DK23" s="411">
        <v>0</v>
      </c>
      <c r="DL23" s="411">
        <v>0</v>
      </c>
      <c r="DM23" s="411">
        <v>0</v>
      </c>
      <c r="DN23" s="411">
        <v>0</v>
      </c>
      <c r="DO23" s="411">
        <v>0</v>
      </c>
      <c r="DP23" s="411">
        <v>0</v>
      </c>
      <c r="DQ23" s="411">
        <v>0</v>
      </c>
      <c r="DR23" s="411">
        <v>0</v>
      </c>
    </row>
    <row r="24" spans="1:122" ht="15" customHeight="1">
      <c r="A24" s="1061">
        <v>2</v>
      </c>
      <c r="B24" s="1062"/>
      <c r="C24" s="365" t="s">
        <v>570</v>
      </c>
      <c r="D24" s="1065"/>
      <c r="E24" s="1065"/>
      <c r="F24" s="1052">
        <v>2.5</v>
      </c>
      <c r="G24" s="1052"/>
      <c r="H24" s="1051">
        <v>1.5</v>
      </c>
      <c r="I24" s="1051"/>
      <c r="J24" s="232" t="s">
        <v>680</v>
      </c>
      <c r="K24" s="233" t="s">
        <v>677</v>
      </c>
      <c r="L24" s="1051">
        <v>1.5</v>
      </c>
      <c r="M24" s="1051"/>
      <c r="N24" s="1052">
        <v>2.5</v>
      </c>
      <c r="O24" s="1052"/>
      <c r="P24" s="1053">
        <f ca="1">IF(A24="","",BQ24)</f>
        <v>1</v>
      </c>
      <c r="Q24" s="1054"/>
      <c r="R24" s="1055">
        <f ca="1">IF(A24="","",BS24)</f>
        <v>1</v>
      </c>
      <c r="S24" s="1056"/>
      <c r="T24" s="1081">
        <f>IF(A24="","",IF(D24="出",0.8,0.5))</f>
        <v>0.5</v>
      </c>
      <c r="U24" s="1082"/>
      <c r="V24" s="1081">
        <f>IF(A24="","",IF(E24="下",IF(T24=0.8,0.4,0.6),IF(T24=0.8,1,1.6)))</f>
        <v>1.6</v>
      </c>
      <c r="W24" s="1082"/>
      <c r="X24" s="1057">
        <f ca="1">IFERROR(IF(A24="","",IF(OR(E24="下",AF24=""),R24*T24-V24,R24*T24+AV24*AX24-V24)),"?")</f>
        <v>0.14999999999999991</v>
      </c>
      <c r="Y24" s="1058"/>
      <c r="Z24" s="1057">
        <f ca="1">IF(A24="","",IF(OR(X24="?",X25="?"),"?",MAX(X24,X25)))</f>
        <v>0.14999999999999991</v>
      </c>
      <c r="AA24" s="1058"/>
      <c r="AB24" s="1083" t="str">
        <f t="shared" ref="AB24" ca="1" si="18">BU24</f>
        <v>→(ろ)</v>
      </c>
      <c r="AC24" s="1084"/>
      <c r="AD24" s="1083" t="str">
        <f t="shared" ref="AD24" ca="1" si="19">BU24</f>
        <v>→(ろ)</v>
      </c>
      <c r="AE24" s="1089"/>
      <c r="AF24" s="1061">
        <v>2</v>
      </c>
      <c r="AG24" s="1062"/>
      <c r="AH24" s="365" t="s">
        <v>570</v>
      </c>
      <c r="AI24" s="1065"/>
      <c r="AJ24" s="1052"/>
      <c r="AK24" s="1052"/>
      <c r="AL24" s="1049">
        <v>1.5</v>
      </c>
      <c r="AM24" s="1050"/>
      <c r="AN24" s="232" t="s">
        <v>677</v>
      </c>
      <c r="AO24" s="233" t="s">
        <v>680</v>
      </c>
      <c r="AP24" s="1051">
        <v>1.5</v>
      </c>
      <c r="AQ24" s="1051"/>
      <c r="AR24" s="1052">
        <v>2.5</v>
      </c>
      <c r="AS24" s="1052"/>
      <c r="AT24" s="1053">
        <f ca="1">IF(AF24="","",IF(E24="下","-",CB24))</f>
        <v>0</v>
      </c>
      <c r="AU24" s="1054"/>
      <c r="AV24" s="1055">
        <f ca="1">IF(AF24="","",IF(E24="下","-",CD24))</f>
        <v>2.5</v>
      </c>
      <c r="AW24" s="1056"/>
      <c r="AX24" s="1053">
        <f>IF(AF24="","",IF(E24="下","-",IF(AI24="出",0.8,0.5)))</f>
        <v>0.5</v>
      </c>
      <c r="AY24" s="1054"/>
      <c r="AZ24" s="1053">
        <f>IF(AF24="","",IF(E24="下","-",IF(AI24="出",0.4,0.6)))</f>
        <v>0.6</v>
      </c>
      <c r="BA24" s="1054"/>
      <c r="BB24" s="1057">
        <f ca="1">IFERROR(IF(AF24="","",IF(E24="下","-",AV24*AX24-AZ24)),"?")</f>
        <v>0.65</v>
      </c>
      <c r="BC24" s="1058"/>
      <c r="BD24" s="1057">
        <f t="shared" ref="BD24" ca="1" si="20">IF(AF24="","",IF(E24="下","-",IF(OR(BB24="?",BB25="?"),"?",MAX(BB24,BB25))))</f>
        <v>0.65</v>
      </c>
      <c r="BE24" s="1058"/>
      <c r="BF24" s="1083" t="str">
        <f t="shared" ref="BF24" ca="1" si="21">IF(AF24="","",CF24)</f>
        <v>(ろ)</v>
      </c>
      <c r="BG24" s="1084"/>
      <c r="BH24" s="1083" t="str">
        <f t="shared" ref="BH24" ca="1" si="22">CE24</f>
        <v>(ろ)</v>
      </c>
      <c r="BI24" s="1089"/>
      <c r="BK24" s="403"/>
      <c r="BL24" s="403" t="str">
        <f t="shared" si="1"/>
        <v>／＼</v>
      </c>
      <c r="BM24" s="403">
        <f t="shared" si="2"/>
        <v>13</v>
      </c>
      <c r="BN24" s="403">
        <f t="shared" si="3"/>
        <v>2</v>
      </c>
      <c r="BO24" s="403">
        <f t="shared" si="4"/>
        <v>2</v>
      </c>
      <c r="BP24" s="403">
        <f t="shared" si="5"/>
        <v>12</v>
      </c>
      <c r="BQ24" s="403">
        <f t="shared" ca="1" si="6"/>
        <v>1</v>
      </c>
      <c r="BR24" s="404">
        <f t="shared" si="7"/>
        <v>0</v>
      </c>
      <c r="BS24" s="405">
        <f t="shared" ca="1" si="8"/>
        <v>1</v>
      </c>
      <c r="BT24" s="406" t="str">
        <f ca="1">IF(A24="","",IF(Z24="?","?",IF(Z24&gt;$B$16,$D$16,IF(Z24&gt;$B$14,$D$15,IF(Z24&gt;$B$13,$D$14,IF(Z24&gt;$B$12,$D$13,IF(Z24&gt;$B$11,$D$12,IF(Z24&gt;$B$10,$D$11,IF(Z24&gt;$B$9,$D$10,IF(Z24&gt;$B$8,$D$9,IF(Z24&gt;$B$7,$D$8,IF(Z24&gt;$B$6,$D$7,$D$6))))))))))))</f>
        <v>(ろ)</v>
      </c>
      <c r="BU24" s="406" t="str">
        <f t="shared" ca="1" si="15"/>
        <v>→(ろ)</v>
      </c>
      <c r="BV24" s="406"/>
      <c r="BW24" s="403" t="str">
        <f t="shared" si="16"/>
        <v>＼／</v>
      </c>
      <c r="BX24" s="403">
        <f>VLOOKUP(BW24,$CR$3:$CS$27,2,FALSE)</f>
        <v>9</v>
      </c>
      <c r="BY24" s="403">
        <f t="shared" si="10"/>
        <v>2</v>
      </c>
      <c r="BZ24" s="403">
        <f t="shared" si="11"/>
        <v>2</v>
      </c>
      <c r="CA24" s="403">
        <f t="shared" si="12"/>
        <v>12</v>
      </c>
      <c r="CB24" s="403">
        <f t="shared" ca="1" si="13"/>
        <v>0</v>
      </c>
      <c r="CC24" s="404">
        <f t="shared" si="17"/>
        <v>2.5</v>
      </c>
      <c r="CD24" s="405">
        <f t="shared" ca="1" si="14"/>
        <v>2.5</v>
      </c>
      <c r="CE24" s="406" t="str">
        <f ca="1">IF(AF24="","",IF(E24="下","-",IF(BD24="?","?",IF(BD24&gt;$B$16,$D$16,IF(BD24&gt;$B$14,$D$15,IF(BD24&gt;$B$13,$D$14,IF(BD24&gt;$B$12,$D$13,IF(BD24&gt;$B$11,$D$12,IF(BD24&gt;$B$10,$D$11,IF(BD24&gt;$B$9,$D$10,IF(BD24&gt;$B$8,$D$9,IF(BD24&gt;$B$7,$D$8,IF(BD24&gt;$B$6,$D$7,$D$6)))))))))))))</f>
        <v>(ろ)</v>
      </c>
      <c r="CF24" s="406" t="str">
        <f t="shared" ref="CF24:CF28" ca="1" si="23">IF(E24="下","-",IF(A24="",CE24,IF(Z24&gt;BD24,"→"&amp;BT24,CE24)))</f>
        <v>(ろ)</v>
      </c>
      <c r="CH24" s="406"/>
      <c r="CI24" s="406"/>
      <c r="CJ24" s="406"/>
      <c r="CK24" s="406"/>
      <c r="CL24" s="406"/>
      <c r="CM24" s="406"/>
      <c r="CN24" s="406"/>
      <c r="CO24" s="406"/>
      <c r="CP24" s="403" t="s">
        <v>687</v>
      </c>
      <c r="CQ24" s="403" t="s">
        <v>687</v>
      </c>
      <c r="CR24" s="403" t="str">
        <f t="shared" si="0"/>
        <v>□□</v>
      </c>
      <c r="CS24" s="406">
        <v>22</v>
      </c>
      <c r="CT24" s="411">
        <v>0</v>
      </c>
      <c r="CU24" s="411">
        <v>0</v>
      </c>
      <c r="CV24" s="411">
        <v>0</v>
      </c>
      <c r="CW24" s="411">
        <v>0</v>
      </c>
      <c r="CX24" s="411">
        <v>0</v>
      </c>
      <c r="CY24" s="411">
        <v>0</v>
      </c>
      <c r="CZ24" s="411">
        <v>0</v>
      </c>
      <c r="DA24" s="411">
        <v>0</v>
      </c>
      <c r="DB24" s="411">
        <v>0</v>
      </c>
      <c r="DC24" s="411">
        <v>0</v>
      </c>
      <c r="DD24" s="411">
        <v>0</v>
      </c>
      <c r="DE24" s="411">
        <v>0</v>
      </c>
      <c r="DF24" s="411">
        <v>0</v>
      </c>
      <c r="DG24" s="411">
        <v>0</v>
      </c>
      <c r="DH24" s="411">
        <v>0</v>
      </c>
      <c r="DI24" s="411">
        <v>0</v>
      </c>
      <c r="DJ24" s="411">
        <v>0</v>
      </c>
      <c r="DK24" s="411">
        <v>0</v>
      </c>
      <c r="DL24" s="411">
        <v>0</v>
      </c>
      <c r="DM24" s="411">
        <v>0</v>
      </c>
      <c r="DN24" s="411">
        <v>0</v>
      </c>
      <c r="DO24" s="411">
        <v>0</v>
      </c>
      <c r="DP24" s="411">
        <v>0</v>
      </c>
      <c r="DQ24" s="411">
        <v>0</v>
      </c>
      <c r="DR24" s="411">
        <v>0</v>
      </c>
    </row>
    <row r="25" spans="1:122" ht="15" customHeight="1">
      <c r="A25" s="1069"/>
      <c r="B25" s="1070"/>
      <c r="C25" s="368" t="s">
        <v>571</v>
      </c>
      <c r="D25" s="1065"/>
      <c r="E25" s="1065"/>
      <c r="F25" s="1052"/>
      <c r="G25" s="1052"/>
      <c r="H25" s="1051"/>
      <c r="I25" s="1051"/>
      <c r="J25" s="232"/>
      <c r="K25" s="233"/>
      <c r="L25" s="1051"/>
      <c r="M25" s="1051"/>
      <c r="N25" s="1052"/>
      <c r="O25" s="1052"/>
      <c r="P25" s="1053">
        <f ca="1">IF(A24="","",BQ25)</f>
        <v>0</v>
      </c>
      <c r="Q25" s="1054"/>
      <c r="R25" s="1055">
        <f ca="1">IF(A24="","",BS25)</f>
        <v>0</v>
      </c>
      <c r="S25" s="1056"/>
      <c r="T25" s="1081">
        <f>IF(A24="","",IF(D24="出",0.8,0.5))</f>
        <v>0.5</v>
      </c>
      <c r="U25" s="1082"/>
      <c r="V25" s="1081">
        <f>IF(A24="","",IF(E24="下",IF(T25=0.8,0.4,0.6),IF(T25=0.8,1,1.6)))</f>
        <v>1.6</v>
      </c>
      <c r="W25" s="1082"/>
      <c r="X25" s="1057">
        <f ca="1">IFERROR(IF(A24="","",IF(OR(E24="下",AF24=""),R25*T25-V25,R25*T25+AV25*AX25-V25)),"?")</f>
        <v>-1.6</v>
      </c>
      <c r="Y25" s="1058"/>
      <c r="Z25" s="1067"/>
      <c r="AA25" s="1068"/>
      <c r="AB25" s="1087"/>
      <c r="AC25" s="1088"/>
      <c r="AD25" s="1087"/>
      <c r="AE25" s="1090"/>
      <c r="AF25" s="1069"/>
      <c r="AG25" s="1070"/>
      <c r="AH25" s="368" t="s">
        <v>571</v>
      </c>
      <c r="AI25" s="1065"/>
      <c r="AJ25" s="1052"/>
      <c r="AK25" s="1052"/>
      <c r="AL25" s="1049"/>
      <c r="AM25" s="1050"/>
      <c r="AN25" s="232"/>
      <c r="AO25" s="233"/>
      <c r="AP25" s="1051"/>
      <c r="AQ25" s="1051"/>
      <c r="AR25" s="1052"/>
      <c r="AS25" s="1052"/>
      <c r="AT25" s="1053">
        <f ca="1">IF(AF24="","",IF(E24="下","-",CB25))</f>
        <v>0</v>
      </c>
      <c r="AU25" s="1054"/>
      <c r="AV25" s="1055">
        <f ca="1">IF(AF24="","",IF(E24="下","-",CD25))</f>
        <v>0</v>
      </c>
      <c r="AW25" s="1056"/>
      <c r="AX25" s="1053">
        <f>IF(AF24="","",IF(E24="下","-",IF(AI24="出",0.8,0.5)))</f>
        <v>0.5</v>
      </c>
      <c r="AY25" s="1054"/>
      <c r="AZ25" s="1053">
        <f>IF(AF24="","",IF(E24="下","-",IF(AI24="出",0.4,0.6)))</f>
        <v>0.6</v>
      </c>
      <c r="BA25" s="1054"/>
      <c r="BB25" s="1057">
        <f ca="1">IFERROR(IF(AF24="","",IF(E24="下","-",AV25*AX25-AZ25)),"?")</f>
        <v>-0.6</v>
      </c>
      <c r="BC25" s="1058"/>
      <c r="BD25" s="1067"/>
      <c r="BE25" s="1068"/>
      <c r="BF25" s="1087"/>
      <c r="BG25" s="1088"/>
      <c r="BH25" s="1087"/>
      <c r="BI25" s="1090"/>
      <c r="BK25" s="403"/>
      <c r="BL25" s="403" t="str">
        <f t="shared" si="1"/>
        <v>－－</v>
      </c>
      <c r="BM25" s="403">
        <f t="shared" si="2"/>
        <v>1</v>
      </c>
      <c r="BN25" s="403">
        <f t="shared" si="3"/>
        <v>0</v>
      </c>
      <c r="BO25" s="403">
        <f t="shared" si="4"/>
        <v>0</v>
      </c>
      <c r="BP25" s="403">
        <f t="shared" si="5"/>
        <v>0</v>
      </c>
      <c r="BQ25" s="403">
        <f t="shared" ca="1" si="6"/>
        <v>0</v>
      </c>
      <c r="BR25" s="404">
        <f t="shared" si="7"/>
        <v>0</v>
      </c>
      <c r="BS25" s="405">
        <f t="shared" ca="1" si="8"/>
        <v>0</v>
      </c>
      <c r="BT25" s="406"/>
      <c r="BU25" s="406" t="str">
        <f t="shared" si="15"/>
        <v/>
      </c>
      <c r="BV25" s="406"/>
      <c r="BW25" s="403" t="str">
        <f t="shared" si="16"/>
        <v>－－</v>
      </c>
      <c r="BX25" s="403">
        <f t="shared" si="9"/>
        <v>1</v>
      </c>
      <c r="BY25" s="403">
        <f t="shared" si="10"/>
        <v>0</v>
      </c>
      <c r="BZ25" s="403">
        <f t="shared" si="11"/>
        <v>0</v>
      </c>
      <c r="CA25" s="403">
        <f t="shared" si="12"/>
        <v>0</v>
      </c>
      <c r="CB25" s="403">
        <f t="shared" ca="1" si="13"/>
        <v>0</v>
      </c>
      <c r="CC25" s="404">
        <f t="shared" si="17"/>
        <v>0</v>
      </c>
      <c r="CD25" s="405">
        <f t="shared" ca="1" si="14"/>
        <v>0</v>
      </c>
      <c r="CE25" s="406"/>
      <c r="CF25" s="406"/>
      <c r="CH25" s="406"/>
      <c r="CI25" s="406"/>
      <c r="CJ25" s="406"/>
      <c r="CK25" s="406"/>
      <c r="CL25" s="406"/>
      <c r="CM25" s="406"/>
      <c r="CN25" s="406"/>
      <c r="CO25" s="406"/>
      <c r="CP25" s="403" t="s">
        <v>687</v>
      </c>
      <c r="CQ25" s="403" t="s">
        <v>677</v>
      </c>
      <c r="CR25" s="403" t="str">
        <f t="shared" si="0"/>
        <v>□＼</v>
      </c>
      <c r="CS25" s="406">
        <v>23</v>
      </c>
      <c r="CT25" s="411">
        <v>0</v>
      </c>
      <c r="CU25" s="411">
        <v>0</v>
      </c>
      <c r="CV25" s="411">
        <v>0.5</v>
      </c>
      <c r="CW25" s="411">
        <v>0.5</v>
      </c>
      <c r="CX25" s="411">
        <v>2</v>
      </c>
      <c r="CY25" s="411">
        <v>0</v>
      </c>
      <c r="CZ25" s="411">
        <v>0</v>
      </c>
      <c r="DA25" s="411">
        <v>0</v>
      </c>
      <c r="DB25" s="411">
        <v>0</v>
      </c>
      <c r="DC25" s="411">
        <v>0</v>
      </c>
      <c r="DD25" s="411">
        <v>0</v>
      </c>
      <c r="DE25" s="411">
        <v>0</v>
      </c>
      <c r="DF25" s="411">
        <v>0</v>
      </c>
      <c r="DG25" s="411">
        <v>0</v>
      </c>
      <c r="DH25" s="411">
        <v>0</v>
      </c>
      <c r="DI25" s="411">
        <v>0</v>
      </c>
      <c r="DJ25" s="411">
        <v>0</v>
      </c>
      <c r="DK25" s="411">
        <v>0</v>
      </c>
      <c r="DL25" s="411">
        <v>0</v>
      </c>
      <c r="DM25" s="411">
        <v>0</v>
      </c>
      <c r="DN25" s="411">
        <v>0</v>
      </c>
      <c r="DO25" s="411">
        <v>0</v>
      </c>
      <c r="DP25" s="411">
        <v>0</v>
      </c>
      <c r="DQ25" s="411">
        <v>0</v>
      </c>
      <c r="DR25" s="411">
        <v>0</v>
      </c>
    </row>
    <row r="26" spans="1:122" ht="15" customHeight="1">
      <c r="A26" s="1061">
        <v>3</v>
      </c>
      <c r="B26" s="1062"/>
      <c r="C26" s="365" t="s">
        <v>570</v>
      </c>
      <c r="D26" s="1065"/>
      <c r="E26" s="1065"/>
      <c r="F26" s="1052">
        <v>2.5</v>
      </c>
      <c r="G26" s="1052"/>
      <c r="H26" s="1051">
        <v>1.5</v>
      </c>
      <c r="I26" s="1051"/>
      <c r="J26" s="232" t="s">
        <v>677</v>
      </c>
      <c r="K26" s="233" t="s">
        <v>687</v>
      </c>
      <c r="L26" s="1051"/>
      <c r="M26" s="1051"/>
      <c r="N26" s="1052">
        <v>2.5</v>
      </c>
      <c r="O26" s="1052"/>
      <c r="P26" s="1053">
        <f ca="1">IF(A26="","",BQ26)</f>
        <v>-0.5</v>
      </c>
      <c r="Q26" s="1054"/>
      <c r="R26" s="1055">
        <f ca="1">IF(A26="","",BS26)</f>
        <v>1</v>
      </c>
      <c r="S26" s="1056"/>
      <c r="T26" s="1081">
        <f>IF(A26="","",IF(D26="出",0.8,0.5))</f>
        <v>0.5</v>
      </c>
      <c r="U26" s="1082"/>
      <c r="V26" s="1081">
        <f>IF(A26="","",IF(E26="下",IF(T26=0.8,0.4,0.6),IF(T26=0.8,1,1.6)))</f>
        <v>1.6</v>
      </c>
      <c r="W26" s="1082"/>
      <c r="X26" s="1057">
        <f ca="1">IFERROR(IF(A26="","",IF(OR(E26="下",AF26=""),R26*T26-V26,R26*T26+AV26*AX26-V26)),"?")</f>
        <v>1.1499999999999999</v>
      </c>
      <c r="Y26" s="1058"/>
      <c r="Z26" s="1057">
        <f ca="1">IF(A26="","",IF(OR(X26="?",X27="?"),"?",MAX(X26,X27)))</f>
        <v>1.1499999999999999</v>
      </c>
      <c r="AA26" s="1058"/>
      <c r="AB26" s="1083" t="str">
        <f t="shared" ref="AB26" ca="1" si="24">BU26</f>
        <v>→(へ)</v>
      </c>
      <c r="AC26" s="1084"/>
      <c r="AD26" s="1083" t="str">
        <f t="shared" ref="AD26" ca="1" si="25">BU26</f>
        <v>→(へ)</v>
      </c>
      <c r="AE26" s="1089"/>
      <c r="AF26" s="1061">
        <v>3</v>
      </c>
      <c r="AG26" s="1062"/>
      <c r="AH26" s="365" t="s">
        <v>570</v>
      </c>
      <c r="AI26" s="1065"/>
      <c r="AJ26" s="1052">
        <v>2.5</v>
      </c>
      <c r="AK26" s="1052"/>
      <c r="AL26" s="1049">
        <v>1.5</v>
      </c>
      <c r="AM26" s="1050"/>
      <c r="AN26" s="232" t="s">
        <v>680</v>
      </c>
      <c r="AO26" s="233"/>
      <c r="AP26" s="1051"/>
      <c r="AQ26" s="1051"/>
      <c r="AR26" s="1052"/>
      <c r="AS26" s="1052"/>
      <c r="AT26" s="1053">
        <f ca="1">IF(AF26="","",IF(E26="下","-",CB26))</f>
        <v>0.5</v>
      </c>
      <c r="AU26" s="1054"/>
      <c r="AV26" s="1055">
        <f ca="1">IF(AF26="","",IF(E26="下","-",CD26))</f>
        <v>4.5</v>
      </c>
      <c r="AW26" s="1056"/>
      <c r="AX26" s="1053">
        <f>IF(AF26="","",IF(E26="下","-",IF(AI26="出",0.8,0.5)))</f>
        <v>0.5</v>
      </c>
      <c r="AY26" s="1054"/>
      <c r="AZ26" s="1053">
        <f>IF(AF26="","",IF(E26="下","-",IF(AI26="出",0.4,0.6)))</f>
        <v>0.6</v>
      </c>
      <c r="BA26" s="1054"/>
      <c r="BB26" s="1057">
        <f ca="1">IFERROR(IF(AF26="","",IF(E26="下","-",AV26*AX26-AZ26)),"?")</f>
        <v>1.65</v>
      </c>
      <c r="BC26" s="1058"/>
      <c r="BD26" s="1057">
        <f t="shared" ref="BD26" ca="1" si="26">IF(AF26="","",IF(E26="下","-",IF(OR(BB26="?",BB27="?"),"?",MAX(BB26,BB27))))</f>
        <v>1.65</v>
      </c>
      <c r="BE26" s="1058"/>
      <c r="BF26" s="1083" t="str">
        <f t="shared" ref="BF26" ca="1" si="27">IF(AF26="","",CF26)</f>
        <v>(へ)</v>
      </c>
      <c r="BG26" s="1084"/>
      <c r="BH26" s="1083" t="str">
        <f t="shared" ref="BH26" ca="1" si="28">CE26</f>
        <v>(へ)</v>
      </c>
      <c r="BI26" s="1089"/>
      <c r="BK26" s="403"/>
      <c r="BL26" s="403" t="str">
        <f t="shared" si="1"/>
        <v>＼□</v>
      </c>
      <c r="BM26" s="403">
        <f t="shared" si="2"/>
        <v>7</v>
      </c>
      <c r="BN26" s="403">
        <f t="shared" si="3"/>
        <v>2</v>
      </c>
      <c r="BO26" s="403">
        <f t="shared" si="4"/>
        <v>0</v>
      </c>
      <c r="BP26" s="403">
        <f t="shared" si="5"/>
        <v>10</v>
      </c>
      <c r="BQ26" s="403">
        <f t="shared" ca="1" si="6"/>
        <v>-0.5</v>
      </c>
      <c r="BR26" s="404">
        <f t="shared" si="7"/>
        <v>1.5</v>
      </c>
      <c r="BS26" s="405">
        <f t="shared" ca="1" si="8"/>
        <v>1</v>
      </c>
      <c r="BT26" s="406" t="str">
        <f ca="1">IF(A26="","",IF(Z26="?","?",IF(Z26&gt;$B$16,$D$16,IF(Z26&gt;$B$14,$D$15,IF(Z26&gt;$B$13,$D$14,IF(Z26&gt;$B$12,$D$13,IF(Z26&gt;$B$11,$D$12,IF(Z26&gt;$B$10,$D$11,IF(Z26&gt;$B$9,$D$10,IF(Z26&gt;$B$8,$D$9,IF(Z26&gt;$B$7,$D$8,IF(Z26&gt;$B$6,$D$7,$D$6))))))))))))</f>
        <v>(に)</v>
      </c>
      <c r="BU26" s="406" t="str">
        <f t="shared" ca="1" si="15"/>
        <v>→(へ)</v>
      </c>
      <c r="BV26" s="406"/>
      <c r="BW26" s="403" t="str">
        <f t="shared" si="16"/>
        <v>／－</v>
      </c>
      <c r="BX26" s="403">
        <f t="shared" si="9"/>
        <v>11</v>
      </c>
      <c r="BY26" s="403">
        <f t="shared" si="10"/>
        <v>2</v>
      </c>
      <c r="BZ26" s="403">
        <f t="shared" si="11"/>
        <v>0</v>
      </c>
      <c r="CA26" s="403">
        <f t="shared" si="12"/>
        <v>10</v>
      </c>
      <c r="CB26" s="403">
        <f t="shared" ca="1" si="13"/>
        <v>0.5</v>
      </c>
      <c r="CC26" s="404">
        <f t="shared" si="17"/>
        <v>4</v>
      </c>
      <c r="CD26" s="405">
        <f t="shared" ca="1" si="14"/>
        <v>4.5</v>
      </c>
      <c r="CE26" s="406" t="str">
        <f ca="1">IF(AF26="","",IF(E26="下","-",IF(BD26="?","?",IF(BD26&gt;$B$16,$D$16,IF(BD26&gt;$B$14,$D$15,IF(BD26&gt;$B$13,$D$14,IF(BD26&gt;$B$12,$D$13,IF(BD26&gt;$B$11,$D$12,IF(BD26&gt;$B$10,$D$11,IF(BD26&gt;$B$9,$D$10,IF(BD26&gt;$B$8,$D$9,IF(BD26&gt;$B$7,$D$8,IF(BD26&gt;$B$6,$D$7,$D$6)))))))))))))</f>
        <v>(へ)</v>
      </c>
      <c r="CF26" s="406" t="str">
        <f t="shared" ca="1" si="23"/>
        <v>(へ)</v>
      </c>
      <c r="CH26" s="406"/>
      <c r="CI26" s="406"/>
      <c r="CJ26" s="406"/>
      <c r="CK26" s="406"/>
      <c r="CL26" s="406"/>
      <c r="CM26" s="406"/>
      <c r="CN26" s="406"/>
      <c r="CO26" s="406"/>
      <c r="CP26" s="403" t="s">
        <v>687</v>
      </c>
      <c r="CQ26" s="403" t="s">
        <v>680</v>
      </c>
      <c r="CR26" s="403" t="str">
        <f t="shared" si="0"/>
        <v>□／</v>
      </c>
      <c r="CS26" s="406">
        <v>24</v>
      </c>
      <c r="CT26" s="411">
        <v>0</v>
      </c>
      <c r="CU26" s="411">
        <v>0</v>
      </c>
      <c r="CV26" s="411">
        <v>-0.5</v>
      </c>
      <c r="CW26" s="411">
        <v>-0.5</v>
      </c>
      <c r="CX26" s="411">
        <v>-2</v>
      </c>
      <c r="CY26" s="411">
        <v>0</v>
      </c>
      <c r="CZ26" s="411">
        <v>0</v>
      </c>
      <c r="DA26" s="411">
        <v>0</v>
      </c>
      <c r="DB26" s="411">
        <v>0</v>
      </c>
      <c r="DC26" s="411">
        <v>0</v>
      </c>
      <c r="DD26" s="411">
        <v>0</v>
      </c>
      <c r="DE26" s="411">
        <v>0</v>
      </c>
      <c r="DF26" s="411">
        <v>0</v>
      </c>
      <c r="DG26" s="411">
        <v>0</v>
      </c>
      <c r="DH26" s="411">
        <v>0</v>
      </c>
      <c r="DI26" s="411">
        <v>0</v>
      </c>
      <c r="DJ26" s="411">
        <v>0</v>
      </c>
      <c r="DK26" s="411">
        <v>0</v>
      </c>
      <c r="DL26" s="411">
        <v>0</v>
      </c>
      <c r="DM26" s="411">
        <v>0</v>
      </c>
      <c r="DN26" s="411">
        <v>0</v>
      </c>
      <c r="DO26" s="411">
        <v>0</v>
      </c>
      <c r="DP26" s="411">
        <v>0</v>
      </c>
      <c r="DQ26" s="411">
        <v>0</v>
      </c>
      <c r="DR26" s="411">
        <v>0</v>
      </c>
    </row>
    <row r="27" spans="1:122" ht="15" customHeight="1">
      <c r="A27" s="1069"/>
      <c r="B27" s="1070"/>
      <c r="C27" s="368" t="s">
        <v>571</v>
      </c>
      <c r="D27" s="1065"/>
      <c r="E27" s="1065"/>
      <c r="F27" s="1052"/>
      <c r="G27" s="1052"/>
      <c r="H27" s="1051">
        <v>1.5</v>
      </c>
      <c r="I27" s="1051"/>
      <c r="J27" s="232" t="s">
        <v>680</v>
      </c>
      <c r="K27" s="233"/>
      <c r="L27" s="1051"/>
      <c r="M27" s="1051"/>
      <c r="N27" s="1052"/>
      <c r="O27" s="1052"/>
      <c r="P27" s="1053">
        <f ca="1">IF(A26="","",BQ27)</f>
        <v>0.5</v>
      </c>
      <c r="Q27" s="1054"/>
      <c r="R27" s="1055">
        <f ca="1">IF(A26="","",BS27)</f>
        <v>2</v>
      </c>
      <c r="S27" s="1056"/>
      <c r="T27" s="1081">
        <f>IF(A26="","",IF(D26="出",0.8,0.5))</f>
        <v>0.5</v>
      </c>
      <c r="U27" s="1082"/>
      <c r="V27" s="1081">
        <f>IF(A26="","",IF(E26="下",IF(T27=0.8,0.4,0.6),IF(T27=0.8,1,1.6)))</f>
        <v>1.6</v>
      </c>
      <c r="W27" s="1082"/>
      <c r="X27" s="1057">
        <f ca="1">IFERROR(IF(A26="","",IF(OR(E26="下",AF26=""),R27*T27-V27,R27*T27+AV27*AX27-V27)),"?")</f>
        <v>-0.10000000000000009</v>
      </c>
      <c r="Y27" s="1058"/>
      <c r="Z27" s="1067"/>
      <c r="AA27" s="1068"/>
      <c r="AB27" s="1087"/>
      <c r="AC27" s="1088"/>
      <c r="AD27" s="1087"/>
      <c r="AE27" s="1090"/>
      <c r="AF27" s="1069"/>
      <c r="AG27" s="1070"/>
      <c r="AH27" s="368" t="s">
        <v>571</v>
      </c>
      <c r="AI27" s="1065"/>
      <c r="AJ27" s="1052"/>
      <c r="AK27" s="1052"/>
      <c r="AL27" s="1049">
        <v>1.5</v>
      </c>
      <c r="AM27" s="1050"/>
      <c r="AN27" s="232" t="s">
        <v>677</v>
      </c>
      <c r="AO27" s="233"/>
      <c r="AP27" s="1051"/>
      <c r="AQ27" s="1051"/>
      <c r="AR27" s="1052"/>
      <c r="AS27" s="1052"/>
      <c r="AT27" s="1053">
        <f ca="1">IF(AF26="","",IF(E26="下","-",CB27))</f>
        <v>-0.5</v>
      </c>
      <c r="AU27" s="1054"/>
      <c r="AV27" s="1055">
        <f ca="1">IF(AF26="","",IF(E26="下","-",CD27))</f>
        <v>1</v>
      </c>
      <c r="AW27" s="1056"/>
      <c r="AX27" s="1053">
        <f>IF(AF26="","",IF(E26="下","-",IF(AI26="出",0.8,0.5)))</f>
        <v>0.5</v>
      </c>
      <c r="AY27" s="1054"/>
      <c r="AZ27" s="1053">
        <f>IF(AF26="","",IF(E26="下","-",IF(AI26="出",0.4,0.6)))</f>
        <v>0.6</v>
      </c>
      <c r="BA27" s="1054"/>
      <c r="BB27" s="1057">
        <f ca="1">IFERROR(IF(AF26="","",IF(E26="下","-",AV27*AX27-AZ27)),"?")</f>
        <v>-9.9999999999999978E-2</v>
      </c>
      <c r="BC27" s="1058"/>
      <c r="BD27" s="1067"/>
      <c r="BE27" s="1068"/>
      <c r="BF27" s="1087"/>
      <c r="BG27" s="1088"/>
      <c r="BH27" s="1087"/>
      <c r="BI27" s="1090"/>
      <c r="BK27" s="403"/>
      <c r="BL27" s="403" t="str">
        <f t="shared" si="1"/>
        <v>／－</v>
      </c>
      <c r="BM27" s="403">
        <f t="shared" si="2"/>
        <v>11</v>
      </c>
      <c r="BN27" s="403">
        <f t="shared" si="3"/>
        <v>2</v>
      </c>
      <c r="BO27" s="403">
        <f t="shared" si="4"/>
        <v>0</v>
      </c>
      <c r="BP27" s="403">
        <f t="shared" si="5"/>
        <v>10</v>
      </c>
      <c r="BQ27" s="403">
        <f t="shared" ca="1" si="6"/>
        <v>0.5</v>
      </c>
      <c r="BR27" s="404">
        <f t="shared" si="7"/>
        <v>1.5</v>
      </c>
      <c r="BS27" s="405">
        <f t="shared" ca="1" si="8"/>
        <v>2</v>
      </c>
      <c r="BT27" s="406"/>
      <c r="BU27" s="406" t="str">
        <f t="shared" si="15"/>
        <v/>
      </c>
      <c r="BV27" s="406"/>
      <c r="BW27" s="403" t="str">
        <f t="shared" si="16"/>
        <v>＼－</v>
      </c>
      <c r="BX27" s="403">
        <f t="shared" si="9"/>
        <v>6</v>
      </c>
      <c r="BY27" s="403">
        <f t="shared" si="10"/>
        <v>2</v>
      </c>
      <c r="BZ27" s="403">
        <f t="shared" si="11"/>
        <v>0</v>
      </c>
      <c r="CA27" s="403">
        <f t="shared" si="12"/>
        <v>10</v>
      </c>
      <c r="CB27" s="403">
        <f t="shared" ca="1" si="13"/>
        <v>-0.5</v>
      </c>
      <c r="CC27" s="404">
        <f t="shared" si="17"/>
        <v>1.5</v>
      </c>
      <c r="CD27" s="405">
        <f t="shared" ca="1" si="14"/>
        <v>1</v>
      </c>
      <c r="CE27" s="406"/>
      <c r="CF27" s="406"/>
      <c r="CH27" s="406"/>
      <c r="CI27" s="406"/>
      <c r="CJ27" s="406"/>
      <c r="CK27" s="406"/>
      <c r="CL27" s="406"/>
      <c r="CM27" s="406"/>
      <c r="CN27" s="406"/>
      <c r="CO27" s="406"/>
      <c r="CP27" s="403" t="s">
        <v>687</v>
      </c>
      <c r="CQ27" s="403" t="s">
        <v>684</v>
      </c>
      <c r="CR27" s="403" t="str">
        <f t="shared" si="0"/>
        <v>□×</v>
      </c>
      <c r="CS27" s="406">
        <v>25</v>
      </c>
      <c r="CT27" s="411">
        <v>0</v>
      </c>
      <c r="CU27" s="411">
        <v>0</v>
      </c>
      <c r="CV27" s="411">
        <v>0</v>
      </c>
      <c r="CW27" s="411">
        <v>0</v>
      </c>
      <c r="CX27" s="411">
        <v>0</v>
      </c>
      <c r="CY27" s="411">
        <v>0</v>
      </c>
      <c r="CZ27" s="411">
        <v>0</v>
      </c>
      <c r="DA27" s="411">
        <v>0</v>
      </c>
      <c r="DB27" s="411">
        <v>0</v>
      </c>
      <c r="DC27" s="411">
        <v>0</v>
      </c>
      <c r="DD27" s="411">
        <v>0</v>
      </c>
      <c r="DE27" s="411">
        <v>0</v>
      </c>
      <c r="DF27" s="411">
        <v>0</v>
      </c>
      <c r="DG27" s="411">
        <v>0</v>
      </c>
      <c r="DH27" s="411">
        <v>0</v>
      </c>
      <c r="DI27" s="411">
        <v>0</v>
      </c>
      <c r="DJ27" s="411">
        <v>0</v>
      </c>
      <c r="DK27" s="411">
        <v>0</v>
      </c>
      <c r="DL27" s="411">
        <v>0</v>
      </c>
      <c r="DM27" s="411">
        <v>0</v>
      </c>
      <c r="DN27" s="411">
        <v>0</v>
      </c>
      <c r="DO27" s="411">
        <v>0</v>
      </c>
      <c r="DP27" s="411">
        <v>0</v>
      </c>
      <c r="DQ27" s="411">
        <v>0</v>
      </c>
      <c r="DR27" s="411">
        <v>0</v>
      </c>
    </row>
    <row r="28" spans="1:122" ht="15" customHeight="1">
      <c r="A28" s="1061">
        <v>4</v>
      </c>
      <c r="B28" s="1062"/>
      <c r="C28" s="365" t="s">
        <v>570</v>
      </c>
      <c r="D28" s="1065" t="s">
        <v>611</v>
      </c>
      <c r="E28" s="1065"/>
      <c r="F28" s="1052"/>
      <c r="G28" s="1052"/>
      <c r="H28" s="1051"/>
      <c r="I28" s="1051"/>
      <c r="J28" s="232"/>
      <c r="K28" s="233" t="s">
        <v>677</v>
      </c>
      <c r="L28" s="1051">
        <v>1.5</v>
      </c>
      <c r="M28" s="1051"/>
      <c r="N28" s="1052"/>
      <c r="O28" s="1052"/>
      <c r="P28" s="1053">
        <f ca="1">IF(A28="","",BQ28)</f>
        <v>0.5</v>
      </c>
      <c r="Q28" s="1054"/>
      <c r="R28" s="1055">
        <f ca="1">IF(A28="","",BS28)</f>
        <v>2</v>
      </c>
      <c r="S28" s="1056"/>
      <c r="T28" s="1081">
        <f>IF(A28="","",IF(D28="出",0.8,0.5))</f>
        <v>0.8</v>
      </c>
      <c r="U28" s="1082"/>
      <c r="V28" s="1081">
        <f>IF(A28="","",IF(E28="下",IF(T28=0.8,0.4,0.6),IF(T28=0.8,1,1.6)))</f>
        <v>1</v>
      </c>
      <c r="W28" s="1082"/>
      <c r="X28" s="1057">
        <f ca="1">IFERROR(IF(A28="","",IF(OR(E28="下",AF28=""),R28*T28-V28,R28*T28+AV28*AX28-V28)),"?")</f>
        <v>0.60000000000000009</v>
      </c>
      <c r="Y28" s="1058"/>
      <c r="Z28" s="1057">
        <f ca="1">IF(A28="","",IF(OR(X28="?",X29="?"),"?",MAX(X28,X29)))</f>
        <v>0.60000000000000009</v>
      </c>
      <c r="AA28" s="1058"/>
      <c r="AB28" s="1083" t="str">
        <f t="shared" ref="AB28" ca="1" si="29">BU28</f>
        <v>(ろ)</v>
      </c>
      <c r="AC28" s="1084"/>
      <c r="AD28" s="1083" t="str">
        <f t="shared" ref="AD28" ca="1" si="30">BU28</f>
        <v>(ろ)</v>
      </c>
      <c r="AE28" s="1089"/>
      <c r="AF28" s="1061"/>
      <c r="AG28" s="1062"/>
      <c r="AH28" s="365" t="s">
        <v>570</v>
      </c>
      <c r="AI28" s="1065"/>
      <c r="AJ28" s="1052"/>
      <c r="AK28" s="1052"/>
      <c r="AL28" s="1049"/>
      <c r="AM28" s="1050"/>
      <c r="AN28" s="232"/>
      <c r="AO28" s="233"/>
      <c r="AP28" s="1051"/>
      <c r="AQ28" s="1051"/>
      <c r="AR28" s="1052"/>
      <c r="AS28" s="1052"/>
      <c r="AT28" s="1053" t="str">
        <f>IF(AF28="","",IF(E28="下","-",CB28))</f>
        <v/>
      </c>
      <c r="AU28" s="1054"/>
      <c r="AV28" s="1055" t="str">
        <f>IF(AF28="","",IF(E28="下","-",CD28))</f>
        <v/>
      </c>
      <c r="AW28" s="1056"/>
      <c r="AX28" s="1053" t="str">
        <f>IF(AF28="","",IF(E28="下","-",IF(AI28="出",0.8,0.5)))</f>
        <v/>
      </c>
      <c r="AY28" s="1054"/>
      <c r="AZ28" s="1053" t="str">
        <f>IF(AF28="","",IF(E28="下","-",IF(AI28="出",0.4,0.6)))</f>
        <v/>
      </c>
      <c r="BA28" s="1054"/>
      <c r="BB28" s="1057" t="str">
        <f>IFERROR(IF(AF28="","",IF(E28="下","-",AV28*AX28-AZ28)),"?")</f>
        <v/>
      </c>
      <c r="BC28" s="1058"/>
      <c r="BD28" s="1057" t="str">
        <f t="shared" ref="BD28" si="31">IF(AF28="","",IF(E28="下","-",IF(OR(BB28="?",BB29="?"),"?",MAX(BB28,BB29))))</f>
        <v/>
      </c>
      <c r="BE28" s="1058"/>
      <c r="BF28" s="1083" t="str">
        <f t="shared" ref="BF28" si="32">IF(AF28="","",CF28)</f>
        <v/>
      </c>
      <c r="BG28" s="1084"/>
      <c r="BH28" s="1083" t="str">
        <f t="shared" ref="BH28" si="33">CE28</f>
        <v/>
      </c>
      <c r="BI28" s="1089"/>
      <c r="BK28" s="403"/>
      <c r="BL28" s="403" t="str">
        <f t="shared" si="1"/>
        <v>－＼</v>
      </c>
      <c r="BM28" s="403">
        <f t="shared" si="2"/>
        <v>3</v>
      </c>
      <c r="BN28" s="403">
        <f t="shared" si="3"/>
        <v>0</v>
      </c>
      <c r="BO28" s="403">
        <f t="shared" si="4"/>
        <v>2</v>
      </c>
      <c r="BP28" s="403">
        <f t="shared" si="5"/>
        <v>2</v>
      </c>
      <c r="BQ28" s="403">
        <f t="shared" ca="1" si="6"/>
        <v>0.5</v>
      </c>
      <c r="BR28" s="404">
        <f t="shared" si="7"/>
        <v>1.5</v>
      </c>
      <c r="BS28" s="405">
        <f t="shared" ca="1" si="8"/>
        <v>2</v>
      </c>
      <c r="BT28" s="406" t="str">
        <f ca="1">IF(A28="","",IF(Z28="?","?",IF(Z28&gt;$B$16,$D$16,IF(Z28&gt;$B$14,$D$15,IF(Z28&gt;$B$13,$D$14,IF(Z28&gt;$B$12,$D$13,IF(Z28&gt;$B$11,$D$12,IF(Z28&gt;$B$10,$D$11,IF(Z28&gt;$B$9,$D$10,IF(Z28&gt;$B$8,$D$9,IF(Z28&gt;$B$7,$D$8,IF(Z28&gt;$B$6,$D$7,$D$6))))))))))))</f>
        <v>(ろ)</v>
      </c>
      <c r="BU28" s="406" t="str">
        <f t="shared" ca="1" si="15"/>
        <v>(ろ)</v>
      </c>
      <c r="BV28" s="406"/>
      <c r="BW28" s="403" t="str">
        <f t="shared" si="16"/>
        <v>－－</v>
      </c>
      <c r="BX28" s="403">
        <f t="shared" si="9"/>
        <v>1</v>
      </c>
      <c r="BY28" s="403">
        <f t="shared" si="10"/>
        <v>0</v>
      </c>
      <c r="BZ28" s="403">
        <f t="shared" si="11"/>
        <v>0</v>
      </c>
      <c r="CA28" s="403">
        <f t="shared" si="12"/>
        <v>0</v>
      </c>
      <c r="CB28" s="403">
        <f t="shared" ca="1" si="13"/>
        <v>0</v>
      </c>
      <c r="CC28" s="404">
        <f t="shared" si="17"/>
        <v>0</v>
      </c>
      <c r="CD28" s="405">
        <f t="shared" ca="1" si="14"/>
        <v>0</v>
      </c>
      <c r="CE28" s="406" t="str">
        <f>IF(AF28="","",IF(E28="下","-",IF(BD28="?","?",IF(BD28&gt;$B$16,$D$16,IF(BD28&gt;$B$14,$D$15,IF(BD28&gt;$B$13,$D$14,IF(BD28&gt;$B$12,$D$13,IF(BD28&gt;$B$11,$D$12,IF(BD28&gt;$B$10,$D$11,IF(BD28&gt;$B$9,$D$10,IF(BD28&gt;$B$8,$D$9,IF(BD28&gt;$B$7,$D$8,IF(BD28&gt;$B$6,$D$7,$D$6)))))))))))))</f>
        <v/>
      </c>
      <c r="CF28" s="406" t="str">
        <f t="shared" ca="1" si="23"/>
        <v/>
      </c>
    </row>
    <row r="29" spans="1:122" ht="15" customHeight="1">
      <c r="A29" s="1069"/>
      <c r="B29" s="1070"/>
      <c r="C29" s="368" t="s">
        <v>571</v>
      </c>
      <c r="D29" s="1065"/>
      <c r="E29" s="1065"/>
      <c r="F29" s="1052"/>
      <c r="G29" s="1052"/>
      <c r="H29" s="1051"/>
      <c r="I29" s="1051"/>
      <c r="J29" s="232"/>
      <c r="K29" s="233" t="s">
        <v>677</v>
      </c>
      <c r="L29" s="1051">
        <v>1.5</v>
      </c>
      <c r="M29" s="1051"/>
      <c r="N29" s="1052"/>
      <c r="O29" s="1052"/>
      <c r="P29" s="1053">
        <f ca="1">IF(A28="","",BQ29)</f>
        <v>0.5</v>
      </c>
      <c r="Q29" s="1054"/>
      <c r="R29" s="1055">
        <f ca="1">IF(A28="","",BS29)</f>
        <v>2</v>
      </c>
      <c r="S29" s="1056"/>
      <c r="T29" s="1081">
        <f>IF(A28="","",IF(D28="出",0.8,0.5))</f>
        <v>0.8</v>
      </c>
      <c r="U29" s="1082"/>
      <c r="V29" s="1081">
        <f>IF(A28="","",IF(E28="下",IF(T29=0.8,0.4,0.6),IF(T29=0.8,1,1.6)))</f>
        <v>1</v>
      </c>
      <c r="W29" s="1082"/>
      <c r="X29" s="1057">
        <f ca="1">IFERROR(IF(A28="","",IF(OR(E28="下",AF28=""),R29*T29-V29,R29*T29+AV29*AX29-V29)),"?")</f>
        <v>0.60000000000000009</v>
      </c>
      <c r="Y29" s="1058"/>
      <c r="Z29" s="1067"/>
      <c r="AA29" s="1068"/>
      <c r="AB29" s="1087"/>
      <c r="AC29" s="1088"/>
      <c r="AD29" s="1087"/>
      <c r="AE29" s="1090"/>
      <c r="AF29" s="1069"/>
      <c r="AG29" s="1070"/>
      <c r="AH29" s="368" t="s">
        <v>571</v>
      </c>
      <c r="AI29" s="1065"/>
      <c r="AJ29" s="1052"/>
      <c r="AK29" s="1052"/>
      <c r="AL29" s="1049"/>
      <c r="AM29" s="1050"/>
      <c r="AN29" s="232"/>
      <c r="AO29" s="233"/>
      <c r="AP29" s="1051"/>
      <c r="AQ29" s="1051"/>
      <c r="AR29" s="1052"/>
      <c r="AS29" s="1052"/>
      <c r="AT29" s="1053" t="str">
        <f>IF(AF28="","",IF(E28="下","-",CB29))</f>
        <v/>
      </c>
      <c r="AU29" s="1054"/>
      <c r="AV29" s="1055" t="str">
        <f>IF(AF28="","",IF(E28="下","-",CD29))</f>
        <v/>
      </c>
      <c r="AW29" s="1056"/>
      <c r="AX29" s="1053" t="str">
        <f>IF(AF28="","",IF(E28="下","-",IF(AI28="出",0.8,0.5)))</f>
        <v/>
      </c>
      <c r="AY29" s="1054"/>
      <c r="AZ29" s="1053" t="str">
        <f>IF(AF28="","",IF(E28="下","-",IF(AI28="出",0.4,0.6)))</f>
        <v/>
      </c>
      <c r="BA29" s="1054"/>
      <c r="BB29" s="1057" t="str">
        <f>IFERROR(IF(AF28="","",IF(E28="下","-",AV29*AX29-AZ29)),"?")</f>
        <v/>
      </c>
      <c r="BC29" s="1058"/>
      <c r="BD29" s="1067"/>
      <c r="BE29" s="1068"/>
      <c r="BF29" s="1087"/>
      <c r="BG29" s="1088"/>
      <c r="BH29" s="1087"/>
      <c r="BI29" s="1090"/>
      <c r="BK29" s="403"/>
      <c r="BL29" s="403" t="str">
        <f t="shared" si="1"/>
        <v>－＼</v>
      </c>
      <c r="BM29" s="403">
        <f t="shared" si="2"/>
        <v>3</v>
      </c>
      <c r="BN29" s="403">
        <f t="shared" si="3"/>
        <v>0</v>
      </c>
      <c r="BO29" s="403">
        <f t="shared" si="4"/>
        <v>2</v>
      </c>
      <c r="BP29" s="403">
        <f t="shared" si="5"/>
        <v>2</v>
      </c>
      <c r="BQ29" s="403">
        <f t="shared" ca="1" si="6"/>
        <v>0.5</v>
      </c>
      <c r="BR29" s="404">
        <f t="shared" si="7"/>
        <v>1.5</v>
      </c>
      <c r="BS29" s="405">
        <f t="shared" ca="1" si="8"/>
        <v>2</v>
      </c>
      <c r="BT29" s="406"/>
      <c r="BU29" s="406" t="str">
        <f t="shared" si="15"/>
        <v/>
      </c>
      <c r="BV29" s="406"/>
      <c r="BW29" s="403" t="str">
        <f t="shared" si="16"/>
        <v>－－</v>
      </c>
      <c r="BX29" s="403">
        <f t="shared" si="9"/>
        <v>1</v>
      </c>
      <c r="BY29" s="403">
        <f t="shared" si="10"/>
        <v>0</v>
      </c>
      <c r="BZ29" s="403">
        <f t="shared" si="11"/>
        <v>0</v>
      </c>
      <c r="CA29" s="403">
        <f t="shared" si="12"/>
        <v>0</v>
      </c>
      <c r="CB29" s="403">
        <f t="shared" ca="1" si="13"/>
        <v>0</v>
      </c>
      <c r="CC29" s="404">
        <f t="shared" si="17"/>
        <v>0</v>
      </c>
      <c r="CD29" s="405">
        <f t="shared" ca="1" si="14"/>
        <v>0</v>
      </c>
      <c r="CE29" s="406"/>
      <c r="CF29" s="406"/>
    </row>
    <row r="30" spans="1:122" ht="15" customHeight="1">
      <c r="A30" s="1061">
        <v>5</v>
      </c>
      <c r="B30" s="1062"/>
      <c r="C30" s="365" t="s">
        <v>570</v>
      </c>
      <c r="D30" s="1065" t="s">
        <v>420</v>
      </c>
      <c r="E30" s="1065" t="s">
        <v>604</v>
      </c>
      <c r="F30" s="1052"/>
      <c r="G30" s="1052"/>
      <c r="H30" s="1051"/>
      <c r="I30" s="1051"/>
      <c r="J30" s="232"/>
      <c r="K30" s="233" t="s">
        <v>677</v>
      </c>
      <c r="L30" s="1051">
        <v>1.5</v>
      </c>
      <c r="M30" s="1051"/>
      <c r="N30" s="1052">
        <v>2.5</v>
      </c>
      <c r="O30" s="1052"/>
      <c r="P30" s="1053">
        <f ca="1">IF(A30="","",BQ30)</f>
        <v>0.5</v>
      </c>
      <c r="Q30" s="1054"/>
      <c r="R30" s="1055">
        <f ca="1">IF(A30="","",BS30)</f>
        <v>4.5</v>
      </c>
      <c r="S30" s="1056"/>
      <c r="T30" s="1081">
        <f>IF(A30="","",IF(D30="出",0.8,0.5))</f>
        <v>0.5</v>
      </c>
      <c r="U30" s="1082"/>
      <c r="V30" s="1081">
        <f>IF(A30="","",IF(E30="下",IF(T30=0.8,0.4,0.6),IF(T30=0.8,1,1.6)))</f>
        <v>0.6</v>
      </c>
      <c r="W30" s="1082"/>
      <c r="X30" s="1057">
        <f ca="1">IFERROR(IF(A30="","",IF(OR(E30="下",AF30=""),R30*T30-V30,R30*T30+AV30*AX30-V30)),"?")</f>
        <v>1.65</v>
      </c>
      <c r="Y30" s="1058"/>
      <c r="Z30" s="1057">
        <f ca="1">IF(A30="","",IF(OR(X30="?",X31="?"),"?",MAX(X30,X31)))</f>
        <v>1.65</v>
      </c>
      <c r="AA30" s="1058"/>
      <c r="AB30" s="1083" t="str">
        <f t="shared" ref="AB30" ca="1" si="34">BU30</f>
        <v>(へ)</v>
      </c>
      <c r="AC30" s="1084"/>
      <c r="AD30" s="1083" t="str">
        <f t="shared" ref="AD30" ca="1" si="35">BU30</f>
        <v>(へ)</v>
      </c>
      <c r="AE30" s="1089"/>
      <c r="AF30" s="1061"/>
      <c r="AG30" s="1062"/>
      <c r="AH30" s="365" t="s">
        <v>570</v>
      </c>
      <c r="AI30" s="1065"/>
      <c r="AJ30" s="1052"/>
      <c r="AK30" s="1052"/>
      <c r="AL30" s="1049"/>
      <c r="AM30" s="1050"/>
      <c r="AN30" s="232"/>
      <c r="AO30" s="233"/>
      <c r="AP30" s="1051"/>
      <c r="AQ30" s="1051"/>
      <c r="AR30" s="1052"/>
      <c r="AS30" s="1052"/>
      <c r="AT30" s="1053" t="str">
        <f>IF(AF30="","",IF(E30="下","-",CB30))</f>
        <v/>
      </c>
      <c r="AU30" s="1054"/>
      <c r="AV30" s="1055" t="str">
        <f>IF(AF30="","",IF(E30="下","-",CD30))</f>
        <v/>
      </c>
      <c r="AW30" s="1056"/>
      <c r="AX30" s="1053" t="str">
        <f>IF(AF30="","",IF(E30="下","-",IF(AI30="出",0.8,0.5)))</f>
        <v/>
      </c>
      <c r="AY30" s="1054"/>
      <c r="AZ30" s="1053" t="str">
        <f>IF(AF30="","",IF(E30="下","-",IF(AI30="出",0.4,0.6)))</f>
        <v/>
      </c>
      <c r="BA30" s="1054"/>
      <c r="BB30" s="1057" t="str">
        <f>IFERROR(IF(AF30="","",IF(E30="下","-",AV30*AX30-AZ30)),"?")</f>
        <v/>
      </c>
      <c r="BC30" s="1058"/>
      <c r="BD30" s="1057" t="str">
        <f t="shared" ref="BD30" si="36">IF(AF30="","",IF(E30="下","-",IF(OR(BB30="?",BB31="?"),"?",MAX(BB30,BB31))))</f>
        <v/>
      </c>
      <c r="BE30" s="1058"/>
      <c r="BF30" s="1083" t="str">
        <f t="shared" ref="BF30" si="37">IF(AF30="","",CF30)</f>
        <v/>
      </c>
      <c r="BG30" s="1084"/>
      <c r="BH30" s="1083" t="str">
        <f t="shared" ref="BH30" si="38">CE30</f>
        <v/>
      </c>
      <c r="BI30" s="1089"/>
      <c r="BK30" s="403"/>
      <c r="BL30" s="403" t="str">
        <f t="shared" ref="BL30:BL37" si="39">IF(OR(J30=0,J30="",J30="　"),"－",J30)&amp;IF(OR(K30=0,K30="",K30="　"),"－",K30)</f>
        <v>－＼</v>
      </c>
      <c r="BM30" s="403">
        <f t="shared" ref="BM30:BM37" si="40">VLOOKUP(BL30,$CR$3:$CS$27,2,FALSE)</f>
        <v>3</v>
      </c>
      <c r="BN30" s="403">
        <f t="shared" si="3"/>
        <v>0</v>
      </c>
      <c r="BO30" s="403">
        <f t="shared" si="4"/>
        <v>2</v>
      </c>
      <c r="BP30" s="403">
        <f t="shared" ref="BP30:BP37" si="41">IFERROR((BN30*5+BO30),"?")</f>
        <v>2</v>
      </c>
      <c r="BQ30" s="403">
        <f t="shared" ref="BQ30:BQ37" ca="1" si="42">IFERROR(OFFSET($CT$2,BM30,BP30),"?")</f>
        <v>0.5</v>
      </c>
      <c r="BR30" s="404">
        <f t="shared" ref="BR30:BR37" si="43">(((F30+H30)-(L30+N30))^2)^0.5</f>
        <v>4</v>
      </c>
      <c r="BS30" s="405">
        <f t="shared" ref="BS30:BS37" ca="1" si="44">IFERROR(BQ30+BR30,"?")</f>
        <v>4.5</v>
      </c>
      <c r="BT30" s="406" t="str">
        <f ca="1">IF(A30="","",IF(Z30="?","?",IF(Z30&gt;$B$16,$D$16,IF(Z30&gt;$B$14,$D$15,IF(Z30&gt;$B$13,$D$14,IF(Z30&gt;$B$12,$D$13,IF(Z30&gt;$B$11,$D$12,IF(Z30&gt;$B$10,$D$11,IF(Z30&gt;$B$9,$D$10,IF(Z30&gt;$B$8,$D$9,IF(Z30&gt;$B$7,$D$8,IF(Z30&gt;$B$6,$D$7,$D$6))))))))))))</f>
        <v>(へ)</v>
      </c>
      <c r="BU30" s="406" t="str">
        <f t="shared" ca="1" si="15"/>
        <v>(へ)</v>
      </c>
      <c r="BV30" s="406"/>
      <c r="BW30" s="403" t="str">
        <f t="shared" ref="BW30:BW37" si="45">IF(OR(AN30=0,AN30="",AN30="　"),"－",AN30)&amp;IF(OR(AO30=0,AO30="",AO30="　"),"－",AO30)</f>
        <v>－－</v>
      </c>
      <c r="BX30" s="403">
        <f t="shared" ref="BX30:BX37" si="46">VLOOKUP(BW30,$CR$3:$CS$27,2,FALSE)</f>
        <v>1</v>
      </c>
      <c r="BY30" s="403">
        <f t="shared" si="10"/>
        <v>0</v>
      </c>
      <c r="BZ30" s="403">
        <f t="shared" si="11"/>
        <v>0</v>
      </c>
      <c r="CA30" s="403">
        <f t="shared" ref="CA30:CA37" si="47">IFERROR((BY30*5+BZ30),"?")</f>
        <v>0</v>
      </c>
      <c r="CB30" s="403">
        <f t="shared" ref="CB30:CB37" ca="1" si="48">IFERROR(OFFSET($CT$2,BX30,CA30),"?")</f>
        <v>0</v>
      </c>
      <c r="CC30" s="404">
        <f t="shared" ref="CC30:CC37" si="49">(((AJ30+AL30)-(AP30+AR30))^2)^0.5</f>
        <v>0</v>
      </c>
      <c r="CD30" s="405">
        <f t="shared" ref="CD30:CD37" ca="1" si="50">IFERROR(CB30+CC30,"?")</f>
        <v>0</v>
      </c>
      <c r="CE30" s="406" t="str">
        <f>IF(AF30="","",IF(E30="下","-",IF(BD30="?","?",IF(BD30&gt;$B$16,$D$16,IF(BD30&gt;$B$14,$D$15,IF(BD30&gt;$B$13,$D$14,IF(BD30&gt;$B$12,$D$13,IF(BD30&gt;$B$11,$D$12,IF(BD30&gt;$B$10,$D$11,IF(BD30&gt;$B$9,$D$10,IF(BD30&gt;$B$8,$D$9,IF(BD30&gt;$B$7,$D$8,IF(BD30&gt;$B$6,$D$7,$D$6)))))))))))))</f>
        <v/>
      </c>
      <c r="CF30" s="406" t="str">
        <f t="shared" ref="CF30" si="51">IF(E30="下","-",IF(A30="",CE30,IF(Z30&gt;BD30,"→"&amp;BT30,CE30)))</f>
        <v>-</v>
      </c>
    </row>
    <row r="31" spans="1:122" ht="15" customHeight="1">
      <c r="A31" s="1069"/>
      <c r="B31" s="1070"/>
      <c r="C31" s="368" t="s">
        <v>571</v>
      </c>
      <c r="D31" s="1065"/>
      <c r="E31" s="1065"/>
      <c r="F31" s="1052"/>
      <c r="G31" s="1052"/>
      <c r="H31" s="1051"/>
      <c r="I31" s="1051"/>
      <c r="J31" s="232"/>
      <c r="K31" s="233"/>
      <c r="L31" s="1051"/>
      <c r="M31" s="1051"/>
      <c r="N31" s="1052"/>
      <c r="O31" s="1052"/>
      <c r="P31" s="1053">
        <f ca="1">IF(A30="","",BQ31)</f>
        <v>0</v>
      </c>
      <c r="Q31" s="1054"/>
      <c r="R31" s="1055">
        <f ca="1">IF(A30="","",BS31)</f>
        <v>0</v>
      </c>
      <c r="S31" s="1056"/>
      <c r="T31" s="1081">
        <f>IF(A30="","",IF(D30="出",0.8,0.5))</f>
        <v>0.5</v>
      </c>
      <c r="U31" s="1082"/>
      <c r="V31" s="1081">
        <f>IF(A30="","",IF(E30="下",IF(T31=0.8,0.4,0.6),IF(T31=0.8,1,1.6)))</f>
        <v>0.6</v>
      </c>
      <c r="W31" s="1082"/>
      <c r="X31" s="1057">
        <f ca="1">IFERROR(IF(A30="","",IF(OR(E30="下",AF30=""),R31*T31-V31,R31*T31+AV31*AX31-V31)),"?")</f>
        <v>-0.6</v>
      </c>
      <c r="Y31" s="1058"/>
      <c r="Z31" s="1067"/>
      <c r="AA31" s="1068"/>
      <c r="AB31" s="1087"/>
      <c r="AC31" s="1088"/>
      <c r="AD31" s="1087"/>
      <c r="AE31" s="1090"/>
      <c r="AF31" s="1069"/>
      <c r="AG31" s="1070"/>
      <c r="AH31" s="368" t="s">
        <v>571</v>
      </c>
      <c r="AI31" s="1065"/>
      <c r="AJ31" s="1052"/>
      <c r="AK31" s="1052"/>
      <c r="AL31" s="1049"/>
      <c r="AM31" s="1050"/>
      <c r="AN31" s="232"/>
      <c r="AO31" s="233"/>
      <c r="AP31" s="1051"/>
      <c r="AQ31" s="1051"/>
      <c r="AR31" s="1052"/>
      <c r="AS31" s="1052"/>
      <c r="AT31" s="1053" t="str">
        <f>IF(AF30="","",IF(E30="下","-",CB31))</f>
        <v/>
      </c>
      <c r="AU31" s="1054"/>
      <c r="AV31" s="1055" t="str">
        <f>IF(AF30="","",IF(E30="下","-",CD31))</f>
        <v/>
      </c>
      <c r="AW31" s="1056"/>
      <c r="AX31" s="1053" t="str">
        <f>IF(AF30="","",IF(E30="下","-",IF(AI30="出",0.8,0.5)))</f>
        <v/>
      </c>
      <c r="AY31" s="1054"/>
      <c r="AZ31" s="1053" t="str">
        <f>IF(AF30="","",IF(E30="下","-",IF(AI30="出",0.4,0.6)))</f>
        <v/>
      </c>
      <c r="BA31" s="1054"/>
      <c r="BB31" s="1057" t="str">
        <f>IFERROR(IF(AF30="","",IF(E30="下","-",AV31*AX31-AZ31)),"?")</f>
        <v/>
      </c>
      <c r="BC31" s="1058"/>
      <c r="BD31" s="1067"/>
      <c r="BE31" s="1068"/>
      <c r="BF31" s="1087"/>
      <c r="BG31" s="1088"/>
      <c r="BH31" s="1087"/>
      <c r="BI31" s="1090"/>
      <c r="BK31" s="403"/>
      <c r="BL31" s="403" t="str">
        <f t="shared" si="39"/>
        <v>－－</v>
      </c>
      <c r="BM31" s="403">
        <f t="shared" si="40"/>
        <v>1</v>
      </c>
      <c r="BN31" s="403">
        <f t="shared" si="3"/>
        <v>0</v>
      </c>
      <c r="BO31" s="403">
        <f t="shared" si="4"/>
        <v>0</v>
      </c>
      <c r="BP31" s="403">
        <f t="shared" si="41"/>
        <v>0</v>
      </c>
      <c r="BQ31" s="403">
        <f t="shared" ca="1" si="42"/>
        <v>0</v>
      </c>
      <c r="BR31" s="404">
        <f t="shared" si="43"/>
        <v>0</v>
      </c>
      <c r="BS31" s="405">
        <f t="shared" ca="1" si="44"/>
        <v>0</v>
      </c>
      <c r="BT31" s="406"/>
      <c r="BU31" s="406" t="str">
        <f t="shared" si="15"/>
        <v/>
      </c>
      <c r="BV31" s="406"/>
      <c r="BW31" s="403" t="str">
        <f t="shared" si="45"/>
        <v>－－</v>
      </c>
      <c r="BX31" s="403">
        <f t="shared" si="46"/>
        <v>1</v>
      </c>
      <c r="BY31" s="403">
        <f t="shared" si="10"/>
        <v>0</v>
      </c>
      <c r="BZ31" s="403">
        <f t="shared" si="11"/>
        <v>0</v>
      </c>
      <c r="CA31" s="403">
        <f t="shared" si="47"/>
        <v>0</v>
      </c>
      <c r="CB31" s="403">
        <f t="shared" ca="1" si="48"/>
        <v>0</v>
      </c>
      <c r="CC31" s="404">
        <f t="shared" si="49"/>
        <v>0</v>
      </c>
      <c r="CD31" s="405">
        <f t="shared" ca="1" si="50"/>
        <v>0</v>
      </c>
      <c r="CE31" s="406"/>
      <c r="CF31" s="406"/>
    </row>
    <row r="32" spans="1:122" ht="15" customHeight="1">
      <c r="A32" s="1061"/>
      <c r="B32" s="1062"/>
      <c r="C32" s="365" t="s">
        <v>570</v>
      </c>
      <c r="D32" s="1065"/>
      <c r="E32" s="1065"/>
      <c r="F32" s="1052"/>
      <c r="G32" s="1052"/>
      <c r="H32" s="1051"/>
      <c r="I32" s="1051"/>
      <c r="J32" s="232"/>
      <c r="K32" s="233"/>
      <c r="L32" s="1051"/>
      <c r="M32" s="1051"/>
      <c r="N32" s="1052"/>
      <c r="O32" s="1052"/>
      <c r="P32" s="1053" t="str">
        <f>IF(A32="","",BQ32)</f>
        <v/>
      </c>
      <c r="Q32" s="1054"/>
      <c r="R32" s="1055" t="str">
        <f>IF(A32="","",BS32)</f>
        <v/>
      </c>
      <c r="S32" s="1056"/>
      <c r="T32" s="1081" t="str">
        <f>IF(A32="","",IF(D32="出",0.8,0.5))</f>
        <v/>
      </c>
      <c r="U32" s="1082"/>
      <c r="V32" s="1081" t="str">
        <f>IF(A32="","",IF(E32="下",IF(T32=0.8,0.4,0.6),IF(T32=0.8,1,1.6)))</f>
        <v/>
      </c>
      <c r="W32" s="1082"/>
      <c r="X32" s="1057" t="str">
        <f>IFERROR(IF(A32="","",IF(OR(E32="下",AF32=""),R32*T32-V32,R32*T32+AV32*AX32-V32)),"?")</f>
        <v/>
      </c>
      <c r="Y32" s="1058"/>
      <c r="Z32" s="1057" t="str">
        <f>IF(A32="","",IF(OR(X32="?",X33="?"),"?",MAX(X32,X33)))</f>
        <v/>
      </c>
      <c r="AA32" s="1058"/>
      <c r="AB32" s="1083" t="str">
        <f t="shared" ref="AB32" si="52">BU32</f>
        <v/>
      </c>
      <c r="AC32" s="1084"/>
      <c r="AD32" s="1083" t="str">
        <f t="shared" ref="AD32" si="53">BU32</f>
        <v/>
      </c>
      <c r="AE32" s="1089"/>
      <c r="AF32" s="1061">
        <v>4</v>
      </c>
      <c r="AG32" s="1062"/>
      <c r="AH32" s="365" t="s">
        <v>570</v>
      </c>
      <c r="AI32" s="1065" t="s">
        <v>611</v>
      </c>
      <c r="AJ32" s="1052"/>
      <c r="AK32" s="1052"/>
      <c r="AL32" s="1049"/>
      <c r="AM32" s="1050"/>
      <c r="AN32" s="232"/>
      <c r="AO32" s="233" t="s">
        <v>677</v>
      </c>
      <c r="AP32" s="1051">
        <v>1.5</v>
      </c>
      <c r="AQ32" s="1051"/>
      <c r="AR32" s="1052"/>
      <c r="AS32" s="1052"/>
      <c r="AT32" s="1053">
        <f ca="1">IF(AF32="","",IF(E32="下","-",CB32))</f>
        <v>0.5</v>
      </c>
      <c r="AU32" s="1054"/>
      <c r="AV32" s="1055">
        <f ca="1">IF(AF32="","",IF(E32="下","-",CD32))</f>
        <v>2</v>
      </c>
      <c r="AW32" s="1056"/>
      <c r="AX32" s="1053">
        <f>IF(AF32="","",IF(E32="下","-",IF(AI32="出",0.8,0.5)))</f>
        <v>0.8</v>
      </c>
      <c r="AY32" s="1054"/>
      <c r="AZ32" s="1053">
        <f>IF(AF32="","",IF(E32="下","-",IF(AI32="出",0.4,0.6)))</f>
        <v>0.4</v>
      </c>
      <c r="BA32" s="1054"/>
      <c r="BB32" s="1057">
        <f ca="1">IFERROR(IF(AF32="","",IF(E32="下","-",AV32*AX32-AZ32)),"?")</f>
        <v>1.2000000000000002</v>
      </c>
      <c r="BC32" s="1058"/>
      <c r="BD32" s="1057">
        <f t="shared" ref="BD32" ca="1" si="54">IF(AF32="","",IF(E32="下","-",IF(OR(BB32="?",BB33="?"),"?",MAX(BB32,BB33))))</f>
        <v>3.2</v>
      </c>
      <c r="BE32" s="1058"/>
      <c r="BF32" s="1083" t="str">
        <f t="shared" ref="BF32" ca="1" si="55">IF(AF32="","",CF32)</f>
        <v>(ち)</v>
      </c>
      <c r="BG32" s="1084"/>
      <c r="BH32" s="1083" t="str">
        <f t="shared" ref="BH32" ca="1" si="56">CE32</f>
        <v>(ち)</v>
      </c>
      <c r="BI32" s="1089"/>
      <c r="BK32" s="403"/>
      <c r="BL32" s="403" t="str">
        <f t="shared" si="39"/>
        <v>－－</v>
      </c>
      <c r="BM32" s="403">
        <f t="shared" si="40"/>
        <v>1</v>
      </c>
      <c r="BN32" s="403">
        <f t="shared" si="3"/>
        <v>0</v>
      </c>
      <c r="BO32" s="403">
        <f t="shared" si="4"/>
        <v>0</v>
      </c>
      <c r="BP32" s="403">
        <f t="shared" si="41"/>
        <v>0</v>
      </c>
      <c r="BQ32" s="403">
        <f t="shared" ca="1" si="42"/>
        <v>0</v>
      </c>
      <c r="BR32" s="404">
        <f t="shared" si="43"/>
        <v>0</v>
      </c>
      <c r="BS32" s="405">
        <f t="shared" ca="1" si="44"/>
        <v>0</v>
      </c>
      <c r="BT32" s="406" t="str">
        <f>IF(A32="","",IF(Z32="?","?",IF(Z32&gt;$B$16,$D$16,IF(Z32&gt;$B$14,$D$15,IF(Z32&gt;$B$13,$D$14,IF(Z32&gt;$B$12,$D$13,IF(Z32&gt;$B$11,$D$12,IF(Z32&gt;$B$10,$D$11,IF(Z32&gt;$B$9,$D$10,IF(Z32&gt;$B$8,$D$9,IF(Z32&gt;$B$7,$D$8,IF(Z32&gt;$B$6,$D$7,$D$6))))))))))))</f>
        <v/>
      </c>
      <c r="BU32" s="406" t="str">
        <f t="shared" si="15"/>
        <v/>
      </c>
      <c r="BV32" s="406"/>
      <c r="BW32" s="403" t="str">
        <f t="shared" si="45"/>
        <v>－＼</v>
      </c>
      <c r="BX32" s="403">
        <f t="shared" si="46"/>
        <v>3</v>
      </c>
      <c r="BY32" s="403">
        <f t="shared" si="10"/>
        <v>0</v>
      </c>
      <c r="BZ32" s="403">
        <f t="shared" si="11"/>
        <v>2</v>
      </c>
      <c r="CA32" s="403">
        <f t="shared" si="47"/>
        <v>2</v>
      </c>
      <c r="CB32" s="403">
        <f t="shared" ca="1" si="48"/>
        <v>0.5</v>
      </c>
      <c r="CC32" s="404">
        <f t="shared" si="49"/>
        <v>1.5</v>
      </c>
      <c r="CD32" s="405">
        <f t="shared" ca="1" si="50"/>
        <v>2</v>
      </c>
      <c r="CE32" s="406" t="str">
        <f ca="1">IF(AF32="","",IF(E32="下","-",IF(BD32="?","?",IF(BD32&gt;$B$16,$D$16,IF(BD32&gt;$B$14,$D$15,IF(BD32&gt;$B$13,$D$14,IF(BD32&gt;$B$12,$D$13,IF(BD32&gt;$B$11,$D$12,IF(BD32&gt;$B$10,$D$11,IF(BD32&gt;$B$9,$D$10,IF(BD32&gt;$B$8,$D$9,IF(BD32&gt;$B$7,$D$8,IF(BD32&gt;$B$6,$D$7,$D$6)))))))))))))</f>
        <v>(ち)</v>
      </c>
      <c r="CF32" s="406" t="str">
        <f t="shared" ref="CF32" ca="1" si="57">IF(E32="下","-",IF(A32="",CE32,IF(Z32&gt;BD32,"→"&amp;BT32,CE32)))</f>
        <v>(ち)</v>
      </c>
    </row>
    <row r="33" spans="1:84" ht="15" customHeight="1">
      <c r="A33" s="1069"/>
      <c r="B33" s="1070"/>
      <c r="C33" s="368" t="s">
        <v>571</v>
      </c>
      <c r="D33" s="1065"/>
      <c r="E33" s="1065"/>
      <c r="F33" s="1052"/>
      <c r="G33" s="1052"/>
      <c r="H33" s="1051"/>
      <c r="I33" s="1051"/>
      <c r="J33" s="232"/>
      <c r="K33" s="233"/>
      <c r="L33" s="1051"/>
      <c r="M33" s="1051"/>
      <c r="N33" s="1052"/>
      <c r="O33" s="1052"/>
      <c r="P33" s="1053" t="str">
        <f>IF(A32="","",BQ33)</f>
        <v/>
      </c>
      <c r="Q33" s="1054"/>
      <c r="R33" s="1055" t="str">
        <f>IF(A32="","",BS33)</f>
        <v/>
      </c>
      <c r="S33" s="1056"/>
      <c r="T33" s="1081" t="str">
        <f>IF(A32="","",IF(D32="出",0.8,0.5))</f>
        <v/>
      </c>
      <c r="U33" s="1082"/>
      <c r="V33" s="1081" t="str">
        <f>IF(A32="","",IF(E32="下",IF(T33=0.8,0.4,0.6),IF(T33=0.8,1,1.6)))</f>
        <v/>
      </c>
      <c r="W33" s="1082"/>
      <c r="X33" s="1057" t="str">
        <f>IFERROR(IF(A32="","",IF(OR(E32="下",AF32=""),R33*T33-V33,R33*T33+AV33*AX33-V33)),"?")</f>
        <v/>
      </c>
      <c r="Y33" s="1058"/>
      <c r="Z33" s="1067"/>
      <c r="AA33" s="1068"/>
      <c r="AB33" s="1087"/>
      <c r="AC33" s="1088"/>
      <c r="AD33" s="1087"/>
      <c r="AE33" s="1090"/>
      <c r="AF33" s="1069"/>
      <c r="AG33" s="1070"/>
      <c r="AH33" s="368" t="s">
        <v>571</v>
      </c>
      <c r="AI33" s="1065"/>
      <c r="AJ33" s="1052">
        <v>2.5</v>
      </c>
      <c r="AK33" s="1052"/>
      <c r="AL33" s="1049">
        <v>1.5</v>
      </c>
      <c r="AM33" s="1050"/>
      <c r="AN33" s="232" t="s">
        <v>680</v>
      </c>
      <c r="AO33" s="233"/>
      <c r="AP33" s="1051"/>
      <c r="AQ33" s="1051"/>
      <c r="AR33" s="1052"/>
      <c r="AS33" s="1052"/>
      <c r="AT33" s="1053">
        <f ca="1">IF(AF32="","",IF(E32="下","-",CB33))</f>
        <v>0.5</v>
      </c>
      <c r="AU33" s="1054"/>
      <c r="AV33" s="1055">
        <f ca="1">IF(AF32="","",IF(E32="下","-",CD33))</f>
        <v>4.5</v>
      </c>
      <c r="AW33" s="1056"/>
      <c r="AX33" s="1053">
        <f>IF(AF32="","",IF(E32="下","-",IF(AI32="出",0.8,0.5)))</f>
        <v>0.8</v>
      </c>
      <c r="AY33" s="1054"/>
      <c r="AZ33" s="1053">
        <f>IF(AF32="","",IF(E32="下","-",IF(AI32="出",0.4,0.6)))</f>
        <v>0.4</v>
      </c>
      <c r="BA33" s="1054"/>
      <c r="BB33" s="1057">
        <f ca="1">IFERROR(IF(AF32="","",IF(E32="下","-",AV33*AX33-AZ33)),"?")</f>
        <v>3.2</v>
      </c>
      <c r="BC33" s="1058"/>
      <c r="BD33" s="1067"/>
      <c r="BE33" s="1068"/>
      <c r="BF33" s="1087"/>
      <c r="BG33" s="1088"/>
      <c r="BH33" s="1087"/>
      <c r="BI33" s="1090"/>
      <c r="BK33" s="403"/>
      <c r="BL33" s="403" t="str">
        <f t="shared" si="39"/>
        <v>－－</v>
      </c>
      <c r="BM33" s="403">
        <f t="shared" si="40"/>
        <v>1</v>
      </c>
      <c r="BN33" s="403">
        <f t="shared" si="3"/>
        <v>0</v>
      </c>
      <c r="BO33" s="403">
        <f t="shared" si="4"/>
        <v>0</v>
      </c>
      <c r="BP33" s="403">
        <f t="shared" si="41"/>
        <v>0</v>
      </c>
      <c r="BQ33" s="403">
        <f t="shared" ca="1" si="42"/>
        <v>0</v>
      </c>
      <c r="BR33" s="404">
        <f t="shared" si="43"/>
        <v>0</v>
      </c>
      <c r="BS33" s="405">
        <f t="shared" ca="1" si="44"/>
        <v>0</v>
      </c>
      <c r="BT33" s="406"/>
      <c r="BU33" s="406" t="str">
        <f t="shared" si="15"/>
        <v/>
      </c>
      <c r="BV33" s="406"/>
      <c r="BW33" s="403" t="str">
        <f t="shared" si="45"/>
        <v>／－</v>
      </c>
      <c r="BX33" s="403">
        <f t="shared" si="46"/>
        <v>11</v>
      </c>
      <c r="BY33" s="403">
        <f t="shared" si="10"/>
        <v>2</v>
      </c>
      <c r="BZ33" s="403">
        <f t="shared" si="11"/>
        <v>0</v>
      </c>
      <c r="CA33" s="403">
        <f t="shared" si="47"/>
        <v>10</v>
      </c>
      <c r="CB33" s="403">
        <f t="shared" ca="1" si="48"/>
        <v>0.5</v>
      </c>
      <c r="CC33" s="404">
        <f t="shared" si="49"/>
        <v>4</v>
      </c>
      <c r="CD33" s="405">
        <f t="shared" ca="1" si="50"/>
        <v>4.5</v>
      </c>
      <c r="CE33" s="406"/>
      <c r="CF33" s="406"/>
    </row>
    <row r="34" spans="1:84" ht="15" customHeight="1">
      <c r="A34" s="1061"/>
      <c r="B34" s="1062"/>
      <c r="C34" s="365" t="s">
        <v>570</v>
      </c>
      <c r="D34" s="1065"/>
      <c r="E34" s="1065"/>
      <c r="F34" s="1052"/>
      <c r="G34" s="1052"/>
      <c r="H34" s="1051"/>
      <c r="I34" s="1051"/>
      <c r="J34" s="232"/>
      <c r="K34" s="233"/>
      <c r="L34" s="1051"/>
      <c r="M34" s="1051"/>
      <c r="N34" s="1052"/>
      <c r="O34" s="1052"/>
      <c r="P34" s="1053" t="str">
        <f>IF(A34="","",BQ34)</f>
        <v/>
      </c>
      <c r="Q34" s="1054"/>
      <c r="R34" s="1055" t="str">
        <f>IF(A34="","",BS34)</f>
        <v/>
      </c>
      <c r="S34" s="1056"/>
      <c r="T34" s="1081" t="str">
        <f>IF(A34="","",IF(D34="出",0.8,0.5))</f>
        <v/>
      </c>
      <c r="U34" s="1082"/>
      <c r="V34" s="1081" t="str">
        <f>IF(A34="","",IF(E34="下",IF(T34=0.8,0.4,0.6),IF(T34=0.8,1,1.6)))</f>
        <v/>
      </c>
      <c r="W34" s="1082"/>
      <c r="X34" s="1057" t="str">
        <f>IFERROR(IF(A34="","",IF(OR(E34="下",AF34=""),R34*T34-V34,R34*T34+AV34*AX34-V34)),"?")</f>
        <v/>
      </c>
      <c r="Y34" s="1058"/>
      <c r="Z34" s="1057" t="str">
        <f>IF(A34="","",IF(OR(X34="?",X35="?"),"?",MAX(X34,X35)))</f>
        <v/>
      </c>
      <c r="AA34" s="1058"/>
      <c r="AB34" s="1083" t="str">
        <f t="shared" ref="AB34" si="58">BU34</f>
        <v/>
      </c>
      <c r="AC34" s="1084"/>
      <c r="AD34" s="1083" t="str">
        <f t="shared" ref="AD34" si="59">BU34</f>
        <v/>
      </c>
      <c r="AE34" s="1089"/>
      <c r="AF34" s="1061">
        <v>5</v>
      </c>
      <c r="AG34" s="1062"/>
      <c r="AH34" s="365" t="s">
        <v>570</v>
      </c>
      <c r="AI34" s="1065" t="s">
        <v>611</v>
      </c>
      <c r="AJ34" s="1052">
        <v>2.5</v>
      </c>
      <c r="AK34" s="1052"/>
      <c r="AL34" s="1049">
        <v>1.5</v>
      </c>
      <c r="AM34" s="1050"/>
      <c r="AN34" s="232" t="s">
        <v>680</v>
      </c>
      <c r="AO34" s="233"/>
      <c r="AP34" s="1051"/>
      <c r="AQ34" s="1051"/>
      <c r="AR34" s="1052"/>
      <c r="AS34" s="1052"/>
      <c r="AT34" s="1053">
        <f ca="1">IF(AF34="","",IF(E34="下","-",CB34))</f>
        <v>0.5</v>
      </c>
      <c r="AU34" s="1054"/>
      <c r="AV34" s="1055">
        <f ca="1">IF(AF34="","",IF(E34="下","-",CD34))</f>
        <v>4.5</v>
      </c>
      <c r="AW34" s="1056"/>
      <c r="AX34" s="1053">
        <f>IF(AF34="","",IF(E34="下","-",IF(AI34="出",0.8,0.5)))</f>
        <v>0.8</v>
      </c>
      <c r="AY34" s="1054"/>
      <c r="AZ34" s="1053">
        <f>IF(AF34="","",IF(E34="下","-",IF(AI34="出",0.4,0.6)))</f>
        <v>0.4</v>
      </c>
      <c r="BA34" s="1054"/>
      <c r="BB34" s="1057">
        <f ca="1">IFERROR(IF(AF34="","",IF(E34="下","-",AV34*AX34-AZ34)),"?")</f>
        <v>3.2</v>
      </c>
      <c r="BC34" s="1058"/>
      <c r="BD34" s="1057">
        <f t="shared" ref="BD34" ca="1" si="60">IF(AF34="","",IF(E34="下","-",IF(OR(BB34="?",BB35="?"),"?",MAX(BB34,BB35))))</f>
        <v>3.2</v>
      </c>
      <c r="BE34" s="1058"/>
      <c r="BF34" s="1083" t="str">
        <f t="shared" ref="BF34" ca="1" si="61">IF(AF34="","",CF34)</f>
        <v>(ち)</v>
      </c>
      <c r="BG34" s="1084"/>
      <c r="BH34" s="1083" t="str">
        <f t="shared" ref="BH34" ca="1" si="62">CE34</f>
        <v>(ち)</v>
      </c>
      <c r="BI34" s="1089"/>
      <c r="BK34" s="403"/>
      <c r="BL34" s="403" t="str">
        <f t="shared" si="39"/>
        <v>－－</v>
      </c>
      <c r="BM34" s="403">
        <f t="shared" si="40"/>
        <v>1</v>
      </c>
      <c r="BN34" s="403">
        <f t="shared" si="3"/>
        <v>0</v>
      </c>
      <c r="BO34" s="403">
        <f t="shared" si="4"/>
        <v>0</v>
      </c>
      <c r="BP34" s="403">
        <f t="shared" si="41"/>
        <v>0</v>
      </c>
      <c r="BQ34" s="403">
        <f t="shared" ca="1" si="42"/>
        <v>0</v>
      </c>
      <c r="BR34" s="404">
        <f t="shared" si="43"/>
        <v>0</v>
      </c>
      <c r="BS34" s="405">
        <f t="shared" ca="1" si="44"/>
        <v>0</v>
      </c>
      <c r="BT34" s="406" t="str">
        <f>IF(A34="","",IF(Z34="?","?",IF(Z34&gt;$B$16,$D$16,IF(Z34&gt;$B$14,$D$15,IF(Z34&gt;$B$13,$D$14,IF(Z34&gt;$B$12,$D$13,IF(Z34&gt;$B$11,$D$12,IF(Z34&gt;$B$10,$D$11,IF(Z34&gt;$B$9,$D$10,IF(Z34&gt;$B$8,$D$9,IF(Z34&gt;$B$7,$D$8,IF(Z34&gt;$B$6,$D$7,$D$6))))))))))))</f>
        <v/>
      </c>
      <c r="BU34" s="406" t="str">
        <f t="shared" si="15"/>
        <v/>
      </c>
      <c r="BV34" s="406"/>
      <c r="BW34" s="403" t="str">
        <f t="shared" si="45"/>
        <v>／－</v>
      </c>
      <c r="BX34" s="403">
        <f t="shared" si="46"/>
        <v>11</v>
      </c>
      <c r="BY34" s="403">
        <f t="shared" si="10"/>
        <v>2</v>
      </c>
      <c r="BZ34" s="403">
        <f t="shared" si="11"/>
        <v>0</v>
      </c>
      <c r="CA34" s="403">
        <f t="shared" si="47"/>
        <v>10</v>
      </c>
      <c r="CB34" s="403">
        <f t="shared" ca="1" si="48"/>
        <v>0.5</v>
      </c>
      <c r="CC34" s="404">
        <f t="shared" si="49"/>
        <v>4</v>
      </c>
      <c r="CD34" s="405">
        <f t="shared" ca="1" si="50"/>
        <v>4.5</v>
      </c>
      <c r="CE34" s="406" t="str">
        <f ca="1">IF(AF34="","",IF(E34="下","-",IF(BD34="?","?",IF(BD34&gt;$B$16,$D$16,IF(BD34&gt;$B$14,$D$15,IF(BD34&gt;$B$13,$D$14,IF(BD34&gt;$B$12,$D$13,IF(BD34&gt;$B$11,$D$12,IF(BD34&gt;$B$10,$D$11,IF(BD34&gt;$B$9,$D$10,IF(BD34&gt;$B$8,$D$9,IF(BD34&gt;$B$7,$D$8,IF(BD34&gt;$B$6,$D$7,$D$6)))))))))))))</f>
        <v>(ち)</v>
      </c>
      <c r="CF34" s="406" t="str">
        <f t="shared" ref="CF34" ca="1" si="63">IF(E34="下","-",IF(A34="",CE34,IF(Z34&gt;BD34,"→"&amp;BT34,CE34)))</f>
        <v>(ち)</v>
      </c>
    </row>
    <row r="35" spans="1:84" ht="15" customHeight="1">
      <c r="A35" s="1069"/>
      <c r="B35" s="1070"/>
      <c r="C35" s="368" t="s">
        <v>571</v>
      </c>
      <c r="D35" s="1065"/>
      <c r="E35" s="1065"/>
      <c r="F35" s="1052"/>
      <c r="G35" s="1052"/>
      <c r="H35" s="1051"/>
      <c r="I35" s="1051"/>
      <c r="J35" s="232"/>
      <c r="K35" s="233"/>
      <c r="L35" s="1051"/>
      <c r="M35" s="1051"/>
      <c r="N35" s="1052"/>
      <c r="O35" s="1052"/>
      <c r="P35" s="1053" t="str">
        <f>IF(A34="","",BQ35)</f>
        <v/>
      </c>
      <c r="Q35" s="1054"/>
      <c r="R35" s="1055" t="str">
        <f>IF(A34="","",BS35)</f>
        <v/>
      </c>
      <c r="S35" s="1056"/>
      <c r="T35" s="1081" t="str">
        <f>IF(A34="","",IF(D34="出",0.8,0.5))</f>
        <v/>
      </c>
      <c r="U35" s="1082"/>
      <c r="V35" s="1081" t="str">
        <f>IF(A34="","",IF(E34="下",IF(T35=0.8,0.4,0.6),IF(T35=0.8,1,1.6)))</f>
        <v/>
      </c>
      <c r="W35" s="1082"/>
      <c r="X35" s="1057" t="str">
        <f>IFERROR(IF(A34="","",IF(OR(E34="下",AF34=""),R35*T35-V35,R35*T35+AV35*AX35-V35)),"?")</f>
        <v/>
      </c>
      <c r="Y35" s="1058"/>
      <c r="Z35" s="1067"/>
      <c r="AA35" s="1068"/>
      <c r="AB35" s="1087"/>
      <c r="AC35" s="1088"/>
      <c r="AD35" s="1087"/>
      <c r="AE35" s="1090"/>
      <c r="AF35" s="1069"/>
      <c r="AG35" s="1070"/>
      <c r="AH35" s="368" t="s">
        <v>571</v>
      </c>
      <c r="AI35" s="1065"/>
      <c r="AJ35" s="1052"/>
      <c r="AK35" s="1052"/>
      <c r="AL35" s="1049"/>
      <c r="AM35" s="1050"/>
      <c r="AN35" s="232"/>
      <c r="AO35" s="233"/>
      <c r="AP35" s="1051"/>
      <c r="AQ35" s="1051"/>
      <c r="AR35" s="1052"/>
      <c r="AS35" s="1052"/>
      <c r="AT35" s="1053">
        <f ca="1">IF(AF34="","",IF(E34="下","-",CB35))</f>
        <v>0</v>
      </c>
      <c r="AU35" s="1054"/>
      <c r="AV35" s="1055">
        <f ca="1">IF(AF34="","",IF(E34="下","-",CD35))</f>
        <v>0</v>
      </c>
      <c r="AW35" s="1056"/>
      <c r="AX35" s="1053">
        <f>IF(AF34="","",IF(E34="下","-",IF(AI34="出",0.8,0.5)))</f>
        <v>0.8</v>
      </c>
      <c r="AY35" s="1054"/>
      <c r="AZ35" s="1053">
        <f>IF(AF34="","",IF(E34="下","-",IF(AI34="出",0.4,0.6)))</f>
        <v>0.4</v>
      </c>
      <c r="BA35" s="1054"/>
      <c r="BB35" s="1057">
        <f ca="1">IFERROR(IF(AF34="","",IF(E34="下","-",AV35*AX35-AZ35)),"?")</f>
        <v>-0.4</v>
      </c>
      <c r="BC35" s="1058"/>
      <c r="BD35" s="1067"/>
      <c r="BE35" s="1068"/>
      <c r="BF35" s="1087"/>
      <c r="BG35" s="1088"/>
      <c r="BH35" s="1087"/>
      <c r="BI35" s="1090"/>
      <c r="BK35" s="403"/>
      <c r="BL35" s="403" t="str">
        <f t="shared" si="39"/>
        <v>－－</v>
      </c>
      <c r="BM35" s="403">
        <f t="shared" si="40"/>
        <v>1</v>
      </c>
      <c r="BN35" s="403">
        <f t="shared" si="3"/>
        <v>0</v>
      </c>
      <c r="BO35" s="403">
        <f t="shared" si="4"/>
        <v>0</v>
      </c>
      <c r="BP35" s="403">
        <f t="shared" si="41"/>
        <v>0</v>
      </c>
      <c r="BQ35" s="403">
        <f t="shared" ca="1" si="42"/>
        <v>0</v>
      </c>
      <c r="BR35" s="404">
        <f t="shared" si="43"/>
        <v>0</v>
      </c>
      <c r="BS35" s="405">
        <f t="shared" ca="1" si="44"/>
        <v>0</v>
      </c>
      <c r="BT35" s="406"/>
      <c r="BU35" s="406" t="str">
        <f t="shared" si="15"/>
        <v/>
      </c>
      <c r="BV35" s="406"/>
      <c r="BW35" s="403" t="str">
        <f t="shared" si="45"/>
        <v>－－</v>
      </c>
      <c r="BX35" s="403">
        <f t="shared" si="46"/>
        <v>1</v>
      </c>
      <c r="BY35" s="403">
        <f t="shared" si="10"/>
        <v>0</v>
      </c>
      <c r="BZ35" s="403">
        <f t="shared" si="11"/>
        <v>0</v>
      </c>
      <c r="CA35" s="403">
        <f t="shared" si="47"/>
        <v>0</v>
      </c>
      <c r="CB35" s="403">
        <f t="shared" ca="1" si="48"/>
        <v>0</v>
      </c>
      <c r="CC35" s="404">
        <f t="shared" si="49"/>
        <v>0</v>
      </c>
      <c r="CD35" s="405">
        <f t="shared" ca="1" si="50"/>
        <v>0</v>
      </c>
      <c r="CE35" s="406"/>
      <c r="CF35" s="406"/>
    </row>
    <row r="36" spans="1:84" ht="15" customHeight="1">
      <c r="A36" s="1061"/>
      <c r="B36" s="1062"/>
      <c r="C36" s="365" t="s">
        <v>570</v>
      </c>
      <c r="D36" s="1065"/>
      <c r="E36" s="1065"/>
      <c r="F36" s="1052"/>
      <c r="G36" s="1052"/>
      <c r="H36" s="1051"/>
      <c r="I36" s="1051"/>
      <c r="J36" s="232"/>
      <c r="K36" s="233"/>
      <c r="L36" s="1051"/>
      <c r="M36" s="1051"/>
      <c r="N36" s="1052"/>
      <c r="O36" s="1052"/>
      <c r="P36" s="1053" t="str">
        <f>IF(A36="","",BQ36)</f>
        <v/>
      </c>
      <c r="Q36" s="1054"/>
      <c r="R36" s="1055" t="str">
        <f>IF(A36="","",BS36)</f>
        <v/>
      </c>
      <c r="S36" s="1056"/>
      <c r="T36" s="1081" t="str">
        <f>IF(A36="","",IF(D36="出",0.8,0.5))</f>
        <v/>
      </c>
      <c r="U36" s="1082"/>
      <c r="V36" s="1081" t="str">
        <f>IF(A36="","",IF(E36="下",IF(T36=0.8,0.4,0.6),IF(T36=0.8,1,1.6)))</f>
        <v/>
      </c>
      <c r="W36" s="1082"/>
      <c r="X36" s="1057" t="str">
        <f>IFERROR(IF(A36="","",IF(OR(E36="下",AF36=""),R36*T36-V36,R36*T36+AV36*AX36-V36)),"?")</f>
        <v/>
      </c>
      <c r="Y36" s="1058"/>
      <c r="Z36" s="1057" t="str">
        <f>IF(A36="","",IF(OR(X36="?",X37="?"),"?",MAX(X36,X37)))</f>
        <v/>
      </c>
      <c r="AA36" s="1058"/>
      <c r="AB36" s="1083" t="str">
        <f t="shared" ref="AB36" si="64">BU36</f>
        <v/>
      </c>
      <c r="AC36" s="1084"/>
      <c r="AD36" s="1083" t="str">
        <f t="shared" ref="AD36" si="65">BU36</f>
        <v/>
      </c>
      <c r="AE36" s="1089"/>
      <c r="AF36" s="1061">
        <v>6</v>
      </c>
      <c r="AG36" s="1062"/>
      <c r="AH36" s="365" t="s">
        <v>570</v>
      </c>
      <c r="AI36" s="1065"/>
      <c r="AJ36" s="1052"/>
      <c r="AK36" s="1052"/>
      <c r="AL36" s="1049"/>
      <c r="AM36" s="1050"/>
      <c r="AN36" s="232"/>
      <c r="AO36" s="233"/>
      <c r="AP36" s="1051"/>
      <c r="AQ36" s="1051"/>
      <c r="AR36" s="1052"/>
      <c r="AS36" s="1052"/>
      <c r="AT36" s="1053">
        <f ca="1">IF(AF36="","",IF(E36="下","-",CB36))</f>
        <v>0</v>
      </c>
      <c r="AU36" s="1054"/>
      <c r="AV36" s="1055">
        <f ca="1">IF(AF36="","",IF(E36="下","-",CD36))</f>
        <v>0</v>
      </c>
      <c r="AW36" s="1056"/>
      <c r="AX36" s="1053">
        <f>IF(AF36="","",IF(E36="下","-",IF(AI36="出",0.8,0.5)))</f>
        <v>0.5</v>
      </c>
      <c r="AY36" s="1054"/>
      <c r="AZ36" s="1053">
        <f>IF(AF36="","",IF(E36="下","-",IF(AI36="出",0.4,0.6)))</f>
        <v>0.6</v>
      </c>
      <c r="BA36" s="1054"/>
      <c r="BB36" s="1057">
        <f ca="1">IFERROR(IF(AF36="","",IF(E36="下","-",AV36*AX36-AZ36)),"?")</f>
        <v>-0.6</v>
      </c>
      <c r="BC36" s="1058"/>
      <c r="BD36" s="1057">
        <f t="shared" ref="BD36" ca="1" si="66">IF(AF36="","",IF(E36="下","-",IF(OR(BB36="?",BB37="?"),"?",MAX(BB36,BB37))))</f>
        <v>1.1499999999999999</v>
      </c>
      <c r="BE36" s="1058"/>
      <c r="BF36" s="1083" t="str">
        <f t="shared" ref="BF36" ca="1" si="67">IF(AF36="","",CF36)</f>
        <v>(に)</v>
      </c>
      <c r="BG36" s="1084"/>
      <c r="BH36" s="1083" t="str">
        <f t="shared" ref="BH36" ca="1" si="68">CE36</f>
        <v>(に)</v>
      </c>
      <c r="BI36" s="1089"/>
      <c r="BK36" s="403"/>
      <c r="BL36" s="403" t="str">
        <f t="shared" si="39"/>
        <v>－－</v>
      </c>
      <c r="BM36" s="403">
        <f t="shared" si="40"/>
        <v>1</v>
      </c>
      <c r="BN36" s="403">
        <f t="shared" si="3"/>
        <v>0</v>
      </c>
      <c r="BO36" s="403">
        <f t="shared" si="4"/>
        <v>0</v>
      </c>
      <c r="BP36" s="403">
        <f t="shared" si="41"/>
        <v>0</v>
      </c>
      <c r="BQ36" s="403">
        <f t="shared" ca="1" si="42"/>
        <v>0</v>
      </c>
      <c r="BR36" s="404">
        <f t="shared" si="43"/>
        <v>0</v>
      </c>
      <c r="BS36" s="405">
        <f t="shared" ca="1" si="44"/>
        <v>0</v>
      </c>
      <c r="BT36" s="406" t="str">
        <f>IF(A36="","",IF(Z36="?","?",IF(Z36&gt;$B$16,$D$16,IF(Z36&gt;$B$14,$D$15,IF(Z36&gt;$B$13,$D$14,IF(Z36&gt;$B$12,$D$13,IF(Z36&gt;$B$11,$D$12,IF(Z36&gt;$B$10,$D$11,IF(Z36&gt;$B$9,$D$10,IF(Z36&gt;$B$8,$D$9,IF(Z36&gt;$B$7,$D$8,IF(Z36&gt;$B$6,$D$7,$D$6))))))))))))</f>
        <v/>
      </c>
      <c r="BU36" s="406" t="str">
        <f t="shared" si="15"/>
        <v/>
      </c>
      <c r="BV36" s="406"/>
      <c r="BW36" s="403" t="str">
        <f t="shared" si="45"/>
        <v>－－</v>
      </c>
      <c r="BX36" s="403">
        <f t="shared" si="46"/>
        <v>1</v>
      </c>
      <c r="BY36" s="403">
        <f t="shared" si="10"/>
        <v>0</v>
      </c>
      <c r="BZ36" s="403">
        <f t="shared" si="11"/>
        <v>0</v>
      </c>
      <c r="CA36" s="403">
        <f t="shared" si="47"/>
        <v>0</v>
      </c>
      <c r="CB36" s="403">
        <f t="shared" ca="1" si="48"/>
        <v>0</v>
      </c>
      <c r="CC36" s="404">
        <f t="shared" si="49"/>
        <v>0</v>
      </c>
      <c r="CD36" s="405">
        <f t="shared" ca="1" si="50"/>
        <v>0</v>
      </c>
      <c r="CE36" s="406" t="str">
        <f ca="1">IF(AF36="","",IF(E36="下","-",IF(BD36="?","?",IF(BD36&gt;$B$16,$D$16,IF(BD36&gt;$B$14,$D$15,IF(BD36&gt;$B$13,$D$14,IF(BD36&gt;$B$12,$D$13,IF(BD36&gt;$B$11,$D$12,IF(BD36&gt;$B$10,$D$11,IF(BD36&gt;$B$9,$D$10,IF(BD36&gt;$B$8,$D$9,IF(BD36&gt;$B$7,$D$8,IF(BD36&gt;$B$6,$D$7,$D$6)))))))))))))</f>
        <v>(に)</v>
      </c>
      <c r="CF36" s="406" t="str">
        <f t="shared" ref="CF36" ca="1" si="69">IF(E36="下","-",IF(A36="",CE36,IF(Z36&gt;BD36,"→"&amp;BT36,CE36)))</f>
        <v>(に)</v>
      </c>
    </row>
    <row r="37" spans="1:84" ht="15" customHeight="1">
      <c r="A37" s="1069"/>
      <c r="B37" s="1070"/>
      <c r="C37" s="368" t="s">
        <v>571</v>
      </c>
      <c r="D37" s="1065"/>
      <c r="E37" s="1065"/>
      <c r="F37" s="1052"/>
      <c r="G37" s="1052"/>
      <c r="H37" s="1051"/>
      <c r="I37" s="1051"/>
      <c r="J37" s="232"/>
      <c r="K37" s="233"/>
      <c r="L37" s="1051"/>
      <c r="M37" s="1051"/>
      <c r="N37" s="1052"/>
      <c r="O37" s="1052"/>
      <c r="P37" s="1053" t="str">
        <f>IF(A36="","",BQ37)</f>
        <v/>
      </c>
      <c r="Q37" s="1054"/>
      <c r="R37" s="1055" t="str">
        <f>IF(A36="","",BS37)</f>
        <v/>
      </c>
      <c r="S37" s="1056"/>
      <c r="T37" s="1081" t="str">
        <f>IF(A36="","",IF(D36="出",0.8,0.5))</f>
        <v/>
      </c>
      <c r="U37" s="1082"/>
      <c r="V37" s="1081" t="str">
        <f>IF(A36="","",IF(E36="下",IF(T37=0.8,0.4,0.6),IF(T37=0.8,1,1.6)))</f>
        <v/>
      </c>
      <c r="W37" s="1082"/>
      <c r="X37" s="1057" t="str">
        <f>IFERROR(IF(A36="","",IF(OR(E36="下",AF36=""),R37*T37-V37,R37*T37+AV37*AX37-V37)),"?")</f>
        <v/>
      </c>
      <c r="Y37" s="1058"/>
      <c r="Z37" s="1067"/>
      <c r="AA37" s="1068"/>
      <c r="AB37" s="1087"/>
      <c r="AC37" s="1088"/>
      <c r="AD37" s="1087"/>
      <c r="AE37" s="1090"/>
      <c r="AF37" s="1069"/>
      <c r="AG37" s="1070"/>
      <c r="AH37" s="368" t="s">
        <v>571</v>
      </c>
      <c r="AI37" s="1065"/>
      <c r="AJ37" s="1052">
        <v>2.5</v>
      </c>
      <c r="AK37" s="1052"/>
      <c r="AL37" s="1049">
        <v>1.5</v>
      </c>
      <c r="AM37" s="1050"/>
      <c r="AN37" s="232" t="s">
        <v>677</v>
      </c>
      <c r="AO37" s="233"/>
      <c r="AP37" s="1051"/>
      <c r="AQ37" s="1051"/>
      <c r="AR37" s="1052"/>
      <c r="AS37" s="1052"/>
      <c r="AT37" s="1053">
        <f ca="1">IF(AF36="","",IF(E36="下","-",CB37))</f>
        <v>-0.5</v>
      </c>
      <c r="AU37" s="1054"/>
      <c r="AV37" s="1055">
        <f ca="1">IF(AF36="","",IF(E36="下","-",CD37))</f>
        <v>3.5</v>
      </c>
      <c r="AW37" s="1056"/>
      <c r="AX37" s="1053">
        <f>IF(AF36="","",IF(E36="下","-",IF(AI36="出",0.8,0.5)))</f>
        <v>0.5</v>
      </c>
      <c r="AY37" s="1054"/>
      <c r="AZ37" s="1053">
        <f>IF(AF36="","",IF(E36="下","-",IF(AI36="出",0.4,0.6)))</f>
        <v>0.6</v>
      </c>
      <c r="BA37" s="1054"/>
      <c r="BB37" s="1057">
        <f ca="1">IFERROR(IF(AF36="","",IF(E36="下","-",AV37*AX37-AZ37)),"?")</f>
        <v>1.1499999999999999</v>
      </c>
      <c r="BC37" s="1058"/>
      <c r="BD37" s="1067"/>
      <c r="BE37" s="1068"/>
      <c r="BF37" s="1087"/>
      <c r="BG37" s="1088"/>
      <c r="BH37" s="1087"/>
      <c r="BI37" s="1090"/>
      <c r="BK37" s="403"/>
      <c r="BL37" s="403" t="str">
        <f t="shared" si="39"/>
        <v>－－</v>
      </c>
      <c r="BM37" s="403">
        <f t="shared" si="40"/>
        <v>1</v>
      </c>
      <c r="BN37" s="403">
        <f t="shared" si="3"/>
        <v>0</v>
      </c>
      <c r="BO37" s="403">
        <f t="shared" si="4"/>
        <v>0</v>
      </c>
      <c r="BP37" s="403">
        <f t="shared" si="41"/>
        <v>0</v>
      </c>
      <c r="BQ37" s="403">
        <f t="shared" ca="1" si="42"/>
        <v>0</v>
      </c>
      <c r="BR37" s="404">
        <f t="shared" si="43"/>
        <v>0</v>
      </c>
      <c r="BS37" s="405">
        <f t="shared" ca="1" si="44"/>
        <v>0</v>
      </c>
      <c r="BT37" s="406"/>
      <c r="BU37" s="406" t="str">
        <f t="shared" si="15"/>
        <v/>
      </c>
      <c r="BV37" s="406"/>
      <c r="BW37" s="403" t="str">
        <f t="shared" si="45"/>
        <v>＼－</v>
      </c>
      <c r="BX37" s="403">
        <f t="shared" si="46"/>
        <v>6</v>
      </c>
      <c r="BY37" s="403">
        <f t="shared" si="10"/>
        <v>2</v>
      </c>
      <c r="BZ37" s="403">
        <f t="shared" si="11"/>
        <v>0</v>
      </c>
      <c r="CA37" s="403">
        <f t="shared" si="47"/>
        <v>10</v>
      </c>
      <c r="CB37" s="403">
        <f t="shared" ca="1" si="48"/>
        <v>-0.5</v>
      </c>
      <c r="CC37" s="404">
        <f t="shared" si="49"/>
        <v>4</v>
      </c>
      <c r="CD37" s="405">
        <f t="shared" ca="1" si="50"/>
        <v>3.5</v>
      </c>
      <c r="CE37" s="406"/>
      <c r="CF37" s="406"/>
    </row>
    <row r="38" spans="1:84" ht="15" customHeight="1">
      <c r="A38" s="1061"/>
      <c r="B38" s="1062"/>
      <c r="C38" s="365" t="s">
        <v>570</v>
      </c>
      <c r="D38" s="1065"/>
      <c r="E38" s="1065"/>
      <c r="F38" s="1052"/>
      <c r="G38" s="1052"/>
      <c r="H38" s="1051"/>
      <c r="I38" s="1051"/>
      <c r="J38" s="232"/>
      <c r="K38" s="233"/>
      <c r="L38" s="1051"/>
      <c r="M38" s="1051"/>
      <c r="N38" s="1052"/>
      <c r="O38" s="1052"/>
      <c r="P38" s="1053" t="str">
        <f>IF(A38="","",BQ38)</f>
        <v/>
      </c>
      <c r="Q38" s="1054"/>
      <c r="R38" s="1055" t="str">
        <f>IF(A38="","",BS38)</f>
        <v/>
      </c>
      <c r="S38" s="1056"/>
      <c r="T38" s="1081" t="str">
        <f>IF(A38="","",IF(D38="出",0.8,0.5))</f>
        <v/>
      </c>
      <c r="U38" s="1082"/>
      <c r="V38" s="1081" t="str">
        <f>IF(A38="","",IF(E38="下",IF(T38=0.8,0.4,0.6),IF(T38=0.8,1,1.6)))</f>
        <v/>
      </c>
      <c r="W38" s="1082"/>
      <c r="X38" s="1057" t="str">
        <f>IFERROR(IF(A38="","",IF(OR(E38="下",AF38=""),R38*T38-V38,R38*T38+AV38*AX38-V38)),"?")</f>
        <v/>
      </c>
      <c r="Y38" s="1058"/>
      <c r="Z38" s="1057" t="str">
        <f>IF(A38="","",IF(OR(X38="?",X39="?"),"?",MAX(X38,X39)))</f>
        <v/>
      </c>
      <c r="AA38" s="1058"/>
      <c r="AB38" s="1083" t="str">
        <f t="shared" ref="AB38" si="70">BU38</f>
        <v/>
      </c>
      <c r="AC38" s="1084"/>
      <c r="AD38" s="1083" t="str">
        <f t="shared" ref="AD38" si="71">BU38</f>
        <v/>
      </c>
      <c r="AE38" s="1089"/>
      <c r="AF38" s="1061"/>
      <c r="AG38" s="1062"/>
      <c r="AH38" s="365" t="s">
        <v>570</v>
      </c>
      <c r="AI38" s="1065"/>
      <c r="AJ38" s="1052"/>
      <c r="AK38" s="1052"/>
      <c r="AL38" s="1049"/>
      <c r="AM38" s="1050"/>
      <c r="AN38" s="232"/>
      <c r="AO38" s="233"/>
      <c r="AP38" s="1051"/>
      <c r="AQ38" s="1051"/>
      <c r="AR38" s="1052"/>
      <c r="AS38" s="1052"/>
      <c r="AT38" s="1053" t="str">
        <f>IF(AF38="","",IF(E38="下","-",CB38))</f>
        <v/>
      </c>
      <c r="AU38" s="1054"/>
      <c r="AV38" s="1055" t="str">
        <f>IF(AF38="","",IF(E38="下","-",CD38))</f>
        <v/>
      </c>
      <c r="AW38" s="1056"/>
      <c r="AX38" s="1053" t="str">
        <f>IF(AF38="","",IF(E38="下","-",IF(AI38="出",0.8,0.5)))</f>
        <v/>
      </c>
      <c r="AY38" s="1054"/>
      <c r="AZ38" s="1053" t="str">
        <f>IF(AF38="","",IF(E38="下","-",IF(AI38="出",0.4,0.6)))</f>
        <v/>
      </c>
      <c r="BA38" s="1054"/>
      <c r="BB38" s="1057" t="str">
        <f>IFERROR(IF(AF38="","",IF(E38="下","-",AV38*AX38-AZ38)),"?")</f>
        <v/>
      </c>
      <c r="BC38" s="1058"/>
      <c r="BD38" s="1057" t="str">
        <f t="shared" ref="BD38" si="72">IF(AF38="","",IF(E38="下","-",IF(OR(BB38="?",BB39="?"),"?",MAX(BB38,BB39))))</f>
        <v/>
      </c>
      <c r="BE38" s="1058"/>
      <c r="BF38" s="1083" t="str">
        <f t="shared" ref="BF38" si="73">IF(AF38="","",CF38)</f>
        <v/>
      </c>
      <c r="BG38" s="1084"/>
      <c r="BH38" s="1083" t="str">
        <f t="shared" ref="BH38" si="74">CE38</f>
        <v/>
      </c>
      <c r="BI38" s="1089"/>
      <c r="BK38" s="403"/>
      <c r="BL38" s="403" t="str">
        <f t="shared" ref="BL38:BL43" si="75">IF(OR(J38=0,J38="",J38="　"),"－",J38)&amp;IF(OR(K38=0,K38="",K38="　"),"－",K38)</f>
        <v>－－</v>
      </c>
      <c r="BM38" s="403">
        <f t="shared" ref="BM38:BM43" si="76">VLOOKUP(BL38,$CR$3:$CS$27,2,FALSE)</f>
        <v>1</v>
      </c>
      <c r="BN38" s="403">
        <f t="shared" si="3"/>
        <v>0</v>
      </c>
      <c r="BO38" s="403">
        <f t="shared" si="4"/>
        <v>0</v>
      </c>
      <c r="BP38" s="403">
        <f t="shared" ref="BP38:BP43" si="77">IFERROR((BN38*5+BO38),"?")</f>
        <v>0</v>
      </c>
      <c r="BQ38" s="403">
        <f t="shared" ref="BQ38:BQ43" ca="1" si="78">IFERROR(OFFSET($CT$2,BM38,BP38),"?")</f>
        <v>0</v>
      </c>
      <c r="BR38" s="404">
        <f t="shared" ref="BR38:BR43" si="79">(((F38+H38)-(L38+N38))^2)^0.5</f>
        <v>0</v>
      </c>
      <c r="BS38" s="405">
        <f t="shared" ref="BS38:BS43" ca="1" si="80">IFERROR(BQ38+BR38,"?")</f>
        <v>0</v>
      </c>
      <c r="BT38" s="406" t="str">
        <f>IF(A38="","",IF(Z38="?","?",IF(Z38&gt;$B$16,$D$16,IF(Z38&gt;$B$14,$D$15,IF(Z38&gt;$B$13,$D$14,IF(Z38&gt;$B$12,$D$13,IF(Z38&gt;$B$11,$D$12,IF(Z38&gt;$B$10,$D$11,IF(Z38&gt;$B$9,$D$10,IF(Z38&gt;$B$8,$D$9,IF(Z38&gt;$B$7,$D$8,IF(Z38&gt;$B$6,$D$7,$D$6))))))))))))</f>
        <v/>
      </c>
      <c r="BU38" s="406" t="str">
        <f t="shared" si="15"/>
        <v/>
      </c>
      <c r="BV38" s="406"/>
      <c r="BW38" s="403" t="str">
        <f t="shared" ref="BW38:BW43" si="81">IF(OR(AN38=0,AN38="",AN38="　"),"－",AN38)&amp;IF(OR(AO38=0,AO38="",AO38="　"),"－",AO38)</f>
        <v>－－</v>
      </c>
      <c r="BX38" s="403">
        <f t="shared" ref="BX38:BX43" si="82">VLOOKUP(BW38,$CR$3:$CS$27,2,FALSE)</f>
        <v>1</v>
      </c>
      <c r="BY38" s="403">
        <f t="shared" si="10"/>
        <v>0</v>
      </c>
      <c r="BZ38" s="403">
        <f t="shared" si="11"/>
        <v>0</v>
      </c>
      <c r="CA38" s="403">
        <f t="shared" ref="CA38:CA43" si="83">IFERROR((BY38*5+BZ38),"?")</f>
        <v>0</v>
      </c>
      <c r="CB38" s="403">
        <f t="shared" ref="CB38:CB43" ca="1" si="84">IFERROR(OFFSET($CT$2,BX38,CA38),"?")</f>
        <v>0</v>
      </c>
      <c r="CC38" s="404">
        <f t="shared" ref="CC38:CC43" si="85">(((AJ38+AL38)-(AP38+AR38))^2)^0.5</f>
        <v>0</v>
      </c>
      <c r="CD38" s="405">
        <f t="shared" ref="CD38:CD43" ca="1" si="86">IFERROR(CB38+CC38,"?")</f>
        <v>0</v>
      </c>
      <c r="CE38" s="406" t="str">
        <f>IF(AF38="","",IF(E38="下","-",IF(BD38="?","?",IF(BD38&gt;$B$16,$D$16,IF(BD38&gt;$B$14,$D$15,IF(BD38&gt;$B$13,$D$14,IF(BD38&gt;$B$12,$D$13,IF(BD38&gt;$B$11,$D$12,IF(BD38&gt;$B$10,$D$11,IF(BD38&gt;$B$9,$D$10,IF(BD38&gt;$B$8,$D$9,IF(BD38&gt;$B$7,$D$8,IF(BD38&gt;$B$6,$D$7,$D$6)))))))))))))</f>
        <v/>
      </c>
      <c r="CF38" s="406" t="str">
        <f t="shared" ref="CF38" si="87">IF(E38="下","-",IF(A38="",CE38,IF(Z38&gt;BD38,"→"&amp;BT38,CE38)))</f>
        <v/>
      </c>
    </row>
    <row r="39" spans="1:84" ht="15" customHeight="1">
      <c r="A39" s="1069"/>
      <c r="B39" s="1070"/>
      <c r="C39" s="368" t="s">
        <v>571</v>
      </c>
      <c r="D39" s="1065"/>
      <c r="E39" s="1065"/>
      <c r="F39" s="1052"/>
      <c r="G39" s="1052"/>
      <c r="H39" s="1051"/>
      <c r="I39" s="1051"/>
      <c r="J39" s="232"/>
      <c r="K39" s="233"/>
      <c r="L39" s="1051"/>
      <c r="M39" s="1051"/>
      <c r="N39" s="1052"/>
      <c r="O39" s="1052"/>
      <c r="P39" s="1053" t="str">
        <f>IF(A38="","",BQ39)</f>
        <v/>
      </c>
      <c r="Q39" s="1054"/>
      <c r="R39" s="1055" t="str">
        <f>IF(A38="","",BS39)</f>
        <v/>
      </c>
      <c r="S39" s="1056"/>
      <c r="T39" s="1081" t="str">
        <f>IF(A38="","",IF(D38="出",0.8,0.5))</f>
        <v/>
      </c>
      <c r="U39" s="1082"/>
      <c r="V39" s="1081" t="str">
        <f>IF(A38="","",IF(E38="下",IF(T39=0.8,0.4,0.6),IF(T39=0.8,1,1.6)))</f>
        <v/>
      </c>
      <c r="W39" s="1082"/>
      <c r="X39" s="1057" t="str">
        <f>IFERROR(IF(A38="","",IF(OR(E38="下",AF38=""),R39*T39-V39,R39*T39+AV39*AX39-V39)),"?")</f>
        <v/>
      </c>
      <c r="Y39" s="1058"/>
      <c r="Z39" s="1067"/>
      <c r="AA39" s="1068"/>
      <c r="AB39" s="1087"/>
      <c r="AC39" s="1088"/>
      <c r="AD39" s="1087"/>
      <c r="AE39" s="1090"/>
      <c r="AF39" s="1069"/>
      <c r="AG39" s="1070"/>
      <c r="AH39" s="368" t="s">
        <v>571</v>
      </c>
      <c r="AI39" s="1065"/>
      <c r="AJ39" s="1052"/>
      <c r="AK39" s="1052"/>
      <c r="AL39" s="1049"/>
      <c r="AM39" s="1050"/>
      <c r="AN39" s="232"/>
      <c r="AO39" s="233"/>
      <c r="AP39" s="1051"/>
      <c r="AQ39" s="1051"/>
      <c r="AR39" s="1052"/>
      <c r="AS39" s="1052"/>
      <c r="AT39" s="1053" t="str">
        <f>IF(AF38="","",IF(E38="下","-",CB39))</f>
        <v/>
      </c>
      <c r="AU39" s="1054"/>
      <c r="AV39" s="1055" t="str">
        <f>IF(AF38="","",IF(E38="下","-",CD39))</f>
        <v/>
      </c>
      <c r="AW39" s="1056"/>
      <c r="AX39" s="1053" t="str">
        <f>IF(AF38="","",IF(E38="下","-",IF(AI38="出",0.8,0.5)))</f>
        <v/>
      </c>
      <c r="AY39" s="1054"/>
      <c r="AZ39" s="1053" t="str">
        <f>IF(AF38="","",IF(E38="下","-",IF(AI38="出",0.4,0.6)))</f>
        <v/>
      </c>
      <c r="BA39" s="1054"/>
      <c r="BB39" s="1057" t="str">
        <f>IFERROR(IF(AF38="","",IF(E38="下","-",AV39*AX39-AZ39)),"?")</f>
        <v/>
      </c>
      <c r="BC39" s="1058"/>
      <c r="BD39" s="1067"/>
      <c r="BE39" s="1068"/>
      <c r="BF39" s="1087"/>
      <c r="BG39" s="1088"/>
      <c r="BH39" s="1087"/>
      <c r="BI39" s="1090"/>
      <c r="BK39" s="403"/>
      <c r="BL39" s="403" t="str">
        <f t="shared" si="75"/>
        <v>－－</v>
      </c>
      <c r="BM39" s="403">
        <f t="shared" si="76"/>
        <v>1</v>
      </c>
      <c r="BN39" s="403">
        <f t="shared" si="3"/>
        <v>0</v>
      </c>
      <c r="BO39" s="403">
        <f t="shared" si="4"/>
        <v>0</v>
      </c>
      <c r="BP39" s="403">
        <f t="shared" si="77"/>
        <v>0</v>
      </c>
      <c r="BQ39" s="403">
        <f t="shared" ca="1" si="78"/>
        <v>0</v>
      </c>
      <c r="BR39" s="404">
        <f t="shared" si="79"/>
        <v>0</v>
      </c>
      <c r="BS39" s="405">
        <f t="shared" ca="1" si="80"/>
        <v>0</v>
      </c>
      <c r="BT39" s="406"/>
      <c r="BU39" s="406" t="str">
        <f t="shared" si="15"/>
        <v/>
      </c>
      <c r="BV39" s="406"/>
      <c r="BW39" s="403" t="str">
        <f t="shared" si="81"/>
        <v>－－</v>
      </c>
      <c r="BX39" s="403">
        <f t="shared" si="82"/>
        <v>1</v>
      </c>
      <c r="BY39" s="403">
        <f t="shared" si="10"/>
        <v>0</v>
      </c>
      <c r="BZ39" s="403">
        <f t="shared" si="11"/>
        <v>0</v>
      </c>
      <c r="CA39" s="403">
        <f t="shared" si="83"/>
        <v>0</v>
      </c>
      <c r="CB39" s="403">
        <f t="shared" ca="1" si="84"/>
        <v>0</v>
      </c>
      <c r="CC39" s="404">
        <f t="shared" si="85"/>
        <v>0</v>
      </c>
      <c r="CD39" s="405">
        <f t="shared" ca="1" si="86"/>
        <v>0</v>
      </c>
      <c r="CE39" s="406"/>
      <c r="CF39" s="406"/>
    </row>
    <row r="40" spans="1:84" ht="15" customHeight="1">
      <c r="A40" s="1061"/>
      <c r="B40" s="1062"/>
      <c r="C40" s="365" t="s">
        <v>570</v>
      </c>
      <c r="D40" s="1065"/>
      <c r="E40" s="1065"/>
      <c r="F40" s="1052"/>
      <c r="G40" s="1052"/>
      <c r="H40" s="1051"/>
      <c r="I40" s="1051"/>
      <c r="J40" s="232"/>
      <c r="K40" s="233"/>
      <c r="L40" s="1051"/>
      <c r="M40" s="1051"/>
      <c r="N40" s="1052"/>
      <c r="O40" s="1052"/>
      <c r="P40" s="1053" t="str">
        <f>IF(A40="","",BQ40)</f>
        <v/>
      </c>
      <c r="Q40" s="1054"/>
      <c r="R40" s="1055" t="str">
        <f>IF(A40="","",BS40)</f>
        <v/>
      </c>
      <c r="S40" s="1056"/>
      <c r="T40" s="1081" t="str">
        <f>IF(A40="","",IF(D40="出",0.8,0.5))</f>
        <v/>
      </c>
      <c r="U40" s="1082"/>
      <c r="V40" s="1081" t="str">
        <f>IF(A40="","",IF(E40="下",IF(T40=0.8,0.4,0.6),IF(T40=0.8,1,1.6)))</f>
        <v/>
      </c>
      <c r="W40" s="1082"/>
      <c r="X40" s="1057" t="str">
        <f>IFERROR(IF(A40="","",IF(OR(E40="下",AF40=""),R40*T40-V40,R40*T40+AV40*AX40-V40)),"?")</f>
        <v/>
      </c>
      <c r="Y40" s="1058"/>
      <c r="Z40" s="1057" t="str">
        <f>IF(A40="","",IF(OR(X40="?",X41="?"),"?",MAX(X40,X41)))</f>
        <v/>
      </c>
      <c r="AA40" s="1058"/>
      <c r="AB40" s="1083" t="str">
        <f t="shared" ref="AB40" si="88">BU40</f>
        <v/>
      </c>
      <c r="AC40" s="1084"/>
      <c r="AD40" s="1083" t="str">
        <f t="shared" ref="AD40" si="89">BU40</f>
        <v/>
      </c>
      <c r="AE40" s="1089"/>
      <c r="AF40" s="1061"/>
      <c r="AG40" s="1062"/>
      <c r="AH40" s="365" t="s">
        <v>570</v>
      </c>
      <c r="AI40" s="1065"/>
      <c r="AJ40" s="1052"/>
      <c r="AK40" s="1052"/>
      <c r="AL40" s="1049"/>
      <c r="AM40" s="1050"/>
      <c r="AN40" s="232"/>
      <c r="AO40" s="233"/>
      <c r="AP40" s="1051"/>
      <c r="AQ40" s="1051"/>
      <c r="AR40" s="1052"/>
      <c r="AS40" s="1052"/>
      <c r="AT40" s="1053" t="str">
        <f>IF(AF40="","",IF(E40="下","-",CB40))</f>
        <v/>
      </c>
      <c r="AU40" s="1054"/>
      <c r="AV40" s="1055" t="str">
        <f>IF(AF40="","",IF(E40="下","-",CD40))</f>
        <v/>
      </c>
      <c r="AW40" s="1056"/>
      <c r="AX40" s="1053" t="str">
        <f>IF(AF40="","",IF(E40="下","-",IF(AI40="出",0.8,0.5)))</f>
        <v/>
      </c>
      <c r="AY40" s="1054"/>
      <c r="AZ40" s="1053" t="str">
        <f>IF(AF40="","",IF(E40="下","-",IF(AI40="出",0.4,0.6)))</f>
        <v/>
      </c>
      <c r="BA40" s="1054"/>
      <c r="BB40" s="1057" t="str">
        <f>IFERROR(IF(AF40="","",IF(E40="下","-",AV40*AX40-AZ40)),"?")</f>
        <v/>
      </c>
      <c r="BC40" s="1058"/>
      <c r="BD40" s="1057" t="str">
        <f t="shared" ref="BD40" si="90">IF(AF40="","",IF(E40="下","-",IF(OR(BB40="?",BB41="?"),"?",MAX(BB40,BB41))))</f>
        <v/>
      </c>
      <c r="BE40" s="1058"/>
      <c r="BF40" s="1083" t="str">
        <f t="shared" ref="BF40" si="91">IF(AF40="","",CF40)</f>
        <v/>
      </c>
      <c r="BG40" s="1084"/>
      <c r="BH40" s="1083" t="str">
        <f t="shared" ref="BH40" si="92">CE40</f>
        <v/>
      </c>
      <c r="BI40" s="1089"/>
      <c r="BK40" s="403"/>
      <c r="BL40" s="403" t="str">
        <f t="shared" si="75"/>
        <v>－－</v>
      </c>
      <c r="BM40" s="403">
        <f t="shared" si="76"/>
        <v>1</v>
      </c>
      <c r="BN40" s="403">
        <f t="shared" si="3"/>
        <v>0</v>
      </c>
      <c r="BO40" s="403">
        <f t="shared" si="4"/>
        <v>0</v>
      </c>
      <c r="BP40" s="403">
        <f t="shared" si="77"/>
        <v>0</v>
      </c>
      <c r="BQ40" s="403">
        <f t="shared" ca="1" si="78"/>
        <v>0</v>
      </c>
      <c r="BR40" s="404">
        <f t="shared" si="79"/>
        <v>0</v>
      </c>
      <c r="BS40" s="405">
        <f t="shared" ca="1" si="80"/>
        <v>0</v>
      </c>
      <c r="BT40" s="406" t="str">
        <f>IF(A40="","",IF(Z40="?","?",IF(Z40&gt;$B$16,$D$16,IF(Z40&gt;$B$14,$D$15,IF(Z40&gt;$B$13,$D$14,IF(Z40&gt;$B$12,$D$13,IF(Z40&gt;$B$11,$D$12,IF(Z40&gt;$B$10,$D$11,IF(Z40&gt;$B$9,$D$10,IF(Z40&gt;$B$8,$D$9,IF(Z40&gt;$B$7,$D$8,IF(Z40&gt;$B$6,$D$7,$D$6))))))))))))</f>
        <v/>
      </c>
      <c r="BU40" s="406" t="str">
        <f t="shared" si="15"/>
        <v/>
      </c>
      <c r="BV40" s="406"/>
      <c r="BW40" s="403" t="str">
        <f t="shared" si="81"/>
        <v>－－</v>
      </c>
      <c r="BX40" s="403">
        <f t="shared" si="82"/>
        <v>1</v>
      </c>
      <c r="BY40" s="403">
        <f t="shared" si="10"/>
        <v>0</v>
      </c>
      <c r="BZ40" s="403">
        <f t="shared" si="11"/>
        <v>0</v>
      </c>
      <c r="CA40" s="403">
        <f t="shared" si="83"/>
        <v>0</v>
      </c>
      <c r="CB40" s="403">
        <f t="shared" ca="1" si="84"/>
        <v>0</v>
      </c>
      <c r="CC40" s="404">
        <f t="shared" si="85"/>
        <v>0</v>
      </c>
      <c r="CD40" s="405">
        <f t="shared" ca="1" si="86"/>
        <v>0</v>
      </c>
      <c r="CE40" s="406" t="str">
        <f>IF(AF40="","",IF(E40="下","-",IF(BD40="?","?",IF(BD40&gt;$B$16,$D$16,IF(BD40&gt;$B$14,$D$15,IF(BD40&gt;$B$13,$D$14,IF(BD40&gt;$B$12,$D$13,IF(BD40&gt;$B$11,$D$12,IF(BD40&gt;$B$10,$D$11,IF(BD40&gt;$B$9,$D$10,IF(BD40&gt;$B$8,$D$9,IF(BD40&gt;$B$7,$D$8,IF(BD40&gt;$B$6,$D$7,$D$6)))))))))))))</f>
        <v/>
      </c>
      <c r="CF40" s="406" t="str">
        <f t="shared" ref="CF40" si="93">IF(E40="下","-",IF(A40="",CE40,IF(Z40&gt;BD40,"→"&amp;BT40,CE40)))</f>
        <v/>
      </c>
    </row>
    <row r="41" spans="1:84" ht="15" customHeight="1">
      <c r="A41" s="1069"/>
      <c r="B41" s="1070"/>
      <c r="C41" s="368" t="s">
        <v>571</v>
      </c>
      <c r="D41" s="1065"/>
      <c r="E41" s="1065"/>
      <c r="F41" s="1052"/>
      <c r="G41" s="1052"/>
      <c r="H41" s="1051"/>
      <c r="I41" s="1051"/>
      <c r="J41" s="232"/>
      <c r="K41" s="233"/>
      <c r="L41" s="1051"/>
      <c r="M41" s="1051"/>
      <c r="N41" s="1052"/>
      <c r="O41" s="1052"/>
      <c r="P41" s="1053" t="str">
        <f>IF(A40="","",BQ41)</f>
        <v/>
      </c>
      <c r="Q41" s="1054"/>
      <c r="R41" s="1055" t="str">
        <f>IF(A40="","",BS41)</f>
        <v/>
      </c>
      <c r="S41" s="1056"/>
      <c r="T41" s="1081" t="str">
        <f>IF(A40="","",IF(D40="出",0.8,0.5))</f>
        <v/>
      </c>
      <c r="U41" s="1082"/>
      <c r="V41" s="1081" t="str">
        <f>IF(A40="","",IF(E40="下",IF(T41=0.8,0.4,0.6),IF(T41=0.8,1,1.6)))</f>
        <v/>
      </c>
      <c r="W41" s="1082"/>
      <c r="X41" s="1057" t="str">
        <f>IFERROR(IF(A40="","",IF(OR(E40="下",AF40=""),R41*T41-V41,R41*T41+AV41*AX41-V41)),"?")</f>
        <v/>
      </c>
      <c r="Y41" s="1058"/>
      <c r="Z41" s="1067"/>
      <c r="AA41" s="1068"/>
      <c r="AB41" s="1087"/>
      <c r="AC41" s="1088"/>
      <c r="AD41" s="1087"/>
      <c r="AE41" s="1090"/>
      <c r="AF41" s="1069"/>
      <c r="AG41" s="1070"/>
      <c r="AH41" s="368" t="s">
        <v>571</v>
      </c>
      <c r="AI41" s="1065"/>
      <c r="AJ41" s="1052"/>
      <c r="AK41" s="1052"/>
      <c r="AL41" s="1049"/>
      <c r="AM41" s="1050"/>
      <c r="AN41" s="232"/>
      <c r="AO41" s="233"/>
      <c r="AP41" s="1051"/>
      <c r="AQ41" s="1051"/>
      <c r="AR41" s="1052"/>
      <c r="AS41" s="1052"/>
      <c r="AT41" s="1053" t="str">
        <f>IF(AF40="","",IF(E40="下","-",CB41))</f>
        <v/>
      </c>
      <c r="AU41" s="1054"/>
      <c r="AV41" s="1055" t="str">
        <f>IF(AF40="","",IF(E40="下","-",CD41))</f>
        <v/>
      </c>
      <c r="AW41" s="1056"/>
      <c r="AX41" s="1053" t="str">
        <f>IF(AF40="","",IF(E40="下","-",IF(AI40="出",0.8,0.5)))</f>
        <v/>
      </c>
      <c r="AY41" s="1054"/>
      <c r="AZ41" s="1053" t="str">
        <f>IF(AF40="","",IF(E40="下","-",IF(AI40="出",0.4,0.6)))</f>
        <v/>
      </c>
      <c r="BA41" s="1054"/>
      <c r="BB41" s="1057" t="str">
        <f>IFERROR(IF(AF40="","",IF(E40="下","-",AV41*AX41-AZ41)),"?")</f>
        <v/>
      </c>
      <c r="BC41" s="1058"/>
      <c r="BD41" s="1067"/>
      <c r="BE41" s="1068"/>
      <c r="BF41" s="1087"/>
      <c r="BG41" s="1088"/>
      <c r="BH41" s="1087"/>
      <c r="BI41" s="1090"/>
      <c r="BK41" s="403"/>
      <c r="BL41" s="403" t="str">
        <f t="shared" si="75"/>
        <v>－－</v>
      </c>
      <c r="BM41" s="403">
        <f t="shared" si="76"/>
        <v>1</v>
      </c>
      <c r="BN41" s="403">
        <f t="shared" si="3"/>
        <v>0</v>
      </c>
      <c r="BO41" s="403">
        <f t="shared" si="4"/>
        <v>0</v>
      </c>
      <c r="BP41" s="403">
        <f t="shared" si="77"/>
        <v>0</v>
      </c>
      <c r="BQ41" s="403">
        <f t="shared" ca="1" si="78"/>
        <v>0</v>
      </c>
      <c r="BR41" s="404">
        <f t="shared" si="79"/>
        <v>0</v>
      </c>
      <c r="BS41" s="405">
        <f t="shared" ca="1" si="80"/>
        <v>0</v>
      </c>
      <c r="BT41" s="406"/>
      <c r="BU41" s="406" t="str">
        <f t="shared" si="15"/>
        <v/>
      </c>
      <c r="BV41" s="406"/>
      <c r="BW41" s="403" t="str">
        <f t="shared" si="81"/>
        <v>－－</v>
      </c>
      <c r="BX41" s="403">
        <f t="shared" si="82"/>
        <v>1</v>
      </c>
      <c r="BY41" s="403">
        <f t="shared" si="10"/>
        <v>0</v>
      </c>
      <c r="BZ41" s="403">
        <f t="shared" si="11"/>
        <v>0</v>
      </c>
      <c r="CA41" s="403">
        <f t="shared" si="83"/>
        <v>0</v>
      </c>
      <c r="CB41" s="403">
        <f t="shared" ca="1" si="84"/>
        <v>0</v>
      </c>
      <c r="CC41" s="404">
        <f t="shared" si="85"/>
        <v>0</v>
      </c>
      <c r="CD41" s="405">
        <f t="shared" ca="1" si="86"/>
        <v>0</v>
      </c>
      <c r="CE41" s="406"/>
      <c r="CF41" s="406"/>
    </row>
    <row r="42" spans="1:84" ht="15" customHeight="1">
      <c r="A42" s="1061"/>
      <c r="B42" s="1062"/>
      <c r="C42" s="365" t="s">
        <v>570</v>
      </c>
      <c r="D42" s="1065"/>
      <c r="E42" s="1065"/>
      <c r="F42" s="1052"/>
      <c r="G42" s="1052"/>
      <c r="H42" s="1051"/>
      <c r="I42" s="1051"/>
      <c r="J42" s="232"/>
      <c r="K42" s="233"/>
      <c r="L42" s="1051"/>
      <c r="M42" s="1051"/>
      <c r="N42" s="1052"/>
      <c r="O42" s="1052"/>
      <c r="P42" s="1053" t="str">
        <f>IF(A42="","",BQ42)</f>
        <v/>
      </c>
      <c r="Q42" s="1054"/>
      <c r="R42" s="1055" t="str">
        <f>IF(A42="","",BS42)</f>
        <v/>
      </c>
      <c r="S42" s="1056"/>
      <c r="T42" s="1081" t="str">
        <f>IF(A42="","",IF(D42="出",0.8,0.5))</f>
        <v/>
      </c>
      <c r="U42" s="1082"/>
      <c r="V42" s="1081" t="str">
        <f>IF(A42="","",IF(E42="下",IF(T42=0.8,0.4,0.6),IF(T42=0.8,1,1.6)))</f>
        <v/>
      </c>
      <c r="W42" s="1082"/>
      <c r="X42" s="1057" t="str">
        <f>IFERROR(IF(A42="","",IF(OR(E42="下",AF42=""),R42*T42-V42,R42*T42+AV42*AX42-V42)),"?")</f>
        <v/>
      </c>
      <c r="Y42" s="1058"/>
      <c r="Z42" s="1057" t="str">
        <f>IF(A42="","",IF(OR(X42="?",X43="?"),"?",MAX(X42,X43)))</f>
        <v/>
      </c>
      <c r="AA42" s="1058"/>
      <c r="AB42" s="1083" t="str">
        <f t="shared" ref="AB42" si="94">BU42</f>
        <v/>
      </c>
      <c r="AC42" s="1084"/>
      <c r="AD42" s="1083" t="str">
        <f t="shared" ref="AD42" si="95">BU42</f>
        <v/>
      </c>
      <c r="AE42" s="1089"/>
      <c r="AF42" s="1061"/>
      <c r="AG42" s="1062"/>
      <c r="AH42" s="365" t="s">
        <v>570</v>
      </c>
      <c r="AI42" s="1065"/>
      <c r="AJ42" s="1052"/>
      <c r="AK42" s="1052"/>
      <c r="AL42" s="1049"/>
      <c r="AM42" s="1050"/>
      <c r="AN42" s="232"/>
      <c r="AO42" s="233"/>
      <c r="AP42" s="1051"/>
      <c r="AQ42" s="1051"/>
      <c r="AR42" s="1052"/>
      <c r="AS42" s="1052"/>
      <c r="AT42" s="1053" t="str">
        <f>IF(AF42="","",IF(E42="下","-",CB42))</f>
        <v/>
      </c>
      <c r="AU42" s="1054"/>
      <c r="AV42" s="1055" t="str">
        <f>IF(AF42="","",IF(E42="下","-",CD42))</f>
        <v/>
      </c>
      <c r="AW42" s="1056"/>
      <c r="AX42" s="1053" t="str">
        <f>IF(AF42="","",IF(E42="下","-",IF(AI42="出",0.8,0.5)))</f>
        <v/>
      </c>
      <c r="AY42" s="1054"/>
      <c r="AZ42" s="1053" t="str">
        <f>IF(AF42="","",IF(E42="下","-",IF(AI42="出",0.4,0.6)))</f>
        <v/>
      </c>
      <c r="BA42" s="1054"/>
      <c r="BB42" s="1057" t="str">
        <f>IFERROR(IF(AF42="","",IF(E42="下","-",AV42*AX42-AZ42)),"?")</f>
        <v/>
      </c>
      <c r="BC42" s="1058"/>
      <c r="BD42" s="1057" t="str">
        <f t="shared" ref="BD42" si="96">IF(AF42="","",IF(E42="下","-",IF(OR(BB42="?",BB43="?"),"?",MAX(BB42,BB43))))</f>
        <v/>
      </c>
      <c r="BE42" s="1058"/>
      <c r="BF42" s="1083" t="str">
        <f t="shared" ref="BF42" si="97">IF(AF42="","",CF42)</f>
        <v/>
      </c>
      <c r="BG42" s="1084"/>
      <c r="BH42" s="1083" t="str">
        <f t="shared" ref="BH42" si="98">CE42</f>
        <v/>
      </c>
      <c r="BI42" s="1089"/>
      <c r="BK42" s="403"/>
      <c r="BL42" s="403" t="str">
        <f t="shared" si="75"/>
        <v>－－</v>
      </c>
      <c r="BM42" s="403">
        <f t="shared" si="76"/>
        <v>1</v>
      </c>
      <c r="BN42" s="403">
        <f t="shared" si="3"/>
        <v>0</v>
      </c>
      <c r="BO42" s="403">
        <f t="shared" si="4"/>
        <v>0</v>
      </c>
      <c r="BP42" s="403">
        <f t="shared" si="77"/>
        <v>0</v>
      </c>
      <c r="BQ42" s="403">
        <f t="shared" ca="1" si="78"/>
        <v>0</v>
      </c>
      <c r="BR42" s="404">
        <f t="shared" si="79"/>
        <v>0</v>
      </c>
      <c r="BS42" s="405">
        <f t="shared" ca="1" si="80"/>
        <v>0</v>
      </c>
      <c r="BT42" s="406" t="str">
        <f>IF(A42="","",IF(Z42="?","?",IF(Z42&gt;$B$16,$D$16,IF(Z42&gt;$B$14,$D$15,IF(Z42&gt;$B$13,$D$14,IF(Z42&gt;$B$12,$D$13,IF(Z42&gt;$B$11,$D$12,IF(Z42&gt;$B$10,$D$11,IF(Z42&gt;$B$9,$D$10,IF(Z42&gt;$B$8,$D$9,IF(Z42&gt;$B$7,$D$8,IF(Z42&gt;$B$6,$D$7,$D$6))))))))))))</f>
        <v/>
      </c>
      <c r="BU42" s="406" t="str">
        <f t="shared" si="15"/>
        <v/>
      </c>
      <c r="BV42" s="406"/>
      <c r="BW42" s="403" t="str">
        <f t="shared" si="81"/>
        <v>－－</v>
      </c>
      <c r="BX42" s="403">
        <f t="shared" si="82"/>
        <v>1</v>
      </c>
      <c r="BY42" s="403">
        <f t="shared" si="10"/>
        <v>0</v>
      </c>
      <c r="BZ42" s="403">
        <f t="shared" si="11"/>
        <v>0</v>
      </c>
      <c r="CA42" s="403">
        <f t="shared" si="83"/>
        <v>0</v>
      </c>
      <c r="CB42" s="403">
        <f t="shared" ca="1" si="84"/>
        <v>0</v>
      </c>
      <c r="CC42" s="404">
        <f t="shared" si="85"/>
        <v>0</v>
      </c>
      <c r="CD42" s="405">
        <f t="shared" ca="1" si="86"/>
        <v>0</v>
      </c>
      <c r="CE42" s="406" t="str">
        <f>IF(AF42="","",IF(E42="下","-",IF(BD42="?","?",IF(BD42&gt;$B$16,$D$16,IF(BD42&gt;$B$14,$D$15,IF(BD42&gt;$B$13,$D$14,IF(BD42&gt;$B$12,$D$13,IF(BD42&gt;$B$11,$D$12,IF(BD42&gt;$B$10,$D$11,IF(BD42&gt;$B$9,$D$10,IF(BD42&gt;$B$8,$D$9,IF(BD42&gt;$B$7,$D$8,IF(BD42&gt;$B$6,$D$7,$D$6)))))))))))))</f>
        <v/>
      </c>
      <c r="CF42" s="406" t="str">
        <f t="shared" ref="CF42" si="99">IF(E42="下","-",IF(A42="",CE42,IF(Z42&gt;BD42,"→"&amp;BT42,CE42)))</f>
        <v/>
      </c>
    </row>
    <row r="43" spans="1:84" ht="15" customHeight="1" thickBot="1">
      <c r="A43" s="1063"/>
      <c r="B43" s="1064"/>
      <c r="C43" s="381" t="s">
        <v>571</v>
      </c>
      <c r="D43" s="1066"/>
      <c r="E43" s="1066"/>
      <c r="F43" s="1071"/>
      <c r="G43" s="1071"/>
      <c r="H43" s="1074"/>
      <c r="I43" s="1074"/>
      <c r="J43" s="382"/>
      <c r="K43" s="383"/>
      <c r="L43" s="1074"/>
      <c r="M43" s="1074"/>
      <c r="N43" s="1071"/>
      <c r="O43" s="1071"/>
      <c r="P43" s="1075" t="str">
        <f>IF(A42="","",BQ43)</f>
        <v/>
      </c>
      <c r="Q43" s="1076"/>
      <c r="R43" s="1077" t="str">
        <f>IF(A42="","",BS43)</f>
        <v/>
      </c>
      <c r="S43" s="1078"/>
      <c r="T43" s="1079" t="str">
        <f>IF(A42="","",IF(D42="出",0.8,0.5))</f>
        <v/>
      </c>
      <c r="U43" s="1080"/>
      <c r="V43" s="1079" t="str">
        <f>IF(A42="","",IF(E42="下",IF(T43=0.8,0.4,0.6),IF(T43=0.8,1,1.6)))</f>
        <v/>
      </c>
      <c r="W43" s="1080"/>
      <c r="X43" s="1047" t="str">
        <f>IFERROR(IF(A42="","",IF(OR(E42="下",AF42=""),R43*T43-V43,R43*T43+AV43*AX43-V43)),"?")</f>
        <v/>
      </c>
      <c r="Y43" s="1048"/>
      <c r="Z43" s="1059"/>
      <c r="AA43" s="1060"/>
      <c r="AB43" s="1085"/>
      <c r="AC43" s="1086"/>
      <c r="AD43" s="1085"/>
      <c r="AE43" s="1152"/>
      <c r="AF43" s="1063"/>
      <c r="AG43" s="1064"/>
      <c r="AH43" s="381" t="s">
        <v>571</v>
      </c>
      <c r="AI43" s="1066"/>
      <c r="AJ43" s="1071"/>
      <c r="AK43" s="1071"/>
      <c r="AL43" s="1072"/>
      <c r="AM43" s="1073"/>
      <c r="AN43" s="382"/>
      <c r="AO43" s="383"/>
      <c r="AP43" s="1074"/>
      <c r="AQ43" s="1074"/>
      <c r="AR43" s="1071"/>
      <c r="AS43" s="1071"/>
      <c r="AT43" s="1075" t="str">
        <f>IF(AF42="","",IF(E42="下","-",CB43))</f>
        <v/>
      </c>
      <c r="AU43" s="1076"/>
      <c r="AV43" s="1077" t="str">
        <f>IF(AF42="","",IF(E42="下","-",CD43))</f>
        <v/>
      </c>
      <c r="AW43" s="1078"/>
      <c r="AX43" s="1075" t="str">
        <f>IF(AF42="","",IF(E42="下","-",IF(AI42="出",0.8,0.5)))</f>
        <v/>
      </c>
      <c r="AY43" s="1076"/>
      <c r="AZ43" s="1075" t="str">
        <f>IF(AF42="","",IF(E42="下","-",IF(AI42="出",0.4,0.6)))</f>
        <v/>
      </c>
      <c r="BA43" s="1076"/>
      <c r="BB43" s="1047" t="str">
        <f>IFERROR(IF(AF42="","",IF(E42="下","-",AV43*AX43-AZ43)),"?")</f>
        <v/>
      </c>
      <c r="BC43" s="1048"/>
      <c r="BD43" s="1059"/>
      <c r="BE43" s="1060"/>
      <c r="BF43" s="1085"/>
      <c r="BG43" s="1086"/>
      <c r="BH43" s="1085"/>
      <c r="BI43" s="1152"/>
      <c r="BK43" s="403"/>
      <c r="BL43" s="403" t="str">
        <f t="shared" si="75"/>
        <v>－－</v>
      </c>
      <c r="BM43" s="403">
        <f t="shared" si="76"/>
        <v>1</v>
      </c>
      <c r="BN43" s="403">
        <f t="shared" si="3"/>
        <v>0</v>
      </c>
      <c r="BO43" s="403">
        <f t="shared" si="4"/>
        <v>0</v>
      </c>
      <c r="BP43" s="403">
        <f t="shared" si="77"/>
        <v>0</v>
      </c>
      <c r="BQ43" s="403">
        <f t="shared" ca="1" si="78"/>
        <v>0</v>
      </c>
      <c r="BR43" s="404">
        <f t="shared" si="79"/>
        <v>0</v>
      </c>
      <c r="BS43" s="405">
        <f t="shared" ca="1" si="80"/>
        <v>0</v>
      </c>
      <c r="BT43" s="406"/>
      <c r="BU43" s="406" t="str">
        <f t="shared" si="15"/>
        <v/>
      </c>
      <c r="BV43" s="406"/>
      <c r="BW43" s="403" t="str">
        <f t="shared" si="81"/>
        <v>－－</v>
      </c>
      <c r="BX43" s="403">
        <f t="shared" si="82"/>
        <v>1</v>
      </c>
      <c r="BY43" s="403">
        <f t="shared" si="10"/>
        <v>0</v>
      </c>
      <c r="BZ43" s="403">
        <f t="shared" si="11"/>
        <v>0</v>
      </c>
      <c r="CA43" s="403">
        <f t="shared" si="83"/>
        <v>0</v>
      </c>
      <c r="CB43" s="403">
        <f t="shared" ca="1" si="84"/>
        <v>0</v>
      </c>
      <c r="CC43" s="404">
        <f t="shared" si="85"/>
        <v>0</v>
      </c>
      <c r="CD43" s="405">
        <f t="shared" ca="1" si="86"/>
        <v>0</v>
      </c>
      <c r="CE43" s="406"/>
      <c r="CF43" s="406"/>
    </row>
    <row r="44" spans="1:84" ht="15" customHeight="1" thickBot="1">
      <c r="A44" s="1" t="s">
        <v>713</v>
      </c>
      <c r="BK44" s="406"/>
      <c r="BL44" s="406"/>
      <c r="BM44" s="406"/>
      <c r="BN44" s="406"/>
      <c r="BO44" s="406"/>
      <c r="BP44" s="406"/>
      <c r="BQ44" s="406"/>
      <c r="BR44" s="406"/>
      <c r="BS44" s="406"/>
      <c r="BT44" s="406"/>
      <c r="BU44" s="406"/>
      <c r="BV44" s="406"/>
      <c r="BW44" s="406"/>
      <c r="BX44" s="406"/>
      <c r="BY44" s="406"/>
      <c r="BZ44" s="406"/>
      <c r="CA44" s="406"/>
      <c r="CB44" s="406"/>
      <c r="CC44" s="406"/>
      <c r="CD44" s="406"/>
      <c r="CE44" s="406"/>
      <c r="CF44" s="406"/>
    </row>
    <row r="45" spans="1:84" ht="15" customHeight="1">
      <c r="A45" s="1102" t="s">
        <v>715</v>
      </c>
      <c r="B45" s="1103"/>
      <c r="C45" s="1103"/>
      <c r="D45" s="1103"/>
      <c r="E45" s="1103"/>
      <c r="F45" s="1103"/>
      <c r="G45" s="1103"/>
      <c r="H45" s="1103"/>
      <c r="I45" s="1103"/>
      <c r="J45" s="1103"/>
      <c r="K45" s="1103"/>
      <c r="L45" s="1103"/>
      <c r="M45" s="1103"/>
      <c r="N45" s="1103"/>
      <c r="O45" s="1103"/>
      <c r="P45" s="1103"/>
      <c r="Q45" s="1103"/>
      <c r="R45" s="1103"/>
      <c r="S45" s="1103"/>
      <c r="T45" s="1103"/>
      <c r="U45" s="1103"/>
      <c r="V45" s="1103"/>
      <c r="W45" s="1103"/>
      <c r="X45" s="1103"/>
      <c r="Y45" s="1103"/>
      <c r="Z45" s="1103"/>
      <c r="AA45" s="1103"/>
      <c r="AB45" s="1103"/>
      <c r="AC45" s="1103"/>
      <c r="AD45" s="1103"/>
      <c r="AE45" s="1103"/>
      <c r="AF45" s="1102" t="s">
        <v>716</v>
      </c>
      <c r="AG45" s="1103"/>
      <c r="AH45" s="1103"/>
      <c r="AI45" s="1103"/>
      <c r="AJ45" s="1103"/>
      <c r="AK45" s="1103"/>
      <c r="AL45" s="1103"/>
      <c r="AM45" s="1103"/>
      <c r="AN45" s="1103"/>
      <c r="AO45" s="1103"/>
      <c r="AP45" s="1103"/>
      <c r="AQ45" s="1103"/>
      <c r="AR45" s="1103"/>
      <c r="AS45" s="1103"/>
      <c r="AT45" s="1103"/>
      <c r="AU45" s="1103"/>
      <c r="AV45" s="1103"/>
      <c r="AW45" s="1103"/>
      <c r="AX45" s="1103"/>
      <c r="AY45" s="1103"/>
      <c r="AZ45" s="1103"/>
      <c r="BA45" s="1103"/>
      <c r="BB45" s="1103"/>
      <c r="BC45" s="1103"/>
      <c r="BD45" s="1103"/>
      <c r="BE45" s="1103"/>
      <c r="BF45" s="1103"/>
      <c r="BG45" s="1103"/>
      <c r="BH45" s="1103"/>
      <c r="BI45" s="1104"/>
      <c r="BK45" s="406"/>
      <c r="BL45" s="406"/>
      <c r="BM45" s="406"/>
      <c r="BN45" s="406"/>
      <c r="BO45" s="406"/>
      <c r="BP45" s="406"/>
      <c r="BQ45" s="406"/>
      <c r="BR45" s="406"/>
      <c r="BS45" s="406"/>
      <c r="BT45" s="406"/>
      <c r="BU45" s="406"/>
      <c r="BV45" s="406"/>
      <c r="BW45" s="406"/>
      <c r="BX45" s="406"/>
      <c r="BY45" s="406"/>
      <c r="BZ45" s="406"/>
      <c r="CA45" s="406"/>
      <c r="CB45" s="406"/>
      <c r="CC45" s="406"/>
      <c r="CD45" s="406"/>
      <c r="CE45" s="406"/>
      <c r="CF45" s="406"/>
    </row>
    <row r="46" spans="1:84" ht="15" customHeight="1">
      <c r="A46" s="1097" t="s">
        <v>717</v>
      </c>
      <c r="B46" s="1092"/>
      <c r="C46" s="1099" t="s">
        <v>718</v>
      </c>
      <c r="D46" s="1101" t="s">
        <v>719</v>
      </c>
      <c r="E46" s="1105" t="s">
        <v>720</v>
      </c>
      <c r="F46" s="879" t="s">
        <v>721</v>
      </c>
      <c r="G46" s="879"/>
      <c r="H46" s="879"/>
      <c r="I46" s="879"/>
      <c r="J46" s="1093" t="s">
        <v>722</v>
      </c>
      <c r="K46" s="1094"/>
      <c r="L46" s="1095" t="s">
        <v>723</v>
      </c>
      <c r="M46" s="1094"/>
      <c r="N46" s="1094"/>
      <c r="O46" s="1094"/>
      <c r="P46" s="1091" t="s">
        <v>724</v>
      </c>
      <c r="Q46" s="1096"/>
      <c r="R46" s="1091" t="s">
        <v>725</v>
      </c>
      <c r="S46" s="1096"/>
      <c r="T46" s="1091" t="s">
        <v>726</v>
      </c>
      <c r="U46" s="1096"/>
      <c r="V46" s="1095" t="s">
        <v>727</v>
      </c>
      <c r="W46" s="1096"/>
      <c r="X46" s="879" t="s">
        <v>728</v>
      </c>
      <c r="Y46" s="879"/>
      <c r="Z46" s="1091" t="s">
        <v>729</v>
      </c>
      <c r="AA46" s="1092"/>
      <c r="AB46" s="863" t="s">
        <v>730</v>
      </c>
      <c r="AC46" s="864"/>
      <c r="AD46" s="864"/>
      <c r="AE46" s="864"/>
      <c r="AF46" s="1097" t="s">
        <v>717</v>
      </c>
      <c r="AG46" s="1092"/>
      <c r="AH46" s="1099" t="s">
        <v>718</v>
      </c>
      <c r="AI46" s="1101" t="s">
        <v>719</v>
      </c>
      <c r="AJ46" s="863" t="s">
        <v>721</v>
      </c>
      <c r="AK46" s="864"/>
      <c r="AL46" s="864"/>
      <c r="AM46" s="865"/>
      <c r="AN46" s="1093" t="s">
        <v>722</v>
      </c>
      <c r="AO46" s="1094"/>
      <c r="AP46" s="1095" t="s">
        <v>723</v>
      </c>
      <c r="AQ46" s="1094"/>
      <c r="AR46" s="1094"/>
      <c r="AS46" s="1094"/>
      <c r="AT46" s="1091" t="s">
        <v>731</v>
      </c>
      <c r="AU46" s="1096"/>
      <c r="AV46" s="1091" t="s">
        <v>732</v>
      </c>
      <c r="AW46" s="1096"/>
      <c r="AX46" s="1091" t="s">
        <v>733</v>
      </c>
      <c r="AY46" s="1096"/>
      <c r="AZ46" s="1095" t="s">
        <v>727</v>
      </c>
      <c r="BA46" s="1096"/>
      <c r="BB46" s="879" t="s">
        <v>728</v>
      </c>
      <c r="BC46" s="879"/>
      <c r="BD46" s="1091" t="s">
        <v>729</v>
      </c>
      <c r="BE46" s="1092"/>
      <c r="BF46" s="863" t="s">
        <v>730</v>
      </c>
      <c r="BG46" s="864"/>
      <c r="BH46" s="864"/>
      <c r="BI46" s="927"/>
      <c r="BK46" s="406"/>
      <c r="BL46" s="406"/>
      <c r="BM46" s="406"/>
      <c r="BN46" s="406"/>
      <c r="BO46" s="406"/>
      <c r="BP46" s="406"/>
      <c r="BQ46" s="406"/>
      <c r="BR46" s="406"/>
      <c r="BS46" s="406"/>
      <c r="BT46" s="406"/>
      <c r="BU46" s="406"/>
      <c r="BV46" s="406"/>
      <c r="BW46" s="406"/>
      <c r="BX46" s="406"/>
      <c r="BY46" s="406"/>
      <c r="BZ46" s="406"/>
      <c r="CA46" s="406"/>
      <c r="CB46" s="406"/>
      <c r="CC46" s="406"/>
      <c r="CD46" s="406"/>
      <c r="CE46" s="406"/>
      <c r="CF46" s="406"/>
    </row>
    <row r="47" spans="1:84" ht="15" customHeight="1">
      <c r="A47" s="1098"/>
      <c r="B47" s="936"/>
      <c r="C47" s="1100"/>
      <c r="D47" s="1101"/>
      <c r="E47" s="1106"/>
      <c r="F47" s="879" t="s">
        <v>734</v>
      </c>
      <c r="G47" s="879"/>
      <c r="H47" s="879" t="s">
        <v>735</v>
      </c>
      <c r="I47" s="879"/>
      <c r="J47" s="873"/>
      <c r="K47" s="873"/>
      <c r="L47" s="879" t="s">
        <v>734</v>
      </c>
      <c r="M47" s="879"/>
      <c r="N47" s="879" t="s">
        <v>735</v>
      </c>
      <c r="O47" s="879"/>
      <c r="P47" s="872"/>
      <c r="Q47" s="874"/>
      <c r="R47" s="872"/>
      <c r="S47" s="874"/>
      <c r="T47" s="872"/>
      <c r="U47" s="874"/>
      <c r="V47" s="872"/>
      <c r="W47" s="874"/>
      <c r="X47" s="879"/>
      <c r="Y47" s="879"/>
      <c r="Z47" s="935"/>
      <c r="AA47" s="936"/>
      <c r="AB47" s="863" t="s">
        <v>736</v>
      </c>
      <c r="AC47" s="865"/>
      <c r="AD47" s="863" t="s">
        <v>737</v>
      </c>
      <c r="AE47" s="864"/>
      <c r="AF47" s="1098"/>
      <c r="AG47" s="936"/>
      <c r="AH47" s="1100"/>
      <c r="AI47" s="1101"/>
      <c r="AJ47" s="879" t="s">
        <v>734</v>
      </c>
      <c r="AK47" s="879"/>
      <c r="AL47" s="863" t="s">
        <v>735</v>
      </c>
      <c r="AM47" s="865"/>
      <c r="AN47" s="873"/>
      <c r="AO47" s="873"/>
      <c r="AP47" s="879" t="s">
        <v>734</v>
      </c>
      <c r="AQ47" s="879"/>
      <c r="AR47" s="879" t="s">
        <v>735</v>
      </c>
      <c r="AS47" s="879"/>
      <c r="AT47" s="872"/>
      <c r="AU47" s="874"/>
      <c r="AV47" s="872"/>
      <c r="AW47" s="874"/>
      <c r="AX47" s="872"/>
      <c r="AY47" s="874"/>
      <c r="AZ47" s="872"/>
      <c r="BA47" s="874"/>
      <c r="BB47" s="879"/>
      <c r="BC47" s="879"/>
      <c r="BD47" s="935"/>
      <c r="BE47" s="936"/>
      <c r="BF47" s="863" t="s">
        <v>736</v>
      </c>
      <c r="BG47" s="865"/>
      <c r="BH47" s="863" t="s">
        <v>737</v>
      </c>
      <c r="BI47" s="927"/>
      <c r="BK47" s="406"/>
      <c r="BL47" s="406"/>
      <c r="BM47" s="406"/>
      <c r="BN47" s="406"/>
      <c r="BO47" s="406"/>
      <c r="BP47" s="406"/>
      <c r="BQ47" s="406"/>
      <c r="BR47" s="406"/>
      <c r="BS47" s="406"/>
      <c r="BT47" s="406"/>
      <c r="BU47" s="406"/>
      <c r="BV47" s="406"/>
      <c r="BW47" s="406"/>
      <c r="BX47" s="406"/>
      <c r="BY47" s="406"/>
      <c r="BZ47" s="406"/>
      <c r="CA47" s="406"/>
      <c r="CB47" s="406"/>
      <c r="CC47" s="406"/>
      <c r="CD47" s="406"/>
      <c r="CE47" s="406"/>
      <c r="CF47" s="406"/>
    </row>
    <row r="48" spans="1:84" ht="15" customHeight="1">
      <c r="A48" s="1061"/>
      <c r="B48" s="1062"/>
      <c r="C48" s="365" t="s">
        <v>570</v>
      </c>
      <c r="D48" s="1065"/>
      <c r="E48" s="1065"/>
      <c r="F48" s="1052"/>
      <c r="G48" s="1052"/>
      <c r="H48" s="1051"/>
      <c r="I48" s="1051"/>
      <c r="J48" s="232"/>
      <c r="K48" s="233"/>
      <c r="L48" s="1051"/>
      <c r="M48" s="1051"/>
      <c r="N48" s="1052"/>
      <c r="O48" s="1052"/>
      <c r="P48" s="1053" t="str">
        <f>IF(A48="","",BQ48)</f>
        <v/>
      </c>
      <c r="Q48" s="1054"/>
      <c r="R48" s="1055" t="str">
        <f>IF(A48="","",BS48)</f>
        <v/>
      </c>
      <c r="S48" s="1056"/>
      <c r="T48" s="1081" t="str">
        <f>IF(A48="","",IF(D48="出",0.8,0.5))</f>
        <v/>
      </c>
      <c r="U48" s="1082"/>
      <c r="V48" s="1081" t="str">
        <f>IF(A48="","",IF(E48="下",IF(T48=0.8,0.4,0.6),IF(T48=0.8,1,1.6)))</f>
        <v/>
      </c>
      <c r="W48" s="1082"/>
      <c r="X48" s="1057" t="str">
        <f>IFERROR(IF(A48="","",IF(OR(E48="下",AF48=""),R48*T48-V48,R48*T48+AV48*AX48-V48)),"?")</f>
        <v/>
      </c>
      <c r="Y48" s="1058"/>
      <c r="Z48" s="1057" t="str">
        <f>IF(A48="","",IF(OR(X48="?",X49="?"),"?",MAX(X48,X49)))</f>
        <v/>
      </c>
      <c r="AA48" s="1058"/>
      <c r="AB48" s="1083" t="str">
        <f>BU48</f>
        <v/>
      </c>
      <c r="AC48" s="1084"/>
      <c r="AD48" s="1083" t="str">
        <f>BU48</f>
        <v/>
      </c>
      <c r="AE48" s="1089"/>
      <c r="AF48" s="1061"/>
      <c r="AG48" s="1062"/>
      <c r="AH48" s="365" t="s">
        <v>570</v>
      </c>
      <c r="AI48" s="1065"/>
      <c r="AJ48" s="1052"/>
      <c r="AK48" s="1052"/>
      <c r="AL48" s="1051"/>
      <c r="AM48" s="1051"/>
      <c r="AN48" s="232"/>
      <c r="AO48" s="233"/>
      <c r="AP48" s="1051"/>
      <c r="AQ48" s="1051"/>
      <c r="AR48" s="1052"/>
      <c r="AS48" s="1052"/>
      <c r="AT48" s="1053" t="str">
        <f>IF(AF48="","",IF(E48="下","-",CB48))</f>
        <v/>
      </c>
      <c r="AU48" s="1054"/>
      <c r="AV48" s="1055" t="str">
        <f>IF(AF48="","",IF(E48="下","-",CD48))</f>
        <v/>
      </c>
      <c r="AW48" s="1056"/>
      <c r="AX48" s="1053" t="str">
        <f>IF(AF48="","",IF(E48="下","-",IF(AI48="出",0.8,0.5)))</f>
        <v/>
      </c>
      <c r="AY48" s="1054"/>
      <c r="AZ48" s="1053" t="str">
        <f>IF(AF48="","",IF(E48="下","-",IF(AI48="出",0.4,0.6)))</f>
        <v/>
      </c>
      <c r="BA48" s="1054"/>
      <c r="BB48" s="1057" t="str">
        <f>IFERROR(IF(AF48="","",IF(E48="下","-",AV48*AX48-AZ48)),"?")</f>
        <v/>
      </c>
      <c r="BC48" s="1058"/>
      <c r="BD48" s="1057" t="str">
        <f>IF(AF48="","",IF(E48="下","-",IF(OR(BB48="?",BB49="?"),"?",MAX(BB48,BB49))))</f>
        <v/>
      </c>
      <c r="BE48" s="1058"/>
      <c r="BF48" s="1083" t="str">
        <f>CE50</f>
        <v/>
      </c>
      <c r="BG48" s="1084"/>
      <c r="BH48" s="1083" t="str">
        <f>IF(AF48="","",CF48)</f>
        <v/>
      </c>
      <c r="BI48" s="1089"/>
      <c r="BK48" s="403"/>
      <c r="BL48" s="403" t="str">
        <f t="shared" ref="BL48:BL69" si="100">IF(OR(J48=0,J48="",J48="　"),"－",J48)&amp;IF(OR(K48=0,K48="",K48="　"),"－",K48)</f>
        <v>－－</v>
      </c>
      <c r="BM48" s="403">
        <f t="shared" ref="BM48:BM69" si="101">VLOOKUP(BL48,$CR$3:$CS$27,2,FALSE)</f>
        <v>1</v>
      </c>
      <c r="BN48" s="403">
        <f t="shared" ref="BN48:BN85" si="102">IFERROR(IF(J48="×",VLOOKUP(H48,$CM$2:$CN$6,2,FALSE),IF(OR(J48="／",J48="＼"),VLOOKUP(H48,$CL$2:$CN$6,3,FALSE),0)),"?")</f>
        <v>0</v>
      </c>
      <c r="BO48" s="403">
        <f t="shared" ref="BO48:BO85" si="103">IFERROR(IF(K48="×",VLOOKUP(L48,$CM$2:$CN$6,2,FALSE),IF(OR(K48="／",K48="＼"),VLOOKUP(L48,$CL$2:$CN$6,3,FALSE),0)),"?")</f>
        <v>0</v>
      </c>
      <c r="BP48" s="403">
        <f t="shared" ref="BP48:BP69" si="104">IFERROR((BN48*5+BO48),"?")</f>
        <v>0</v>
      </c>
      <c r="BQ48" s="403">
        <f t="shared" ref="BQ48:BQ69" ca="1" si="105">IFERROR(OFFSET($CT$2,BM48,BP48),"?")</f>
        <v>0</v>
      </c>
      <c r="BR48" s="404">
        <f t="shared" ref="BR48:BR69" si="106">(((F48+H48)-(L48+N48))^2)^0.5</f>
        <v>0</v>
      </c>
      <c r="BS48" s="405">
        <f t="shared" ref="BS48:BS69" ca="1" si="107">IFERROR(BQ48+BR48,"?")</f>
        <v>0</v>
      </c>
      <c r="BT48" s="406" t="str">
        <f>IF(A48="","",IF(Z48="?","?",IF(Z48&gt;$B$16,$D$16,IF(Z48&gt;$B$14,$D$15,IF(Z48&gt;$B$13,$D$14,IF(Z48&gt;$B$12,$D$13,IF(Z48&gt;$B$11,$D$12,IF(Z48&gt;$B$10,$D$11,IF(Z48&gt;$B$9,$D$10,IF(Z48&gt;$B$8,$D$9,IF(Z48&gt;$B$7,$D$8,IF(Z48&gt;$B$6,$D$7,$D$6))))))))))))</f>
        <v/>
      </c>
      <c r="BU48" s="406" t="str">
        <f>IF(A48="","",IF(OR(E48="下",AF48=""),BT48,IF(BD48&gt;Z48,"→"&amp;CE48,BT48)))</f>
        <v/>
      </c>
      <c r="BV48" s="406"/>
      <c r="BW48" s="403" t="str">
        <f>IF(OR(AN48=0,AN48="",AN48="　"),"－",AN48)&amp;IF(OR(AO48=0,AO48="",AO48="　"),"－",AO48)</f>
        <v>－－</v>
      </c>
      <c r="BX48" s="403">
        <f t="shared" ref="BX48:BX49" si="108">VLOOKUP(BW48,$CR$3:$CS$27,2,FALSE)</f>
        <v>1</v>
      </c>
      <c r="BY48" s="403">
        <f t="shared" ref="BY48:BY85" si="109">IFERROR(IF(AN48="×",VLOOKUP(AL48,$CM$2:$CN$6,2,FALSE),IF(OR(AN48="／",AN48="＼"),VLOOKUP(AL48,$CL$2:$CN$6,3,FALSE),0)),"?")</f>
        <v>0</v>
      </c>
      <c r="BZ48" s="403">
        <f t="shared" ref="BZ48:BZ85" si="110">IFERROR(IF(AO48="×",VLOOKUP(AP48,$CM$2:$CN$6,2,FALSE),IF(OR(AO48="／",AO48="＼"),VLOOKUP(AP48,$CL$2:$CN$6,3,FALSE),0)),"?")</f>
        <v>0</v>
      </c>
      <c r="CA48" s="403">
        <f t="shared" ref="CA48:CA69" si="111">IFERROR((BY48*5+BZ48),"?")</f>
        <v>0</v>
      </c>
      <c r="CB48" s="403">
        <f t="shared" ref="CB48:CB69" ca="1" si="112">IFERROR(OFFSET($CT$2,BX48,CA48),"?")</f>
        <v>0</v>
      </c>
      <c r="CC48" s="404">
        <f>(((AJ48+AL48)-(AP48+AR48))^2)^0.5</f>
        <v>0</v>
      </c>
      <c r="CD48" s="405">
        <f t="shared" ref="CD48:CD69" ca="1" si="113">IFERROR(CB48+CC48,"?")</f>
        <v>0</v>
      </c>
      <c r="CE48" s="406" t="str">
        <f>IF(AF48="","",IF(E48="下","-",IF(BD48="?","?",IF(BD48&gt;$B$16,$D$16,IF(BD48&gt;$B$14,$D$15,IF(BD48&gt;$B$13,$D$14,IF(BD48&gt;$B$12,$D$13,IF(BD48&gt;$B$11,$D$12,IF(BD48&gt;$B$10,$D$11,IF(BD48&gt;$B$9,$D$10,IF(BD48&gt;$B$8,$D$9,IF(BD48&gt;$B$7,$D$8,IF(BD48&gt;$B$6,$D$7,$D$6)))))))))))))</f>
        <v/>
      </c>
      <c r="CF48" s="406" t="str">
        <f>IF(E48="下","-",IF(A48="",CE48,IF(Z48&gt;BD48,"→"&amp;BT48,CE48)))</f>
        <v/>
      </c>
    </row>
    <row r="49" spans="1:84" ht="15" customHeight="1">
      <c r="A49" s="1069"/>
      <c r="B49" s="1070"/>
      <c r="C49" s="368" t="s">
        <v>571</v>
      </c>
      <c r="D49" s="1065"/>
      <c r="E49" s="1065"/>
      <c r="F49" s="1052"/>
      <c r="G49" s="1052"/>
      <c r="H49" s="1051"/>
      <c r="I49" s="1051"/>
      <c r="J49" s="232"/>
      <c r="K49" s="233"/>
      <c r="L49" s="1051"/>
      <c r="M49" s="1051"/>
      <c r="N49" s="1052"/>
      <c r="O49" s="1052"/>
      <c r="P49" s="1053" t="str">
        <f>IF(A48="","",BQ49)</f>
        <v/>
      </c>
      <c r="Q49" s="1054"/>
      <c r="R49" s="1055" t="str">
        <f>IF(A48="","",BS49)</f>
        <v/>
      </c>
      <c r="S49" s="1056"/>
      <c r="T49" s="1081" t="str">
        <f>IF(A48="","",IF(D48="出",0.8,0.5))</f>
        <v/>
      </c>
      <c r="U49" s="1082"/>
      <c r="V49" s="1081" t="str">
        <f>IF(A48="","",IF(E48="下",IF(T49=0.8,0.4,0.6),IF(T49=0.8,1,1.6)))</f>
        <v/>
      </c>
      <c r="W49" s="1082"/>
      <c r="X49" s="1057" t="str">
        <f>IFERROR(IF(A48="","",IF(OR(E48="下",AF48=""),R49*T49-V49,R49*T49+AV49*AX49-V49)),"?")</f>
        <v/>
      </c>
      <c r="Y49" s="1058"/>
      <c r="Z49" s="1067"/>
      <c r="AA49" s="1068"/>
      <c r="AB49" s="1087"/>
      <c r="AC49" s="1088"/>
      <c r="AD49" s="1087"/>
      <c r="AE49" s="1090"/>
      <c r="AF49" s="1069"/>
      <c r="AG49" s="1070"/>
      <c r="AH49" s="368" t="s">
        <v>571</v>
      </c>
      <c r="AI49" s="1065"/>
      <c r="AJ49" s="1052"/>
      <c r="AK49" s="1052"/>
      <c r="AL49" s="1051"/>
      <c r="AM49" s="1051"/>
      <c r="AN49" s="232"/>
      <c r="AO49" s="233"/>
      <c r="AP49" s="1051"/>
      <c r="AQ49" s="1051"/>
      <c r="AR49" s="1052"/>
      <c r="AS49" s="1052"/>
      <c r="AT49" s="1053" t="str">
        <f>IF(AF48="","",IF(E48="下","-",CB49))</f>
        <v/>
      </c>
      <c r="AU49" s="1054"/>
      <c r="AV49" s="1055" t="str">
        <f>IF(AF48="","",IF(E48="下","-",CD49))</f>
        <v/>
      </c>
      <c r="AW49" s="1056"/>
      <c r="AX49" s="1053" t="str">
        <f>IF(AF48="","",IF(E48="下","-",IF(AI48="出",0.8,0.5)))</f>
        <v/>
      </c>
      <c r="AY49" s="1054"/>
      <c r="AZ49" s="1053" t="str">
        <f>IF(AF48="","",IF(E48="下","-",IF(AI48="出",0.4,0.6)))</f>
        <v/>
      </c>
      <c r="BA49" s="1054"/>
      <c r="BB49" s="1057" t="str">
        <f>IFERROR(IF(AF48="","",IF(E48="下","-",AV49*AX49-AZ49)),"?")</f>
        <v/>
      </c>
      <c r="BC49" s="1058"/>
      <c r="BD49" s="1067"/>
      <c r="BE49" s="1068"/>
      <c r="BF49" s="1087"/>
      <c r="BG49" s="1088"/>
      <c r="BH49" s="1087"/>
      <c r="BI49" s="1090"/>
      <c r="BK49" s="403"/>
      <c r="BL49" s="403" t="str">
        <f t="shared" si="100"/>
        <v>－－</v>
      </c>
      <c r="BM49" s="403">
        <f t="shared" si="101"/>
        <v>1</v>
      </c>
      <c r="BN49" s="403">
        <f t="shared" si="102"/>
        <v>0</v>
      </c>
      <c r="BO49" s="403">
        <f t="shared" si="103"/>
        <v>0</v>
      </c>
      <c r="BP49" s="403">
        <f t="shared" si="104"/>
        <v>0</v>
      </c>
      <c r="BQ49" s="403">
        <f t="shared" ca="1" si="105"/>
        <v>0</v>
      </c>
      <c r="BR49" s="404">
        <f t="shared" si="106"/>
        <v>0</v>
      </c>
      <c r="BS49" s="405">
        <f t="shared" ca="1" si="107"/>
        <v>0</v>
      </c>
      <c r="BT49" s="406"/>
      <c r="BU49" s="406" t="str">
        <f t="shared" ref="BU49:BU85" si="114">IF(A49="","",IF(OR(E49="下",AF49=""),BT49,IF(BD49&gt;Z49,"→"&amp;CE49,BT49)))</f>
        <v/>
      </c>
      <c r="BV49" s="406"/>
      <c r="BW49" s="403" t="str">
        <f t="shared" ref="BW49:BW69" si="115">IF(OR(AN49=0,AN49="",AN49="　"),"－",AN49)&amp;IF(OR(AO49=0,AO49="",AO49="　"),"－",AO49)</f>
        <v>－－</v>
      </c>
      <c r="BX49" s="403">
        <f t="shared" si="108"/>
        <v>1</v>
      </c>
      <c r="BY49" s="403">
        <f t="shared" si="109"/>
        <v>0</v>
      </c>
      <c r="BZ49" s="403">
        <f t="shared" si="110"/>
        <v>0</v>
      </c>
      <c r="CA49" s="403">
        <f t="shared" si="111"/>
        <v>0</v>
      </c>
      <c r="CB49" s="403">
        <f t="shared" ca="1" si="112"/>
        <v>0</v>
      </c>
      <c r="CC49" s="404">
        <f t="shared" ref="CC49:CC69" si="116">(((AJ49+AL49)-(AP49+AR49))^2)^0.5</f>
        <v>0</v>
      </c>
      <c r="CD49" s="405">
        <f t="shared" ca="1" si="113"/>
        <v>0</v>
      </c>
      <c r="CE49" s="406"/>
      <c r="CF49" s="406"/>
    </row>
    <row r="50" spans="1:84" ht="15" customHeight="1">
      <c r="A50" s="1061"/>
      <c r="B50" s="1062"/>
      <c r="C50" s="365" t="s">
        <v>570</v>
      </c>
      <c r="D50" s="1065"/>
      <c r="E50" s="1065"/>
      <c r="F50" s="1052"/>
      <c r="G50" s="1052"/>
      <c r="H50" s="1051"/>
      <c r="I50" s="1051"/>
      <c r="J50" s="232"/>
      <c r="K50" s="233"/>
      <c r="L50" s="1051"/>
      <c r="M50" s="1051"/>
      <c r="N50" s="1052"/>
      <c r="O50" s="1052"/>
      <c r="P50" s="1053" t="str">
        <f>IF(A50="","",BQ50)</f>
        <v/>
      </c>
      <c r="Q50" s="1054"/>
      <c r="R50" s="1055" t="str">
        <f>IF(A50="","",BS50)</f>
        <v/>
      </c>
      <c r="S50" s="1056"/>
      <c r="T50" s="1081" t="str">
        <f>IF(A50="","",IF(D50="出",0.8,0.5))</f>
        <v/>
      </c>
      <c r="U50" s="1082"/>
      <c r="V50" s="1081" t="str">
        <f>IF(A50="","",IF(E50="下",IF(T50=0.8,0.4,0.6),IF(T50=0.8,1,1.6)))</f>
        <v/>
      </c>
      <c r="W50" s="1082"/>
      <c r="X50" s="1057" t="str">
        <f>IFERROR(IF(A50="","",IF(OR(E50="下",AF50=""),R50*T50-V50,R50*T50+AV50*AX50-V50)),"?")</f>
        <v/>
      </c>
      <c r="Y50" s="1058"/>
      <c r="Z50" s="1057" t="str">
        <f>IF(A50="","",IF(OR(X50="?",X51="?"),"?",MAX(X50,X51)))</f>
        <v/>
      </c>
      <c r="AA50" s="1058"/>
      <c r="AB50" s="1083" t="str">
        <f t="shared" ref="AB50" si="117">BU50</f>
        <v/>
      </c>
      <c r="AC50" s="1084"/>
      <c r="AD50" s="1083" t="str">
        <f t="shared" ref="AD50" si="118">BU50</f>
        <v/>
      </c>
      <c r="AE50" s="1089"/>
      <c r="AF50" s="1061"/>
      <c r="AG50" s="1062"/>
      <c r="AH50" s="365" t="s">
        <v>570</v>
      </c>
      <c r="AI50" s="1065"/>
      <c r="AJ50" s="1052"/>
      <c r="AK50" s="1052"/>
      <c r="AL50" s="1049"/>
      <c r="AM50" s="1050"/>
      <c r="AN50" s="232"/>
      <c r="AO50" s="233"/>
      <c r="AP50" s="1051"/>
      <c r="AQ50" s="1051"/>
      <c r="AR50" s="1052"/>
      <c r="AS50" s="1052"/>
      <c r="AT50" s="1053" t="str">
        <f>IF(AF50="","",IF(E50="下","-",CB50))</f>
        <v/>
      </c>
      <c r="AU50" s="1054"/>
      <c r="AV50" s="1055" t="str">
        <f>IF(AF50="","",IF(E50="下","-",CD50))</f>
        <v/>
      </c>
      <c r="AW50" s="1056"/>
      <c r="AX50" s="1053" t="str">
        <f>IF(AF50="","",IF(E50="下","-",IF(AI50="出",0.8,0.5)))</f>
        <v/>
      </c>
      <c r="AY50" s="1054"/>
      <c r="AZ50" s="1053" t="str">
        <f>IF(AF50="","",IF(E50="下","-",IF(AI50="出",0.4,0.6)))</f>
        <v/>
      </c>
      <c r="BA50" s="1054"/>
      <c r="BB50" s="1057" t="str">
        <f>IFERROR(IF(AF50="","",IF(E50="下","-",AV50*AX50-AZ50)),"?")</f>
        <v/>
      </c>
      <c r="BC50" s="1058"/>
      <c r="BD50" s="1057" t="str">
        <f t="shared" ref="BD50" si="119">IF(AF50="","",IF(E50="下","-",IF(OR(BB50="?",BB51="?"),"?",MAX(BB50,BB51))))</f>
        <v/>
      </c>
      <c r="BE50" s="1058"/>
      <c r="BF50" s="1083" t="str">
        <f t="shared" ref="BF50" si="120">IF(AF50="","",CF50)</f>
        <v/>
      </c>
      <c r="BG50" s="1084"/>
      <c r="BH50" s="1083" t="str">
        <f t="shared" ref="BH50" si="121">CE50</f>
        <v/>
      </c>
      <c r="BI50" s="1089"/>
      <c r="BK50" s="403"/>
      <c r="BL50" s="403" t="str">
        <f t="shared" si="100"/>
        <v>－－</v>
      </c>
      <c r="BM50" s="403">
        <f t="shared" si="101"/>
        <v>1</v>
      </c>
      <c r="BN50" s="403">
        <f t="shared" si="102"/>
        <v>0</v>
      </c>
      <c r="BO50" s="403">
        <f t="shared" si="103"/>
        <v>0</v>
      </c>
      <c r="BP50" s="403">
        <f t="shared" si="104"/>
        <v>0</v>
      </c>
      <c r="BQ50" s="403">
        <f t="shared" ca="1" si="105"/>
        <v>0</v>
      </c>
      <c r="BR50" s="404">
        <f t="shared" si="106"/>
        <v>0</v>
      </c>
      <c r="BS50" s="405">
        <f t="shared" ca="1" si="107"/>
        <v>0</v>
      </c>
      <c r="BT50" s="406" t="str">
        <f>IF(A50="","",IF(Z50="?","?",IF(Z50&gt;$B$16,$D$16,IF(Z50&gt;$B$14,$D$15,IF(Z50&gt;$B$13,$D$14,IF(Z50&gt;$B$12,$D$13,IF(Z50&gt;$B$11,$D$12,IF(Z50&gt;$B$10,$D$11,IF(Z50&gt;$B$9,$D$10,IF(Z50&gt;$B$8,$D$9,IF(Z50&gt;$B$7,$D$8,IF(Z50&gt;$B$6,$D$7,$D$6))))))))))))</f>
        <v/>
      </c>
      <c r="BU50" s="406" t="str">
        <f t="shared" si="114"/>
        <v/>
      </c>
      <c r="BV50" s="406"/>
      <c r="BW50" s="403" t="str">
        <f t="shared" si="115"/>
        <v>－－</v>
      </c>
      <c r="BX50" s="403">
        <f>VLOOKUP(BW50,$CR$3:$CS$27,2,FALSE)</f>
        <v>1</v>
      </c>
      <c r="BY50" s="403">
        <f t="shared" si="109"/>
        <v>0</v>
      </c>
      <c r="BZ50" s="403">
        <f t="shared" si="110"/>
        <v>0</v>
      </c>
      <c r="CA50" s="403">
        <f t="shared" si="111"/>
        <v>0</v>
      </c>
      <c r="CB50" s="403">
        <f t="shared" ca="1" si="112"/>
        <v>0</v>
      </c>
      <c r="CC50" s="404">
        <f t="shared" si="116"/>
        <v>0</v>
      </c>
      <c r="CD50" s="405">
        <f t="shared" ca="1" si="113"/>
        <v>0</v>
      </c>
      <c r="CE50" s="406" t="str">
        <f>IF(AF50="","",IF(E50="下","-",IF(BD50="?","?",IF(BD50&gt;$B$16,$D$16,IF(BD50&gt;$B$14,$D$15,IF(BD50&gt;$B$13,$D$14,IF(BD50&gt;$B$12,$D$13,IF(BD50&gt;$B$11,$D$12,IF(BD50&gt;$B$10,$D$11,IF(BD50&gt;$B$9,$D$10,IF(BD50&gt;$B$8,$D$9,IF(BD50&gt;$B$7,$D$8,IF(BD50&gt;$B$6,$D$7,$D$6)))))))))))))</f>
        <v/>
      </c>
      <c r="CF50" s="406" t="str">
        <f t="shared" ref="CF50" si="122">IF(E50="下","-",IF(A50="",CE50,IF(Z50&gt;BD50,"→"&amp;BT50,CE50)))</f>
        <v/>
      </c>
    </row>
    <row r="51" spans="1:84" ht="15" customHeight="1">
      <c r="A51" s="1069"/>
      <c r="B51" s="1070"/>
      <c r="C51" s="368" t="s">
        <v>571</v>
      </c>
      <c r="D51" s="1065"/>
      <c r="E51" s="1065"/>
      <c r="F51" s="1052"/>
      <c r="G51" s="1052"/>
      <c r="H51" s="1051"/>
      <c r="I51" s="1051"/>
      <c r="J51" s="232"/>
      <c r="K51" s="233"/>
      <c r="L51" s="1051"/>
      <c r="M51" s="1051"/>
      <c r="N51" s="1052"/>
      <c r="O51" s="1052"/>
      <c r="P51" s="1053" t="str">
        <f>IF(A50="","",BQ51)</f>
        <v/>
      </c>
      <c r="Q51" s="1054"/>
      <c r="R51" s="1055" t="str">
        <f>IF(A50="","",BS51)</f>
        <v/>
      </c>
      <c r="S51" s="1056"/>
      <c r="T51" s="1081" t="str">
        <f>IF(A50="","",IF(D50="出",0.8,0.5))</f>
        <v/>
      </c>
      <c r="U51" s="1082"/>
      <c r="V51" s="1081" t="str">
        <f>IF(A50="","",IF(E50="下",IF(T51=0.8,0.4,0.6),IF(T51=0.8,1,1.6)))</f>
        <v/>
      </c>
      <c r="W51" s="1082"/>
      <c r="X51" s="1057" t="str">
        <f>IFERROR(IF(A50="","",IF(OR(E50="下",AF50=""),R51*T51-V51,R51*T51+AV51*AX51-V51)),"?")</f>
        <v/>
      </c>
      <c r="Y51" s="1058"/>
      <c r="Z51" s="1067"/>
      <c r="AA51" s="1068"/>
      <c r="AB51" s="1087"/>
      <c r="AC51" s="1088"/>
      <c r="AD51" s="1087"/>
      <c r="AE51" s="1090"/>
      <c r="AF51" s="1069"/>
      <c r="AG51" s="1070"/>
      <c r="AH51" s="368" t="s">
        <v>571</v>
      </c>
      <c r="AI51" s="1065"/>
      <c r="AJ51" s="1052"/>
      <c r="AK51" s="1052"/>
      <c r="AL51" s="1049"/>
      <c r="AM51" s="1050"/>
      <c r="AN51" s="232"/>
      <c r="AO51" s="233"/>
      <c r="AP51" s="1051"/>
      <c r="AQ51" s="1051"/>
      <c r="AR51" s="1052"/>
      <c r="AS51" s="1052"/>
      <c r="AT51" s="1053" t="str">
        <f>IF(AF50="","",IF(E50="下","-",CB51))</f>
        <v/>
      </c>
      <c r="AU51" s="1054"/>
      <c r="AV51" s="1055" t="str">
        <f>IF(AF50="","",IF(E50="下","-",CD51))</f>
        <v/>
      </c>
      <c r="AW51" s="1056"/>
      <c r="AX51" s="1053" t="str">
        <f>IF(AF50="","",IF(E50="下","-",IF(AI50="出",0.8,0.5)))</f>
        <v/>
      </c>
      <c r="AY51" s="1054"/>
      <c r="AZ51" s="1053" t="str">
        <f>IF(AF50="","",IF(E50="下","-",IF(AI50="出",0.4,0.6)))</f>
        <v/>
      </c>
      <c r="BA51" s="1054"/>
      <c r="BB51" s="1057" t="str">
        <f>IFERROR(IF(AF50="","",IF(E50="下","-",AV51*AX51-AZ51)),"?")</f>
        <v/>
      </c>
      <c r="BC51" s="1058"/>
      <c r="BD51" s="1067"/>
      <c r="BE51" s="1068"/>
      <c r="BF51" s="1087"/>
      <c r="BG51" s="1088"/>
      <c r="BH51" s="1087"/>
      <c r="BI51" s="1090"/>
      <c r="BK51" s="403"/>
      <c r="BL51" s="403" t="str">
        <f t="shared" si="100"/>
        <v>－－</v>
      </c>
      <c r="BM51" s="403">
        <f t="shared" si="101"/>
        <v>1</v>
      </c>
      <c r="BN51" s="403">
        <f t="shared" si="102"/>
        <v>0</v>
      </c>
      <c r="BO51" s="403">
        <f t="shared" si="103"/>
        <v>0</v>
      </c>
      <c r="BP51" s="403">
        <f t="shared" si="104"/>
        <v>0</v>
      </c>
      <c r="BQ51" s="403">
        <f t="shared" ca="1" si="105"/>
        <v>0</v>
      </c>
      <c r="BR51" s="404">
        <f t="shared" si="106"/>
        <v>0</v>
      </c>
      <c r="BS51" s="405">
        <f t="shared" ca="1" si="107"/>
        <v>0</v>
      </c>
      <c r="BT51" s="406"/>
      <c r="BU51" s="406" t="str">
        <f t="shared" si="114"/>
        <v/>
      </c>
      <c r="BV51" s="406"/>
      <c r="BW51" s="403" t="str">
        <f t="shared" si="115"/>
        <v>－－</v>
      </c>
      <c r="BX51" s="403">
        <f t="shared" ref="BX51:BX69" si="123">VLOOKUP(BW51,$CR$3:$CS$27,2,FALSE)</f>
        <v>1</v>
      </c>
      <c r="BY51" s="403">
        <f t="shared" si="109"/>
        <v>0</v>
      </c>
      <c r="BZ51" s="403">
        <f t="shared" si="110"/>
        <v>0</v>
      </c>
      <c r="CA51" s="403">
        <f t="shared" si="111"/>
        <v>0</v>
      </c>
      <c r="CB51" s="403">
        <f t="shared" ca="1" si="112"/>
        <v>0</v>
      </c>
      <c r="CC51" s="404">
        <f t="shared" si="116"/>
        <v>0</v>
      </c>
      <c r="CD51" s="405">
        <f t="shared" ca="1" si="113"/>
        <v>0</v>
      </c>
      <c r="CE51" s="406"/>
      <c r="CF51" s="406"/>
    </row>
    <row r="52" spans="1:84" ht="15" customHeight="1">
      <c r="A52" s="1061"/>
      <c r="B52" s="1062"/>
      <c r="C52" s="365" t="s">
        <v>570</v>
      </c>
      <c r="D52" s="1065"/>
      <c r="E52" s="1065"/>
      <c r="F52" s="1052"/>
      <c r="G52" s="1052"/>
      <c r="H52" s="1051"/>
      <c r="I52" s="1051"/>
      <c r="J52" s="232"/>
      <c r="K52" s="233"/>
      <c r="L52" s="1051"/>
      <c r="M52" s="1051"/>
      <c r="N52" s="1052"/>
      <c r="O52" s="1052"/>
      <c r="P52" s="1053" t="str">
        <f>IF(A52="","",BQ52)</f>
        <v/>
      </c>
      <c r="Q52" s="1054"/>
      <c r="R52" s="1055" t="str">
        <f>IF(A52="","",BS52)</f>
        <v/>
      </c>
      <c r="S52" s="1056"/>
      <c r="T52" s="1081" t="str">
        <f>IF(A52="","",IF(D52="出",0.8,0.5))</f>
        <v/>
      </c>
      <c r="U52" s="1082"/>
      <c r="V52" s="1081" t="str">
        <f>IF(A52="","",IF(E52="下",IF(T52=0.8,0.4,0.6),IF(T52=0.8,1,1.6)))</f>
        <v/>
      </c>
      <c r="W52" s="1082"/>
      <c r="X52" s="1057" t="str">
        <f>IFERROR(IF(A52="","",IF(OR(E52="下",AF52=""),R52*T52-V52,R52*T52+AV52*AX52-V52)),"?")</f>
        <v/>
      </c>
      <c r="Y52" s="1058"/>
      <c r="Z52" s="1057" t="str">
        <f>IF(A52="","",IF(OR(X52="?",X53="?"),"?",MAX(X52,X53)))</f>
        <v/>
      </c>
      <c r="AA52" s="1058"/>
      <c r="AB52" s="1083" t="str">
        <f t="shared" ref="AB52" si="124">BU52</f>
        <v/>
      </c>
      <c r="AC52" s="1084"/>
      <c r="AD52" s="1083" t="str">
        <f t="shared" ref="AD52" si="125">BU52</f>
        <v/>
      </c>
      <c r="AE52" s="1089"/>
      <c r="AF52" s="1061"/>
      <c r="AG52" s="1062"/>
      <c r="AH52" s="365" t="s">
        <v>570</v>
      </c>
      <c r="AI52" s="1065"/>
      <c r="AJ52" s="1052"/>
      <c r="AK52" s="1052"/>
      <c r="AL52" s="1049"/>
      <c r="AM52" s="1050"/>
      <c r="AN52" s="232"/>
      <c r="AO52" s="233"/>
      <c r="AP52" s="1051"/>
      <c r="AQ52" s="1051"/>
      <c r="AR52" s="1052"/>
      <c r="AS52" s="1052"/>
      <c r="AT52" s="1053" t="str">
        <f>IF(AF52="","",IF(E52="下","-",CB52))</f>
        <v/>
      </c>
      <c r="AU52" s="1054"/>
      <c r="AV52" s="1055" t="str">
        <f>IF(AF52="","",IF(E52="下","-",CD52))</f>
        <v/>
      </c>
      <c r="AW52" s="1056"/>
      <c r="AX52" s="1053" t="str">
        <f>IF(AF52="","",IF(E52="下","-",IF(AI52="出",0.8,0.5)))</f>
        <v/>
      </c>
      <c r="AY52" s="1054"/>
      <c r="AZ52" s="1053" t="str">
        <f>IF(AF52="","",IF(E52="下","-",IF(AI52="出",0.4,0.6)))</f>
        <v/>
      </c>
      <c r="BA52" s="1054"/>
      <c r="BB52" s="1057" t="str">
        <f>IFERROR(IF(AF52="","",IF(E52="下","-",AV52*AX52-AZ52)),"?")</f>
        <v/>
      </c>
      <c r="BC52" s="1058"/>
      <c r="BD52" s="1057" t="str">
        <f t="shared" ref="BD52" si="126">IF(AF52="","",IF(E52="下","-",IF(OR(BB52="?",BB53="?"),"?",MAX(BB52,BB53))))</f>
        <v/>
      </c>
      <c r="BE52" s="1058"/>
      <c r="BF52" s="1083" t="str">
        <f t="shared" ref="BF52" si="127">IF(AF52="","",CF52)</f>
        <v/>
      </c>
      <c r="BG52" s="1084"/>
      <c r="BH52" s="1083" t="str">
        <f t="shared" ref="BH52" si="128">CE52</f>
        <v/>
      </c>
      <c r="BI52" s="1089"/>
      <c r="BK52" s="403"/>
      <c r="BL52" s="403" t="str">
        <f t="shared" si="100"/>
        <v>－－</v>
      </c>
      <c r="BM52" s="403">
        <f t="shared" si="101"/>
        <v>1</v>
      </c>
      <c r="BN52" s="403">
        <f t="shared" si="102"/>
        <v>0</v>
      </c>
      <c r="BO52" s="403">
        <f t="shared" si="103"/>
        <v>0</v>
      </c>
      <c r="BP52" s="403">
        <f t="shared" si="104"/>
        <v>0</v>
      </c>
      <c r="BQ52" s="403">
        <f t="shared" ca="1" si="105"/>
        <v>0</v>
      </c>
      <c r="BR52" s="404">
        <f t="shared" si="106"/>
        <v>0</v>
      </c>
      <c r="BS52" s="405">
        <f t="shared" ca="1" si="107"/>
        <v>0</v>
      </c>
      <c r="BT52" s="406" t="str">
        <f>IF(A52="","",IF(Z52="?","?",IF(Z52&gt;$B$16,$D$16,IF(Z52&gt;$B$14,$D$15,IF(Z52&gt;$B$13,$D$14,IF(Z52&gt;$B$12,$D$13,IF(Z52&gt;$B$11,$D$12,IF(Z52&gt;$B$10,$D$11,IF(Z52&gt;$B$9,$D$10,IF(Z52&gt;$B$8,$D$9,IF(Z52&gt;$B$7,$D$8,IF(Z52&gt;$B$6,$D$7,$D$6))))))))))))</f>
        <v/>
      </c>
      <c r="BU52" s="406" t="str">
        <f t="shared" si="114"/>
        <v/>
      </c>
      <c r="BV52" s="406"/>
      <c r="BW52" s="403" t="str">
        <f t="shared" si="115"/>
        <v>－－</v>
      </c>
      <c r="BX52" s="403">
        <f t="shared" si="123"/>
        <v>1</v>
      </c>
      <c r="BY52" s="403">
        <f t="shared" si="109"/>
        <v>0</v>
      </c>
      <c r="BZ52" s="403">
        <f t="shared" si="110"/>
        <v>0</v>
      </c>
      <c r="CA52" s="403">
        <f t="shared" si="111"/>
        <v>0</v>
      </c>
      <c r="CB52" s="403">
        <f t="shared" ca="1" si="112"/>
        <v>0</v>
      </c>
      <c r="CC52" s="404">
        <f t="shared" si="116"/>
        <v>0</v>
      </c>
      <c r="CD52" s="405">
        <f t="shared" ca="1" si="113"/>
        <v>0</v>
      </c>
      <c r="CE52" s="406" t="str">
        <f>IF(AF52="","",IF(E52="下","-",IF(BD52="?","?",IF(BD52&gt;$B$16,$D$16,IF(BD52&gt;$B$14,$D$15,IF(BD52&gt;$B$13,$D$14,IF(BD52&gt;$B$12,$D$13,IF(BD52&gt;$B$11,$D$12,IF(BD52&gt;$B$10,$D$11,IF(BD52&gt;$B$9,$D$10,IF(BD52&gt;$B$8,$D$9,IF(BD52&gt;$B$7,$D$8,IF(BD52&gt;$B$6,$D$7,$D$6)))))))))))))</f>
        <v/>
      </c>
      <c r="CF52" s="406" t="str">
        <f t="shared" ref="CF52" si="129">IF(E52="下","-",IF(A52="",CE52,IF(Z52&gt;BD52,"→"&amp;BT52,CE52)))</f>
        <v/>
      </c>
    </row>
    <row r="53" spans="1:84" ht="15" customHeight="1">
      <c r="A53" s="1069"/>
      <c r="B53" s="1070"/>
      <c r="C53" s="368" t="s">
        <v>571</v>
      </c>
      <c r="D53" s="1065"/>
      <c r="E53" s="1065"/>
      <c r="F53" s="1052"/>
      <c r="G53" s="1052"/>
      <c r="H53" s="1051"/>
      <c r="I53" s="1051"/>
      <c r="J53" s="232"/>
      <c r="K53" s="233"/>
      <c r="L53" s="1051"/>
      <c r="M53" s="1051"/>
      <c r="N53" s="1052"/>
      <c r="O53" s="1052"/>
      <c r="P53" s="1053" t="str">
        <f>IF(A52="","",BQ53)</f>
        <v/>
      </c>
      <c r="Q53" s="1054"/>
      <c r="R53" s="1055" t="str">
        <f>IF(A52="","",BS53)</f>
        <v/>
      </c>
      <c r="S53" s="1056"/>
      <c r="T53" s="1081" t="str">
        <f>IF(A52="","",IF(D52="出",0.8,0.5))</f>
        <v/>
      </c>
      <c r="U53" s="1082"/>
      <c r="V53" s="1081" t="str">
        <f>IF(A52="","",IF(E52="下",IF(T53=0.8,0.4,0.6),IF(T53=0.8,1,1.6)))</f>
        <v/>
      </c>
      <c r="W53" s="1082"/>
      <c r="X53" s="1057" t="str">
        <f>IFERROR(IF(A52="","",IF(OR(E52="下",AF52=""),R53*T53-V53,R53*T53+AV53*AX53-V53)),"?")</f>
        <v/>
      </c>
      <c r="Y53" s="1058"/>
      <c r="Z53" s="1067"/>
      <c r="AA53" s="1068"/>
      <c r="AB53" s="1087"/>
      <c r="AC53" s="1088"/>
      <c r="AD53" s="1087"/>
      <c r="AE53" s="1090"/>
      <c r="AF53" s="1069"/>
      <c r="AG53" s="1070"/>
      <c r="AH53" s="368" t="s">
        <v>571</v>
      </c>
      <c r="AI53" s="1065"/>
      <c r="AJ53" s="1052"/>
      <c r="AK53" s="1052"/>
      <c r="AL53" s="1049"/>
      <c r="AM53" s="1050"/>
      <c r="AN53" s="232"/>
      <c r="AO53" s="233"/>
      <c r="AP53" s="1051"/>
      <c r="AQ53" s="1051"/>
      <c r="AR53" s="1052"/>
      <c r="AS53" s="1052"/>
      <c r="AT53" s="1053" t="str">
        <f>IF(AF52="","",IF(E52="下","-",CB53))</f>
        <v/>
      </c>
      <c r="AU53" s="1054"/>
      <c r="AV53" s="1055" t="str">
        <f>IF(AF52="","",IF(E52="下","-",CD53))</f>
        <v/>
      </c>
      <c r="AW53" s="1056"/>
      <c r="AX53" s="1053" t="str">
        <f>IF(AF52="","",IF(E52="下","-",IF(AI52="出",0.8,0.5)))</f>
        <v/>
      </c>
      <c r="AY53" s="1054"/>
      <c r="AZ53" s="1053" t="str">
        <f>IF(AF52="","",IF(E52="下","-",IF(AI52="出",0.4,0.6)))</f>
        <v/>
      </c>
      <c r="BA53" s="1054"/>
      <c r="BB53" s="1057" t="str">
        <f>IFERROR(IF(AF52="","",IF(E52="下","-",AV53*AX53-AZ53)),"?")</f>
        <v/>
      </c>
      <c r="BC53" s="1058"/>
      <c r="BD53" s="1067"/>
      <c r="BE53" s="1068"/>
      <c r="BF53" s="1087"/>
      <c r="BG53" s="1088"/>
      <c r="BH53" s="1087"/>
      <c r="BI53" s="1090"/>
      <c r="BK53" s="403"/>
      <c r="BL53" s="403" t="str">
        <f t="shared" si="100"/>
        <v>－－</v>
      </c>
      <c r="BM53" s="403">
        <f t="shared" si="101"/>
        <v>1</v>
      </c>
      <c r="BN53" s="403">
        <f t="shared" si="102"/>
        <v>0</v>
      </c>
      <c r="BO53" s="403">
        <f t="shared" si="103"/>
        <v>0</v>
      </c>
      <c r="BP53" s="403">
        <f t="shared" si="104"/>
        <v>0</v>
      </c>
      <c r="BQ53" s="403">
        <f t="shared" ca="1" si="105"/>
        <v>0</v>
      </c>
      <c r="BR53" s="404">
        <f t="shared" si="106"/>
        <v>0</v>
      </c>
      <c r="BS53" s="405">
        <f t="shared" ca="1" si="107"/>
        <v>0</v>
      </c>
      <c r="BT53" s="406"/>
      <c r="BU53" s="406" t="str">
        <f t="shared" si="114"/>
        <v/>
      </c>
      <c r="BV53" s="406"/>
      <c r="BW53" s="403" t="str">
        <f t="shared" si="115"/>
        <v>－－</v>
      </c>
      <c r="BX53" s="403">
        <f t="shared" si="123"/>
        <v>1</v>
      </c>
      <c r="BY53" s="403">
        <f t="shared" si="109"/>
        <v>0</v>
      </c>
      <c r="BZ53" s="403">
        <f t="shared" si="110"/>
        <v>0</v>
      </c>
      <c r="CA53" s="403">
        <f t="shared" si="111"/>
        <v>0</v>
      </c>
      <c r="CB53" s="403">
        <f t="shared" ca="1" si="112"/>
        <v>0</v>
      </c>
      <c r="CC53" s="404">
        <f t="shared" si="116"/>
        <v>0</v>
      </c>
      <c r="CD53" s="405">
        <f t="shared" ca="1" si="113"/>
        <v>0</v>
      </c>
      <c r="CE53" s="406"/>
      <c r="CF53" s="406"/>
    </row>
    <row r="54" spans="1:84" ht="15" customHeight="1">
      <c r="A54" s="1061"/>
      <c r="B54" s="1062"/>
      <c r="C54" s="365" t="s">
        <v>570</v>
      </c>
      <c r="D54" s="1065"/>
      <c r="E54" s="1065"/>
      <c r="F54" s="1052"/>
      <c r="G54" s="1052"/>
      <c r="H54" s="1051"/>
      <c r="I54" s="1051"/>
      <c r="J54" s="232"/>
      <c r="K54" s="233"/>
      <c r="L54" s="1051"/>
      <c r="M54" s="1051"/>
      <c r="N54" s="1052"/>
      <c r="O54" s="1052"/>
      <c r="P54" s="1053" t="str">
        <f>IF(A54="","",BQ54)</f>
        <v/>
      </c>
      <c r="Q54" s="1054"/>
      <c r="R54" s="1055" t="str">
        <f>IF(A54="","",BS54)</f>
        <v/>
      </c>
      <c r="S54" s="1056"/>
      <c r="T54" s="1081" t="str">
        <f>IF(A54="","",IF(D54="出",0.8,0.5))</f>
        <v/>
      </c>
      <c r="U54" s="1082"/>
      <c r="V54" s="1081" t="str">
        <f>IF(A54="","",IF(E54="下",IF(T54=0.8,0.4,0.6),IF(T54=0.8,1,1.6)))</f>
        <v/>
      </c>
      <c r="W54" s="1082"/>
      <c r="X54" s="1057" t="str">
        <f>IFERROR(IF(A54="","",IF(OR(E54="下",AF54=""),R54*T54-V54,R54*T54+AV54*AX54-V54)),"?")</f>
        <v/>
      </c>
      <c r="Y54" s="1058"/>
      <c r="Z54" s="1057" t="str">
        <f>IF(A54="","",IF(OR(X54="?",X55="?"),"?",MAX(X54,X55)))</f>
        <v/>
      </c>
      <c r="AA54" s="1058"/>
      <c r="AB54" s="1083" t="str">
        <f t="shared" ref="AB54" si="130">BU54</f>
        <v/>
      </c>
      <c r="AC54" s="1084"/>
      <c r="AD54" s="1083" t="str">
        <f t="shared" ref="AD54" si="131">BU54</f>
        <v/>
      </c>
      <c r="AE54" s="1089"/>
      <c r="AF54" s="1061"/>
      <c r="AG54" s="1062"/>
      <c r="AH54" s="365" t="s">
        <v>570</v>
      </c>
      <c r="AI54" s="1065"/>
      <c r="AJ54" s="1052"/>
      <c r="AK54" s="1052"/>
      <c r="AL54" s="1049"/>
      <c r="AM54" s="1050"/>
      <c r="AN54" s="232"/>
      <c r="AO54" s="233"/>
      <c r="AP54" s="1051"/>
      <c r="AQ54" s="1051"/>
      <c r="AR54" s="1052"/>
      <c r="AS54" s="1052"/>
      <c r="AT54" s="1053" t="str">
        <f>IF(AF54="","",IF(E54="下","-",CB54))</f>
        <v/>
      </c>
      <c r="AU54" s="1054"/>
      <c r="AV54" s="1055" t="str">
        <f>IF(AF54="","",IF(E54="下","-",CD54))</f>
        <v/>
      </c>
      <c r="AW54" s="1056"/>
      <c r="AX54" s="1053" t="str">
        <f>IF(AF54="","",IF(E54="下","-",IF(AI54="出",0.8,0.5)))</f>
        <v/>
      </c>
      <c r="AY54" s="1054"/>
      <c r="AZ54" s="1053" t="str">
        <f>IF(AF54="","",IF(E54="下","-",IF(AI54="出",0.4,0.6)))</f>
        <v/>
      </c>
      <c r="BA54" s="1054"/>
      <c r="BB54" s="1057" t="str">
        <f>IFERROR(IF(AF54="","",IF(E54="下","-",AV54*AX54-AZ54)),"?")</f>
        <v/>
      </c>
      <c r="BC54" s="1058"/>
      <c r="BD54" s="1057" t="str">
        <f t="shared" ref="BD54" si="132">IF(AF54="","",IF(E54="下","-",IF(OR(BB54="?",BB55="?"),"?",MAX(BB54,BB55))))</f>
        <v/>
      </c>
      <c r="BE54" s="1058"/>
      <c r="BF54" s="1083" t="str">
        <f t="shared" ref="BF54" si="133">IF(AF54="","",CF54)</f>
        <v/>
      </c>
      <c r="BG54" s="1084"/>
      <c r="BH54" s="1083" t="str">
        <f t="shared" ref="BH54" si="134">CE54</f>
        <v/>
      </c>
      <c r="BI54" s="1089"/>
      <c r="BK54" s="403"/>
      <c r="BL54" s="403" t="str">
        <f t="shared" si="100"/>
        <v>－－</v>
      </c>
      <c r="BM54" s="403">
        <f t="shared" si="101"/>
        <v>1</v>
      </c>
      <c r="BN54" s="403">
        <f t="shared" si="102"/>
        <v>0</v>
      </c>
      <c r="BO54" s="403">
        <f t="shared" si="103"/>
        <v>0</v>
      </c>
      <c r="BP54" s="403">
        <f t="shared" si="104"/>
        <v>0</v>
      </c>
      <c r="BQ54" s="403">
        <f t="shared" ca="1" si="105"/>
        <v>0</v>
      </c>
      <c r="BR54" s="404">
        <f t="shared" si="106"/>
        <v>0</v>
      </c>
      <c r="BS54" s="405">
        <f t="shared" ca="1" si="107"/>
        <v>0</v>
      </c>
      <c r="BT54" s="406" t="str">
        <f>IF(A54="","",IF(Z54="?","?",IF(Z54&gt;$B$16,$D$16,IF(Z54&gt;$B$14,$D$15,IF(Z54&gt;$B$13,$D$14,IF(Z54&gt;$B$12,$D$13,IF(Z54&gt;$B$11,$D$12,IF(Z54&gt;$B$10,$D$11,IF(Z54&gt;$B$9,$D$10,IF(Z54&gt;$B$8,$D$9,IF(Z54&gt;$B$7,$D$8,IF(Z54&gt;$B$6,$D$7,$D$6))))))))))))</f>
        <v/>
      </c>
      <c r="BU54" s="406" t="str">
        <f t="shared" si="114"/>
        <v/>
      </c>
      <c r="BV54" s="406"/>
      <c r="BW54" s="403" t="str">
        <f t="shared" si="115"/>
        <v>－－</v>
      </c>
      <c r="BX54" s="403">
        <f t="shared" si="123"/>
        <v>1</v>
      </c>
      <c r="BY54" s="403">
        <f t="shared" si="109"/>
        <v>0</v>
      </c>
      <c r="BZ54" s="403">
        <f t="shared" si="110"/>
        <v>0</v>
      </c>
      <c r="CA54" s="403">
        <f t="shared" si="111"/>
        <v>0</v>
      </c>
      <c r="CB54" s="403">
        <f t="shared" ca="1" si="112"/>
        <v>0</v>
      </c>
      <c r="CC54" s="404">
        <f t="shared" si="116"/>
        <v>0</v>
      </c>
      <c r="CD54" s="405">
        <f t="shared" ca="1" si="113"/>
        <v>0</v>
      </c>
      <c r="CE54" s="406" t="str">
        <f>IF(AF54="","",IF(E54="下","-",IF(BD54="?","?",IF(BD54&gt;$B$16,$D$16,IF(BD54&gt;$B$14,$D$15,IF(BD54&gt;$B$13,$D$14,IF(BD54&gt;$B$12,$D$13,IF(BD54&gt;$B$11,$D$12,IF(BD54&gt;$B$10,$D$11,IF(BD54&gt;$B$9,$D$10,IF(BD54&gt;$B$8,$D$9,IF(BD54&gt;$B$7,$D$8,IF(BD54&gt;$B$6,$D$7,$D$6)))))))))))))</f>
        <v/>
      </c>
      <c r="CF54" s="406" t="str">
        <f t="shared" ref="CF54" si="135">IF(E54="下","-",IF(A54="",CE54,IF(Z54&gt;BD54,"→"&amp;BT54,CE54)))</f>
        <v/>
      </c>
    </row>
    <row r="55" spans="1:84" ht="15" customHeight="1">
      <c r="A55" s="1069"/>
      <c r="B55" s="1070"/>
      <c r="C55" s="368" t="s">
        <v>571</v>
      </c>
      <c r="D55" s="1065"/>
      <c r="E55" s="1065"/>
      <c r="F55" s="1052"/>
      <c r="G55" s="1052"/>
      <c r="H55" s="1051"/>
      <c r="I55" s="1051"/>
      <c r="J55" s="232"/>
      <c r="K55" s="233"/>
      <c r="L55" s="1051"/>
      <c r="M55" s="1051"/>
      <c r="N55" s="1052"/>
      <c r="O55" s="1052"/>
      <c r="P55" s="1053" t="str">
        <f>IF(A54="","",BQ55)</f>
        <v/>
      </c>
      <c r="Q55" s="1054"/>
      <c r="R55" s="1055" t="str">
        <f>IF(A54="","",BS55)</f>
        <v/>
      </c>
      <c r="S55" s="1056"/>
      <c r="T55" s="1081" t="str">
        <f>IF(A54="","",IF(D54="出",0.8,0.5))</f>
        <v/>
      </c>
      <c r="U55" s="1082"/>
      <c r="V55" s="1081" t="str">
        <f>IF(A54="","",IF(E54="下",IF(T55=0.8,0.4,0.6),IF(T55=0.8,1,1.6)))</f>
        <v/>
      </c>
      <c r="W55" s="1082"/>
      <c r="X55" s="1057" t="str">
        <f>IFERROR(IF(A54="","",IF(OR(E54="下",AF54=""),R55*T55-V55,R55*T55+AV55*AX55-V55)),"?")</f>
        <v/>
      </c>
      <c r="Y55" s="1058"/>
      <c r="Z55" s="1067"/>
      <c r="AA55" s="1068"/>
      <c r="AB55" s="1087"/>
      <c r="AC55" s="1088"/>
      <c r="AD55" s="1087"/>
      <c r="AE55" s="1090"/>
      <c r="AF55" s="1069"/>
      <c r="AG55" s="1070"/>
      <c r="AH55" s="368" t="s">
        <v>571</v>
      </c>
      <c r="AI55" s="1065"/>
      <c r="AJ55" s="1052"/>
      <c r="AK55" s="1052"/>
      <c r="AL55" s="1049"/>
      <c r="AM55" s="1050"/>
      <c r="AN55" s="232"/>
      <c r="AO55" s="233"/>
      <c r="AP55" s="1051"/>
      <c r="AQ55" s="1051"/>
      <c r="AR55" s="1052"/>
      <c r="AS55" s="1052"/>
      <c r="AT55" s="1053" t="str">
        <f>IF(AF54="","",IF(E54="下","-",CB55))</f>
        <v/>
      </c>
      <c r="AU55" s="1054"/>
      <c r="AV55" s="1055" t="str">
        <f>IF(AF54="","",IF(E54="下","-",CD55))</f>
        <v/>
      </c>
      <c r="AW55" s="1056"/>
      <c r="AX55" s="1053" t="str">
        <f>IF(AF54="","",IF(E54="下","-",IF(AI54="出",0.8,0.5)))</f>
        <v/>
      </c>
      <c r="AY55" s="1054"/>
      <c r="AZ55" s="1053" t="str">
        <f>IF(AF54="","",IF(E54="下","-",IF(AI54="出",0.4,0.6)))</f>
        <v/>
      </c>
      <c r="BA55" s="1054"/>
      <c r="BB55" s="1057" t="str">
        <f>IFERROR(IF(AF54="","",IF(E54="下","-",AV55*AX55-AZ55)),"?")</f>
        <v/>
      </c>
      <c r="BC55" s="1058"/>
      <c r="BD55" s="1067"/>
      <c r="BE55" s="1068"/>
      <c r="BF55" s="1087"/>
      <c r="BG55" s="1088"/>
      <c r="BH55" s="1087"/>
      <c r="BI55" s="1090"/>
      <c r="BK55" s="403"/>
      <c r="BL55" s="403" t="str">
        <f t="shared" si="100"/>
        <v>－－</v>
      </c>
      <c r="BM55" s="403">
        <f t="shared" si="101"/>
        <v>1</v>
      </c>
      <c r="BN55" s="403">
        <f t="shared" si="102"/>
        <v>0</v>
      </c>
      <c r="BO55" s="403">
        <f t="shared" si="103"/>
        <v>0</v>
      </c>
      <c r="BP55" s="403">
        <f t="shared" si="104"/>
        <v>0</v>
      </c>
      <c r="BQ55" s="403">
        <f t="shared" ca="1" si="105"/>
        <v>0</v>
      </c>
      <c r="BR55" s="404">
        <f t="shared" si="106"/>
        <v>0</v>
      </c>
      <c r="BS55" s="405">
        <f t="shared" ca="1" si="107"/>
        <v>0</v>
      </c>
      <c r="BT55" s="406"/>
      <c r="BU55" s="406" t="str">
        <f t="shared" si="114"/>
        <v/>
      </c>
      <c r="BV55" s="406"/>
      <c r="BW55" s="403" t="str">
        <f t="shared" si="115"/>
        <v>－－</v>
      </c>
      <c r="BX55" s="403">
        <f t="shared" si="123"/>
        <v>1</v>
      </c>
      <c r="BY55" s="403">
        <f t="shared" si="109"/>
        <v>0</v>
      </c>
      <c r="BZ55" s="403">
        <f t="shared" si="110"/>
        <v>0</v>
      </c>
      <c r="CA55" s="403">
        <f t="shared" si="111"/>
        <v>0</v>
      </c>
      <c r="CB55" s="403">
        <f t="shared" ca="1" si="112"/>
        <v>0</v>
      </c>
      <c r="CC55" s="404">
        <f t="shared" si="116"/>
        <v>0</v>
      </c>
      <c r="CD55" s="405">
        <f t="shared" ca="1" si="113"/>
        <v>0</v>
      </c>
      <c r="CE55" s="406"/>
      <c r="CF55" s="406"/>
    </row>
    <row r="56" spans="1:84" ht="15" customHeight="1">
      <c r="A56" s="1061"/>
      <c r="B56" s="1062"/>
      <c r="C56" s="365" t="s">
        <v>570</v>
      </c>
      <c r="D56" s="1065"/>
      <c r="E56" s="1065"/>
      <c r="F56" s="1052"/>
      <c r="G56" s="1052"/>
      <c r="H56" s="1051"/>
      <c r="I56" s="1051"/>
      <c r="J56" s="232"/>
      <c r="K56" s="233"/>
      <c r="L56" s="1051"/>
      <c r="M56" s="1051"/>
      <c r="N56" s="1052"/>
      <c r="O56" s="1052"/>
      <c r="P56" s="1053" t="str">
        <f>IF(A56="","",BQ56)</f>
        <v/>
      </c>
      <c r="Q56" s="1054"/>
      <c r="R56" s="1055" t="str">
        <f>IF(A56="","",BS56)</f>
        <v/>
      </c>
      <c r="S56" s="1056"/>
      <c r="T56" s="1081" t="str">
        <f>IF(A56="","",IF(D56="出",0.8,0.5))</f>
        <v/>
      </c>
      <c r="U56" s="1082"/>
      <c r="V56" s="1081" t="str">
        <f>IF(A56="","",IF(E56="下",IF(T56=0.8,0.4,0.6),IF(T56=0.8,1,1.6)))</f>
        <v/>
      </c>
      <c r="W56" s="1082"/>
      <c r="X56" s="1057" t="str">
        <f>IFERROR(IF(A56="","",IF(OR(E56="下",AF56=""),R56*T56-V56,R56*T56+AV56*AX56-V56)),"?")</f>
        <v/>
      </c>
      <c r="Y56" s="1058"/>
      <c r="Z56" s="1057" t="str">
        <f>IF(A56="","",IF(OR(X56="?",X57="?"),"?",MAX(X56,X57)))</f>
        <v/>
      </c>
      <c r="AA56" s="1058"/>
      <c r="AB56" s="1083" t="str">
        <f t="shared" ref="AB56" si="136">BU56</f>
        <v/>
      </c>
      <c r="AC56" s="1084"/>
      <c r="AD56" s="1083" t="str">
        <f t="shared" ref="AD56" si="137">BU56</f>
        <v/>
      </c>
      <c r="AE56" s="1089"/>
      <c r="AF56" s="1061"/>
      <c r="AG56" s="1062"/>
      <c r="AH56" s="365" t="s">
        <v>570</v>
      </c>
      <c r="AI56" s="1065"/>
      <c r="AJ56" s="1052"/>
      <c r="AK56" s="1052"/>
      <c r="AL56" s="1049"/>
      <c r="AM56" s="1050"/>
      <c r="AN56" s="232"/>
      <c r="AO56" s="233"/>
      <c r="AP56" s="1051"/>
      <c r="AQ56" s="1051"/>
      <c r="AR56" s="1052"/>
      <c r="AS56" s="1052"/>
      <c r="AT56" s="1053" t="str">
        <f>IF(AF56="","",IF(E56="下","-",CB56))</f>
        <v/>
      </c>
      <c r="AU56" s="1054"/>
      <c r="AV56" s="1055" t="str">
        <f>IF(AF56="","",IF(E56="下","-",CD56))</f>
        <v/>
      </c>
      <c r="AW56" s="1056"/>
      <c r="AX56" s="1053" t="str">
        <f>IF(AF56="","",IF(E56="下","-",IF(AI56="出",0.8,0.5)))</f>
        <v/>
      </c>
      <c r="AY56" s="1054"/>
      <c r="AZ56" s="1053" t="str">
        <f>IF(AF56="","",IF(E56="下","-",IF(AI56="出",0.4,0.6)))</f>
        <v/>
      </c>
      <c r="BA56" s="1054"/>
      <c r="BB56" s="1057" t="str">
        <f>IFERROR(IF(AF56="","",IF(E56="下","-",AV56*AX56-AZ56)),"?")</f>
        <v/>
      </c>
      <c r="BC56" s="1058"/>
      <c r="BD56" s="1057" t="str">
        <f t="shared" ref="BD56" si="138">IF(AF56="","",IF(E56="下","-",IF(OR(BB56="?",BB57="?"),"?",MAX(BB56,BB57))))</f>
        <v/>
      </c>
      <c r="BE56" s="1058"/>
      <c r="BF56" s="1083" t="str">
        <f t="shared" ref="BF56" si="139">IF(AF56="","",CF56)</f>
        <v/>
      </c>
      <c r="BG56" s="1084"/>
      <c r="BH56" s="1083" t="str">
        <f t="shared" ref="BH56" si="140">CE56</f>
        <v/>
      </c>
      <c r="BI56" s="1089"/>
      <c r="BK56" s="403"/>
      <c r="BL56" s="403" t="str">
        <f t="shared" si="100"/>
        <v>－－</v>
      </c>
      <c r="BM56" s="403">
        <f t="shared" si="101"/>
        <v>1</v>
      </c>
      <c r="BN56" s="403">
        <f t="shared" si="102"/>
        <v>0</v>
      </c>
      <c r="BO56" s="403">
        <f t="shared" si="103"/>
        <v>0</v>
      </c>
      <c r="BP56" s="403">
        <f t="shared" si="104"/>
        <v>0</v>
      </c>
      <c r="BQ56" s="403">
        <f t="shared" ca="1" si="105"/>
        <v>0</v>
      </c>
      <c r="BR56" s="404">
        <f t="shared" si="106"/>
        <v>0</v>
      </c>
      <c r="BS56" s="405">
        <f t="shared" ca="1" si="107"/>
        <v>0</v>
      </c>
      <c r="BT56" s="406" t="str">
        <f>IF(A56="","",IF(Z56="?","?",IF(Z56&gt;$B$16,$D$16,IF(Z56&gt;$B$14,$D$15,IF(Z56&gt;$B$13,$D$14,IF(Z56&gt;$B$12,$D$13,IF(Z56&gt;$B$11,$D$12,IF(Z56&gt;$B$10,$D$11,IF(Z56&gt;$B$9,$D$10,IF(Z56&gt;$B$8,$D$9,IF(Z56&gt;$B$7,$D$8,IF(Z56&gt;$B$6,$D$7,$D$6))))))))))))</f>
        <v/>
      </c>
      <c r="BU56" s="406" t="str">
        <f t="shared" si="114"/>
        <v/>
      </c>
      <c r="BV56" s="406"/>
      <c r="BW56" s="403" t="str">
        <f t="shared" si="115"/>
        <v>－－</v>
      </c>
      <c r="BX56" s="403">
        <f t="shared" si="123"/>
        <v>1</v>
      </c>
      <c r="BY56" s="403">
        <f t="shared" si="109"/>
        <v>0</v>
      </c>
      <c r="BZ56" s="403">
        <f t="shared" si="110"/>
        <v>0</v>
      </c>
      <c r="CA56" s="403">
        <f t="shared" si="111"/>
        <v>0</v>
      </c>
      <c r="CB56" s="403">
        <f t="shared" ca="1" si="112"/>
        <v>0</v>
      </c>
      <c r="CC56" s="404">
        <f t="shared" si="116"/>
        <v>0</v>
      </c>
      <c r="CD56" s="405">
        <f t="shared" ca="1" si="113"/>
        <v>0</v>
      </c>
      <c r="CE56" s="406" t="str">
        <f>IF(AF56="","",IF(E56="下","-",IF(BD56="?","?",IF(BD56&gt;$B$16,$D$16,IF(BD56&gt;$B$14,$D$15,IF(BD56&gt;$B$13,$D$14,IF(BD56&gt;$B$12,$D$13,IF(BD56&gt;$B$11,$D$12,IF(BD56&gt;$B$10,$D$11,IF(BD56&gt;$B$9,$D$10,IF(BD56&gt;$B$8,$D$9,IF(BD56&gt;$B$7,$D$8,IF(BD56&gt;$B$6,$D$7,$D$6)))))))))))))</f>
        <v/>
      </c>
      <c r="CF56" s="406" t="str">
        <f t="shared" ref="CF56" si="141">IF(E56="下","-",IF(A56="",CE56,IF(Z56&gt;BD56,"→"&amp;BT56,CE56)))</f>
        <v/>
      </c>
    </row>
    <row r="57" spans="1:84" ht="15" customHeight="1">
      <c r="A57" s="1069"/>
      <c r="B57" s="1070"/>
      <c r="C57" s="368" t="s">
        <v>571</v>
      </c>
      <c r="D57" s="1065"/>
      <c r="E57" s="1065"/>
      <c r="F57" s="1052"/>
      <c r="G57" s="1052"/>
      <c r="H57" s="1051"/>
      <c r="I57" s="1051"/>
      <c r="J57" s="232"/>
      <c r="K57" s="233"/>
      <c r="L57" s="1051"/>
      <c r="M57" s="1051"/>
      <c r="N57" s="1052"/>
      <c r="O57" s="1052"/>
      <c r="P57" s="1053" t="str">
        <f>IF(A56="","",BQ57)</f>
        <v/>
      </c>
      <c r="Q57" s="1054"/>
      <c r="R57" s="1055" t="str">
        <f>IF(A56="","",BS57)</f>
        <v/>
      </c>
      <c r="S57" s="1056"/>
      <c r="T57" s="1081" t="str">
        <f>IF(A56="","",IF(D56="出",0.8,0.5))</f>
        <v/>
      </c>
      <c r="U57" s="1082"/>
      <c r="V57" s="1081" t="str">
        <f>IF(A56="","",IF(E56="下",IF(T57=0.8,0.4,0.6),IF(T57=0.8,1,1.6)))</f>
        <v/>
      </c>
      <c r="W57" s="1082"/>
      <c r="X57" s="1057" t="str">
        <f>IFERROR(IF(A56="","",IF(OR(E56="下",AF56=""),R57*T57-V57,R57*T57+AV57*AX57-V57)),"?")</f>
        <v/>
      </c>
      <c r="Y57" s="1058"/>
      <c r="Z57" s="1067"/>
      <c r="AA57" s="1068"/>
      <c r="AB57" s="1087"/>
      <c r="AC57" s="1088"/>
      <c r="AD57" s="1087"/>
      <c r="AE57" s="1090"/>
      <c r="AF57" s="1069"/>
      <c r="AG57" s="1070"/>
      <c r="AH57" s="368" t="s">
        <v>571</v>
      </c>
      <c r="AI57" s="1065"/>
      <c r="AJ57" s="1052"/>
      <c r="AK57" s="1052"/>
      <c r="AL57" s="1049"/>
      <c r="AM57" s="1050"/>
      <c r="AN57" s="232"/>
      <c r="AO57" s="233"/>
      <c r="AP57" s="1051"/>
      <c r="AQ57" s="1051"/>
      <c r="AR57" s="1052"/>
      <c r="AS57" s="1052"/>
      <c r="AT57" s="1053" t="str">
        <f>IF(AF56="","",IF(E56="下","-",CB57))</f>
        <v/>
      </c>
      <c r="AU57" s="1054"/>
      <c r="AV57" s="1055" t="str">
        <f>IF(AF56="","",IF(E56="下","-",CD57))</f>
        <v/>
      </c>
      <c r="AW57" s="1056"/>
      <c r="AX57" s="1053" t="str">
        <f>IF(AF56="","",IF(E56="下","-",IF(AI56="出",0.8,0.5)))</f>
        <v/>
      </c>
      <c r="AY57" s="1054"/>
      <c r="AZ57" s="1053" t="str">
        <f>IF(AF56="","",IF(E56="下","-",IF(AI56="出",0.4,0.6)))</f>
        <v/>
      </c>
      <c r="BA57" s="1054"/>
      <c r="BB57" s="1057" t="str">
        <f>IFERROR(IF(AF56="","",IF(E56="下","-",AV57*AX57-AZ57)),"?")</f>
        <v/>
      </c>
      <c r="BC57" s="1058"/>
      <c r="BD57" s="1067"/>
      <c r="BE57" s="1068"/>
      <c r="BF57" s="1087"/>
      <c r="BG57" s="1088"/>
      <c r="BH57" s="1087"/>
      <c r="BI57" s="1090"/>
      <c r="BK57" s="403"/>
      <c r="BL57" s="403" t="str">
        <f t="shared" si="100"/>
        <v>－－</v>
      </c>
      <c r="BM57" s="403">
        <f t="shared" si="101"/>
        <v>1</v>
      </c>
      <c r="BN57" s="403">
        <f t="shared" si="102"/>
        <v>0</v>
      </c>
      <c r="BO57" s="403">
        <f t="shared" si="103"/>
        <v>0</v>
      </c>
      <c r="BP57" s="403">
        <f t="shared" si="104"/>
        <v>0</v>
      </c>
      <c r="BQ57" s="403">
        <f t="shared" ca="1" si="105"/>
        <v>0</v>
      </c>
      <c r="BR57" s="404">
        <f t="shared" si="106"/>
        <v>0</v>
      </c>
      <c r="BS57" s="405">
        <f t="shared" ca="1" si="107"/>
        <v>0</v>
      </c>
      <c r="BT57" s="406"/>
      <c r="BU57" s="406" t="str">
        <f t="shared" si="114"/>
        <v/>
      </c>
      <c r="BV57" s="406"/>
      <c r="BW57" s="403" t="str">
        <f t="shared" si="115"/>
        <v>－－</v>
      </c>
      <c r="BX57" s="403">
        <f t="shared" si="123"/>
        <v>1</v>
      </c>
      <c r="BY57" s="403">
        <f t="shared" si="109"/>
        <v>0</v>
      </c>
      <c r="BZ57" s="403">
        <f t="shared" si="110"/>
        <v>0</v>
      </c>
      <c r="CA57" s="403">
        <f t="shared" si="111"/>
        <v>0</v>
      </c>
      <c r="CB57" s="403">
        <f t="shared" ca="1" si="112"/>
        <v>0</v>
      </c>
      <c r="CC57" s="404">
        <f t="shared" si="116"/>
        <v>0</v>
      </c>
      <c r="CD57" s="405">
        <f t="shared" ca="1" si="113"/>
        <v>0</v>
      </c>
      <c r="CE57" s="406"/>
      <c r="CF57" s="406"/>
    </row>
    <row r="58" spans="1:84" ht="15" customHeight="1">
      <c r="A58" s="1061"/>
      <c r="B58" s="1062"/>
      <c r="C58" s="365" t="s">
        <v>570</v>
      </c>
      <c r="D58" s="1065"/>
      <c r="E58" s="1065"/>
      <c r="F58" s="1052"/>
      <c r="G58" s="1052"/>
      <c r="H58" s="1051"/>
      <c r="I58" s="1051"/>
      <c r="J58" s="232"/>
      <c r="K58" s="233"/>
      <c r="L58" s="1051"/>
      <c r="M58" s="1051"/>
      <c r="N58" s="1052"/>
      <c r="O58" s="1052"/>
      <c r="P58" s="1053" t="str">
        <f>IF(A58="","",BQ58)</f>
        <v/>
      </c>
      <c r="Q58" s="1054"/>
      <c r="R58" s="1055" t="str">
        <f>IF(A58="","",BS58)</f>
        <v/>
      </c>
      <c r="S58" s="1056"/>
      <c r="T58" s="1081" t="str">
        <f>IF(A58="","",IF(D58="出",0.8,0.5))</f>
        <v/>
      </c>
      <c r="U58" s="1082"/>
      <c r="V58" s="1081" t="str">
        <f>IF(A58="","",IF(E58="下",IF(T58=0.8,0.4,0.6),IF(T58=0.8,1,1.6)))</f>
        <v/>
      </c>
      <c r="W58" s="1082"/>
      <c r="X58" s="1057" t="str">
        <f>IFERROR(IF(A58="","",IF(OR(E58="下",AF58=""),R58*T58-V58,R58*T58+AV58*AX58-V58)),"?")</f>
        <v/>
      </c>
      <c r="Y58" s="1058"/>
      <c r="Z58" s="1057" t="str">
        <f>IF(A58="","",IF(OR(X58="?",X59="?"),"?",MAX(X58,X59)))</f>
        <v/>
      </c>
      <c r="AA58" s="1058"/>
      <c r="AB58" s="1083" t="str">
        <f t="shared" ref="AB58" si="142">BU58</f>
        <v/>
      </c>
      <c r="AC58" s="1084"/>
      <c r="AD58" s="1083" t="str">
        <f t="shared" ref="AD58" si="143">BU58</f>
        <v/>
      </c>
      <c r="AE58" s="1089"/>
      <c r="AF58" s="1061"/>
      <c r="AG58" s="1062"/>
      <c r="AH58" s="365" t="s">
        <v>570</v>
      </c>
      <c r="AI58" s="1065"/>
      <c r="AJ58" s="1052"/>
      <c r="AK58" s="1052"/>
      <c r="AL58" s="1049"/>
      <c r="AM58" s="1050"/>
      <c r="AN58" s="232"/>
      <c r="AO58" s="233"/>
      <c r="AP58" s="1051"/>
      <c r="AQ58" s="1051"/>
      <c r="AR58" s="1052"/>
      <c r="AS58" s="1052"/>
      <c r="AT58" s="1053" t="str">
        <f>IF(AF58="","",IF(E58="下","-",CB58))</f>
        <v/>
      </c>
      <c r="AU58" s="1054"/>
      <c r="AV58" s="1055" t="str">
        <f>IF(AF58="","",IF(E58="下","-",CD58))</f>
        <v/>
      </c>
      <c r="AW58" s="1056"/>
      <c r="AX58" s="1053" t="str">
        <f>IF(AF58="","",IF(E58="下","-",IF(AI58="出",0.8,0.5)))</f>
        <v/>
      </c>
      <c r="AY58" s="1054"/>
      <c r="AZ58" s="1053" t="str">
        <f>IF(AF58="","",IF(E58="下","-",IF(AI58="出",0.4,0.6)))</f>
        <v/>
      </c>
      <c r="BA58" s="1054"/>
      <c r="BB58" s="1057" t="str">
        <f>IFERROR(IF(AF58="","",IF(E58="下","-",AV58*AX58-AZ58)),"?")</f>
        <v/>
      </c>
      <c r="BC58" s="1058"/>
      <c r="BD58" s="1057" t="str">
        <f t="shared" ref="BD58" si="144">IF(AF58="","",IF(E58="下","-",IF(OR(BB58="?",BB59="?"),"?",MAX(BB58,BB59))))</f>
        <v/>
      </c>
      <c r="BE58" s="1058"/>
      <c r="BF58" s="1083" t="str">
        <f t="shared" ref="BF58" si="145">IF(AF58="","",CF58)</f>
        <v/>
      </c>
      <c r="BG58" s="1084"/>
      <c r="BH58" s="1083" t="str">
        <f t="shared" ref="BH58" si="146">CE58</f>
        <v/>
      </c>
      <c r="BI58" s="1089"/>
      <c r="BK58" s="403"/>
      <c r="BL58" s="403" t="str">
        <f t="shared" si="100"/>
        <v>－－</v>
      </c>
      <c r="BM58" s="403">
        <f t="shared" si="101"/>
        <v>1</v>
      </c>
      <c r="BN58" s="403">
        <f t="shared" si="102"/>
        <v>0</v>
      </c>
      <c r="BO58" s="403">
        <f t="shared" si="103"/>
        <v>0</v>
      </c>
      <c r="BP58" s="403">
        <f t="shared" si="104"/>
        <v>0</v>
      </c>
      <c r="BQ58" s="403">
        <f t="shared" ca="1" si="105"/>
        <v>0</v>
      </c>
      <c r="BR58" s="404">
        <f t="shared" si="106"/>
        <v>0</v>
      </c>
      <c r="BS58" s="405">
        <f t="shared" ca="1" si="107"/>
        <v>0</v>
      </c>
      <c r="BT58" s="406" t="str">
        <f>IF(A58="","",IF(Z58="?","?",IF(Z58&gt;$B$16,$D$16,IF(Z58&gt;$B$14,$D$15,IF(Z58&gt;$B$13,$D$14,IF(Z58&gt;$B$12,$D$13,IF(Z58&gt;$B$11,$D$12,IF(Z58&gt;$B$10,$D$11,IF(Z58&gt;$B$9,$D$10,IF(Z58&gt;$B$8,$D$9,IF(Z58&gt;$B$7,$D$8,IF(Z58&gt;$B$6,$D$7,$D$6))))))))))))</f>
        <v/>
      </c>
      <c r="BU58" s="406" t="str">
        <f t="shared" si="114"/>
        <v/>
      </c>
      <c r="BV58" s="406"/>
      <c r="BW58" s="403" t="str">
        <f t="shared" si="115"/>
        <v>－－</v>
      </c>
      <c r="BX58" s="403">
        <f t="shared" si="123"/>
        <v>1</v>
      </c>
      <c r="BY58" s="403">
        <f t="shared" si="109"/>
        <v>0</v>
      </c>
      <c r="BZ58" s="403">
        <f t="shared" si="110"/>
        <v>0</v>
      </c>
      <c r="CA58" s="403">
        <f t="shared" si="111"/>
        <v>0</v>
      </c>
      <c r="CB58" s="403">
        <f t="shared" ca="1" si="112"/>
        <v>0</v>
      </c>
      <c r="CC58" s="404">
        <f t="shared" si="116"/>
        <v>0</v>
      </c>
      <c r="CD58" s="405">
        <f t="shared" ca="1" si="113"/>
        <v>0</v>
      </c>
      <c r="CE58" s="406" t="str">
        <f>IF(AF58="","",IF(E58="下","-",IF(BD58="?","?",IF(BD58&gt;$B$16,$D$16,IF(BD58&gt;$B$14,$D$15,IF(BD58&gt;$B$13,$D$14,IF(BD58&gt;$B$12,$D$13,IF(BD58&gt;$B$11,$D$12,IF(BD58&gt;$B$10,$D$11,IF(BD58&gt;$B$9,$D$10,IF(BD58&gt;$B$8,$D$9,IF(BD58&gt;$B$7,$D$8,IF(BD58&gt;$B$6,$D$7,$D$6)))))))))))))</f>
        <v/>
      </c>
      <c r="CF58" s="406" t="str">
        <f t="shared" ref="CF58" si="147">IF(E58="下","-",IF(A58="",CE58,IF(Z58&gt;BD58,"→"&amp;BT58,CE58)))</f>
        <v/>
      </c>
    </row>
    <row r="59" spans="1:84" ht="15" customHeight="1">
      <c r="A59" s="1069"/>
      <c r="B59" s="1070"/>
      <c r="C59" s="368" t="s">
        <v>571</v>
      </c>
      <c r="D59" s="1065"/>
      <c r="E59" s="1065"/>
      <c r="F59" s="1052"/>
      <c r="G59" s="1052"/>
      <c r="H59" s="1051"/>
      <c r="I59" s="1051"/>
      <c r="J59" s="232"/>
      <c r="K59" s="233"/>
      <c r="L59" s="1051"/>
      <c r="M59" s="1051"/>
      <c r="N59" s="1052"/>
      <c r="O59" s="1052"/>
      <c r="P59" s="1053" t="str">
        <f>IF(A58="","",BQ59)</f>
        <v/>
      </c>
      <c r="Q59" s="1054"/>
      <c r="R59" s="1055" t="str">
        <f>IF(A58="","",BS59)</f>
        <v/>
      </c>
      <c r="S59" s="1056"/>
      <c r="T59" s="1081" t="str">
        <f>IF(A58="","",IF(D58="出",0.8,0.5))</f>
        <v/>
      </c>
      <c r="U59" s="1082"/>
      <c r="V59" s="1081" t="str">
        <f>IF(A58="","",IF(E58="下",IF(T59=0.8,0.4,0.6),IF(T59=0.8,1,1.6)))</f>
        <v/>
      </c>
      <c r="W59" s="1082"/>
      <c r="X59" s="1057" t="str">
        <f>IFERROR(IF(A58="","",IF(OR(E58="下",AF58=""),R59*T59-V59,R59*T59+AV59*AX59-V59)),"?")</f>
        <v/>
      </c>
      <c r="Y59" s="1058"/>
      <c r="Z59" s="1067"/>
      <c r="AA59" s="1068"/>
      <c r="AB59" s="1087"/>
      <c r="AC59" s="1088"/>
      <c r="AD59" s="1087"/>
      <c r="AE59" s="1090"/>
      <c r="AF59" s="1069"/>
      <c r="AG59" s="1070"/>
      <c r="AH59" s="368" t="s">
        <v>571</v>
      </c>
      <c r="AI59" s="1065"/>
      <c r="AJ59" s="1052"/>
      <c r="AK59" s="1052"/>
      <c r="AL59" s="1049"/>
      <c r="AM59" s="1050"/>
      <c r="AN59" s="232"/>
      <c r="AO59" s="233"/>
      <c r="AP59" s="1051"/>
      <c r="AQ59" s="1051"/>
      <c r="AR59" s="1052"/>
      <c r="AS59" s="1052"/>
      <c r="AT59" s="1053" t="str">
        <f>IF(AF58="","",IF(E58="下","-",CB59))</f>
        <v/>
      </c>
      <c r="AU59" s="1054"/>
      <c r="AV59" s="1055" t="str">
        <f>IF(AF58="","",IF(E58="下","-",CD59))</f>
        <v/>
      </c>
      <c r="AW59" s="1056"/>
      <c r="AX59" s="1053" t="str">
        <f>IF(AF58="","",IF(E58="下","-",IF(AI58="出",0.8,0.5)))</f>
        <v/>
      </c>
      <c r="AY59" s="1054"/>
      <c r="AZ59" s="1053" t="str">
        <f>IF(AF58="","",IF(E58="下","-",IF(AI58="出",0.4,0.6)))</f>
        <v/>
      </c>
      <c r="BA59" s="1054"/>
      <c r="BB59" s="1057" t="str">
        <f>IFERROR(IF(AF58="","",IF(E58="下","-",AV59*AX59-AZ59)),"?")</f>
        <v/>
      </c>
      <c r="BC59" s="1058"/>
      <c r="BD59" s="1067"/>
      <c r="BE59" s="1068"/>
      <c r="BF59" s="1087"/>
      <c r="BG59" s="1088"/>
      <c r="BH59" s="1087"/>
      <c r="BI59" s="1090"/>
      <c r="BK59" s="403"/>
      <c r="BL59" s="403" t="str">
        <f t="shared" si="100"/>
        <v>－－</v>
      </c>
      <c r="BM59" s="403">
        <f t="shared" si="101"/>
        <v>1</v>
      </c>
      <c r="BN59" s="403">
        <f t="shared" si="102"/>
        <v>0</v>
      </c>
      <c r="BO59" s="403">
        <f t="shared" si="103"/>
        <v>0</v>
      </c>
      <c r="BP59" s="403">
        <f t="shared" si="104"/>
        <v>0</v>
      </c>
      <c r="BQ59" s="403">
        <f t="shared" ca="1" si="105"/>
        <v>0</v>
      </c>
      <c r="BR59" s="404">
        <f t="shared" si="106"/>
        <v>0</v>
      </c>
      <c r="BS59" s="405">
        <f t="shared" ca="1" si="107"/>
        <v>0</v>
      </c>
      <c r="BT59" s="406"/>
      <c r="BU59" s="406" t="str">
        <f t="shared" si="114"/>
        <v/>
      </c>
      <c r="BV59" s="406"/>
      <c r="BW59" s="403" t="str">
        <f t="shared" si="115"/>
        <v>－－</v>
      </c>
      <c r="BX59" s="403">
        <f t="shared" si="123"/>
        <v>1</v>
      </c>
      <c r="BY59" s="403">
        <f t="shared" si="109"/>
        <v>0</v>
      </c>
      <c r="BZ59" s="403">
        <f t="shared" si="110"/>
        <v>0</v>
      </c>
      <c r="CA59" s="403">
        <f t="shared" si="111"/>
        <v>0</v>
      </c>
      <c r="CB59" s="403">
        <f t="shared" ca="1" si="112"/>
        <v>0</v>
      </c>
      <c r="CC59" s="404">
        <f t="shared" si="116"/>
        <v>0</v>
      </c>
      <c r="CD59" s="405">
        <f t="shared" ca="1" si="113"/>
        <v>0</v>
      </c>
      <c r="CE59" s="406"/>
      <c r="CF59" s="406"/>
    </row>
    <row r="60" spans="1:84" ht="15" customHeight="1">
      <c r="A60" s="1061"/>
      <c r="B60" s="1062"/>
      <c r="C60" s="365" t="s">
        <v>570</v>
      </c>
      <c r="D60" s="1065"/>
      <c r="E60" s="1065"/>
      <c r="F60" s="1052"/>
      <c r="G60" s="1052"/>
      <c r="H60" s="1051"/>
      <c r="I60" s="1051"/>
      <c r="J60" s="232"/>
      <c r="K60" s="233"/>
      <c r="L60" s="1051"/>
      <c r="M60" s="1051"/>
      <c r="N60" s="1052"/>
      <c r="O60" s="1052"/>
      <c r="P60" s="1053" t="str">
        <f>IF(A60="","",BQ60)</f>
        <v/>
      </c>
      <c r="Q60" s="1054"/>
      <c r="R60" s="1055" t="str">
        <f>IF(A60="","",BS60)</f>
        <v/>
      </c>
      <c r="S60" s="1056"/>
      <c r="T60" s="1081" t="str">
        <f>IF(A60="","",IF(D60="出",0.8,0.5))</f>
        <v/>
      </c>
      <c r="U60" s="1082"/>
      <c r="V60" s="1081" t="str">
        <f>IF(A60="","",IF(E60="下",IF(T60=0.8,0.4,0.6),IF(T60=0.8,1,1.6)))</f>
        <v/>
      </c>
      <c r="W60" s="1082"/>
      <c r="X60" s="1057" t="str">
        <f>IFERROR(IF(A60="","",IF(OR(E60="下",AF60=""),R60*T60-V60,R60*T60+AV60*AX60-V60)),"?")</f>
        <v/>
      </c>
      <c r="Y60" s="1058"/>
      <c r="Z60" s="1057" t="str">
        <f>IF(A60="","",IF(OR(X60="?",X61="?"),"?",MAX(X60,X61)))</f>
        <v/>
      </c>
      <c r="AA60" s="1058"/>
      <c r="AB60" s="1083" t="str">
        <f t="shared" ref="AB60" si="148">BU60</f>
        <v/>
      </c>
      <c r="AC60" s="1084"/>
      <c r="AD60" s="1083" t="str">
        <f t="shared" ref="AD60" si="149">BU60</f>
        <v/>
      </c>
      <c r="AE60" s="1089"/>
      <c r="AF60" s="1061"/>
      <c r="AG60" s="1062"/>
      <c r="AH60" s="365" t="s">
        <v>570</v>
      </c>
      <c r="AI60" s="1065"/>
      <c r="AJ60" s="1052"/>
      <c r="AK60" s="1052"/>
      <c r="AL60" s="1049"/>
      <c r="AM60" s="1050"/>
      <c r="AN60" s="232"/>
      <c r="AO60" s="233"/>
      <c r="AP60" s="1051"/>
      <c r="AQ60" s="1051"/>
      <c r="AR60" s="1052"/>
      <c r="AS60" s="1052"/>
      <c r="AT60" s="1053" t="str">
        <f>IF(AF60="","",IF(E60="下","-",CB60))</f>
        <v/>
      </c>
      <c r="AU60" s="1054"/>
      <c r="AV60" s="1055" t="str">
        <f>IF(AF60="","",IF(E60="下","-",CD60))</f>
        <v/>
      </c>
      <c r="AW60" s="1056"/>
      <c r="AX60" s="1053" t="str">
        <f>IF(AF60="","",IF(E60="下","-",IF(AI60="出",0.8,0.5)))</f>
        <v/>
      </c>
      <c r="AY60" s="1054"/>
      <c r="AZ60" s="1053" t="str">
        <f>IF(AF60="","",IF(E60="下","-",IF(AI60="出",0.4,0.6)))</f>
        <v/>
      </c>
      <c r="BA60" s="1054"/>
      <c r="BB60" s="1057" t="str">
        <f>IFERROR(IF(AF60="","",IF(E60="下","-",AV60*AX60-AZ60)),"?")</f>
        <v/>
      </c>
      <c r="BC60" s="1058"/>
      <c r="BD60" s="1057" t="str">
        <f t="shared" ref="BD60" si="150">IF(AF60="","",IF(E60="下","-",IF(OR(BB60="?",BB61="?"),"?",MAX(BB60,BB61))))</f>
        <v/>
      </c>
      <c r="BE60" s="1058"/>
      <c r="BF60" s="1083" t="str">
        <f t="shared" ref="BF60" si="151">IF(AF60="","",CF60)</f>
        <v/>
      </c>
      <c r="BG60" s="1084"/>
      <c r="BH60" s="1083" t="str">
        <f t="shared" ref="BH60" si="152">CE60</f>
        <v/>
      </c>
      <c r="BI60" s="1089"/>
      <c r="BK60" s="403"/>
      <c r="BL60" s="403" t="str">
        <f t="shared" si="100"/>
        <v>－－</v>
      </c>
      <c r="BM60" s="403">
        <f t="shared" si="101"/>
        <v>1</v>
      </c>
      <c r="BN60" s="403">
        <f t="shared" si="102"/>
        <v>0</v>
      </c>
      <c r="BO60" s="403">
        <f t="shared" si="103"/>
        <v>0</v>
      </c>
      <c r="BP60" s="403">
        <f t="shared" si="104"/>
        <v>0</v>
      </c>
      <c r="BQ60" s="403">
        <f t="shared" ca="1" si="105"/>
        <v>0</v>
      </c>
      <c r="BR60" s="404">
        <f t="shared" si="106"/>
        <v>0</v>
      </c>
      <c r="BS60" s="405">
        <f t="shared" ca="1" si="107"/>
        <v>0</v>
      </c>
      <c r="BT60" s="406" t="str">
        <f>IF(A60="","",IF(Z60="?","?",IF(Z60&gt;$B$16,$D$16,IF(Z60&gt;$B$14,$D$15,IF(Z60&gt;$B$13,$D$14,IF(Z60&gt;$B$12,$D$13,IF(Z60&gt;$B$11,$D$12,IF(Z60&gt;$B$10,$D$11,IF(Z60&gt;$B$9,$D$10,IF(Z60&gt;$B$8,$D$9,IF(Z60&gt;$B$7,$D$8,IF(Z60&gt;$B$6,$D$7,$D$6))))))))))))</f>
        <v/>
      </c>
      <c r="BU60" s="406" t="str">
        <f t="shared" si="114"/>
        <v/>
      </c>
      <c r="BV60" s="406"/>
      <c r="BW60" s="403" t="str">
        <f t="shared" si="115"/>
        <v>－－</v>
      </c>
      <c r="BX60" s="403">
        <f t="shared" si="123"/>
        <v>1</v>
      </c>
      <c r="BY60" s="403">
        <f t="shared" si="109"/>
        <v>0</v>
      </c>
      <c r="BZ60" s="403">
        <f t="shared" si="110"/>
        <v>0</v>
      </c>
      <c r="CA60" s="403">
        <f t="shared" si="111"/>
        <v>0</v>
      </c>
      <c r="CB60" s="403">
        <f t="shared" ca="1" si="112"/>
        <v>0</v>
      </c>
      <c r="CC60" s="404">
        <f t="shared" si="116"/>
        <v>0</v>
      </c>
      <c r="CD60" s="405">
        <f t="shared" ca="1" si="113"/>
        <v>0</v>
      </c>
      <c r="CE60" s="406" t="str">
        <f>IF(AF60="","",IF(E60="下","-",IF(BD60="?","?",IF(BD60&gt;$B$16,$D$16,IF(BD60&gt;$B$14,$D$15,IF(BD60&gt;$B$13,$D$14,IF(BD60&gt;$B$12,$D$13,IF(BD60&gt;$B$11,$D$12,IF(BD60&gt;$B$10,$D$11,IF(BD60&gt;$B$9,$D$10,IF(BD60&gt;$B$8,$D$9,IF(BD60&gt;$B$7,$D$8,IF(BD60&gt;$B$6,$D$7,$D$6)))))))))))))</f>
        <v/>
      </c>
      <c r="CF60" s="406" t="str">
        <f t="shared" ref="CF60" si="153">IF(E60="下","-",IF(A60="",CE60,IF(Z60&gt;BD60,"→"&amp;BT60,CE60)))</f>
        <v/>
      </c>
    </row>
    <row r="61" spans="1:84" ht="15" customHeight="1">
      <c r="A61" s="1069"/>
      <c r="B61" s="1070"/>
      <c r="C61" s="368" t="s">
        <v>571</v>
      </c>
      <c r="D61" s="1065"/>
      <c r="E61" s="1065"/>
      <c r="F61" s="1052"/>
      <c r="G61" s="1052"/>
      <c r="H61" s="1051"/>
      <c r="I61" s="1051"/>
      <c r="J61" s="232"/>
      <c r="K61" s="233"/>
      <c r="L61" s="1051"/>
      <c r="M61" s="1051"/>
      <c r="N61" s="1052"/>
      <c r="O61" s="1052"/>
      <c r="P61" s="1053" t="str">
        <f>IF(A60="","",BQ61)</f>
        <v/>
      </c>
      <c r="Q61" s="1054"/>
      <c r="R61" s="1055" t="str">
        <f>IF(A60="","",BS61)</f>
        <v/>
      </c>
      <c r="S61" s="1056"/>
      <c r="T61" s="1081" t="str">
        <f>IF(A60="","",IF(D60="出",0.8,0.5))</f>
        <v/>
      </c>
      <c r="U61" s="1082"/>
      <c r="V61" s="1081" t="str">
        <f>IF(A60="","",IF(E60="下",IF(T61=0.8,0.4,0.6),IF(T61=0.8,1,1.6)))</f>
        <v/>
      </c>
      <c r="W61" s="1082"/>
      <c r="X61" s="1057" t="str">
        <f>IFERROR(IF(A60="","",IF(OR(E60="下",AF60=""),R61*T61-V61,R61*T61+AV61*AX61-V61)),"?")</f>
        <v/>
      </c>
      <c r="Y61" s="1058"/>
      <c r="Z61" s="1067"/>
      <c r="AA61" s="1068"/>
      <c r="AB61" s="1087"/>
      <c r="AC61" s="1088"/>
      <c r="AD61" s="1087"/>
      <c r="AE61" s="1090"/>
      <c r="AF61" s="1069"/>
      <c r="AG61" s="1070"/>
      <c r="AH61" s="368" t="s">
        <v>571</v>
      </c>
      <c r="AI61" s="1065"/>
      <c r="AJ61" s="1052"/>
      <c r="AK61" s="1052"/>
      <c r="AL61" s="1049"/>
      <c r="AM61" s="1050"/>
      <c r="AN61" s="232"/>
      <c r="AO61" s="233"/>
      <c r="AP61" s="1051"/>
      <c r="AQ61" s="1051"/>
      <c r="AR61" s="1052"/>
      <c r="AS61" s="1052"/>
      <c r="AT61" s="1053" t="str">
        <f>IF(AF60="","",IF(E60="下","-",CB61))</f>
        <v/>
      </c>
      <c r="AU61" s="1054"/>
      <c r="AV61" s="1055" t="str">
        <f>IF(AF60="","",IF(E60="下","-",CD61))</f>
        <v/>
      </c>
      <c r="AW61" s="1056"/>
      <c r="AX61" s="1053" t="str">
        <f>IF(AF60="","",IF(E60="下","-",IF(AI60="出",0.8,0.5)))</f>
        <v/>
      </c>
      <c r="AY61" s="1054"/>
      <c r="AZ61" s="1053" t="str">
        <f>IF(AF60="","",IF(E60="下","-",IF(AI60="出",0.4,0.6)))</f>
        <v/>
      </c>
      <c r="BA61" s="1054"/>
      <c r="BB61" s="1057" t="str">
        <f>IFERROR(IF(AF60="","",IF(E60="下","-",AV61*AX61-AZ61)),"?")</f>
        <v/>
      </c>
      <c r="BC61" s="1058"/>
      <c r="BD61" s="1067"/>
      <c r="BE61" s="1068"/>
      <c r="BF61" s="1087"/>
      <c r="BG61" s="1088"/>
      <c r="BH61" s="1087"/>
      <c r="BI61" s="1090"/>
      <c r="BK61" s="403"/>
      <c r="BL61" s="403" t="str">
        <f t="shared" si="100"/>
        <v>－－</v>
      </c>
      <c r="BM61" s="403">
        <f t="shared" si="101"/>
        <v>1</v>
      </c>
      <c r="BN61" s="403">
        <f t="shared" si="102"/>
        <v>0</v>
      </c>
      <c r="BO61" s="403">
        <f t="shared" si="103"/>
        <v>0</v>
      </c>
      <c r="BP61" s="403">
        <f t="shared" si="104"/>
        <v>0</v>
      </c>
      <c r="BQ61" s="403">
        <f t="shared" ca="1" si="105"/>
        <v>0</v>
      </c>
      <c r="BR61" s="404">
        <f t="shared" si="106"/>
        <v>0</v>
      </c>
      <c r="BS61" s="405">
        <f t="shared" ca="1" si="107"/>
        <v>0</v>
      </c>
      <c r="BT61" s="406"/>
      <c r="BU61" s="406" t="str">
        <f t="shared" si="114"/>
        <v/>
      </c>
      <c r="BV61" s="406"/>
      <c r="BW61" s="403" t="str">
        <f t="shared" si="115"/>
        <v>－－</v>
      </c>
      <c r="BX61" s="403">
        <f t="shared" si="123"/>
        <v>1</v>
      </c>
      <c r="BY61" s="403">
        <f t="shared" si="109"/>
        <v>0</v>
      </c>
      <c r="BZ61" s="403">
        <f t="shared" si="110"/>
        <v>0</v>
      </c>
      <c r="CA61" s="403">
        <f t="shared" si="111"/>
        <v>0</v>
      </c>
      <c r="CB61" s="403">
        <f t="shared" ca="1" si="112"/>
        <v>0</v>
      </c>
      <c r="CC61" s="404">
        <f t="shared" si="116"/>
        <v>0</v>
      </c>
      <c r="CD61" s="405">
        <f t="shared" ca="1" si="113"/>
        <v>0</v>
      </c>
      <c r="CE61" s="406"/>
      <c r="CF61" s="406"/>
    </row>
    <row r="62" spans="1:84" ht="15" customHeight="1">
      <c r="A62" s="1061"/>
      <c r="B62" s="1062"/>
      <c r="C62" s="365" t="s">
        <v>570</v>
      </c>
      <c r="D62" s="1065"/>
      <c r="E62" s="1065"/>
      <c r="F62" s="1052"/>
      <c r="G62" s="1052"/>
      <c r="H62" s="1051"/>
      <c r="I62" s="1051"/>
      <c r="J62" s="232"/>
      <c r="K62" s="233"/>
      <c r="L62" s="1051"/>
      <c r="M62" s="1051"/>
      <c r="N62" s="1052"/>
      <c r="O62" s="1052"/>
      <c r="P62" s="1053" t="str">
        <f>IF(A62="","",BQ62)</f>
        <v/>
      </c>
      <c r="Q62" s="1054"/>
      <c r="R62" s="1055" t="str">
        <f>IF(A62="","",BS62)</f>
        <v/>
      </c>
      <c r="S62" s="1056"/>
      <c r="T62" s="1081" t="str">
        <f>IF(A62="","",IF(D62="出",0.8,0.5))</f>
        <v/>
      </c>
      <c r="U62" s="1082"/>
      <c r="V62" s="1081" t="str">
        <f>IF(A62="","",IF(E62="下",IF(T62=0.8,0.4,0.6),IF(T62=0.8,1,1.6)))</f>
        <v/>
      </c>
      <c r="W62" s="1082"/>
      <c r="X62" s="1057" t="str">
        <f>IFERROR(IF(A62="","",IF(OR(E62="下",AF62=""),R62*T62-V62,R62*T62+AV62*AX62-V62)),"?")</f>
        <v/>
      </c>
      <c r="Y62" s="1058"/>
      <c r="Z62" s="1057" t="str">
        <f>IF(A62="","",IF(OR(X62="?",X63="?"),"?",MAX(X62,X63)))</f>
        <v/>
      </c>
      <c r="AA62" s="1058"/>
      <c r="AB62" s="1083" t="str">
        <f t="shared" ref="AB62" si="154">BU62</f>
        <v/>
      </c>
      <c r="AC62" s="1084"/>
      <c r="AD62" s="1083" t="str">
        <f t="shared" ref="AD62" si="155">BU62</f>
        <v/>
      </c>
      <c r="AE62" s="1089"/>
      <c r="AF62" s="1061"/>
      <c r="AG62" s="1062"/>
      <c r="AH62" s="365" t="s">
        <v>570</v>
      </c>
      <c r="AI62" s="1065"/>
      <c r="AJ62" s="1052"/>
      <c r="AK62" s="1052"/>
      <c r="AL62" s="1049"/>
      <c r="AM62" s="1050"/>
      <c r="AN62" s="232"/>
      <c r="AO62" s="233"/>
      <c r="AP62" s="1051"/>
      <c r="AQ62" s="1051"/>
      <c r="AR62" s="1052"/>
      <c r="AS62" s="1052"/>
      <c r="AT62" s="1053" t="str">
        <f>IF(AF62="","",IF(E62="下","-",CB62))</f>
        <v/>
      </c>
      <c r="AU62" s="1054"/>
      <c r="AV62" s="1055" t="str">
        <f>IF(AF62="","",IF(E62="下","-",CD62))</f>
        <v/>
      </c>
      <c r="AW62" s="1056"/>
      <c r="AX62" s="1053" t="str">
        <f>IF(AF62="","",IF(E62="下","-",IF(AI62="出",0.8,0.5)))</f>
        <v/>
      </c>
      <c r="AY62" s="1054"/>
      <c r="AZ62" s="1053" t="str">
        <f>IF(AF62="","",IF(E62="下","-",IF(AI62="出",0.4,0.6)))</f>
        <v/>
      </c>
      <c r="BA62" s="1054"/>
      <c r="BB62" s="1057" t="str">
        <f>IFERROR(IF(AF62="","",IF(E62="下","-",AV62*AX62-AZ62)),"?")</f>
        <v/>
      </c>
      <c r="BC62" s="1058"/>
      <c r="BD62" s="1057" t="str">
        <f t="shared" ref="BD62" si="156">IF(AF62="","",IF(E62="下","-",IF(OR(BB62="?",BB63="?"),"?",MAX(BB62,BB63))))</f>
        <v/>
      </c>
      <c r="BE62" s="1058"/>
      <c r="BF62" s="1083" t="str">
        <f t="shared" ref="BF62" si="157">IF(AF62="","",CF62)</f>
        <v/>
      </c>
      <c r="BG62" s="1084"/>
      <c r="BH62" s="1083" t="str">
        <f t="shared" ref="BH62" si="158">CE62</f>
        <v/>
      </c>
      <c r="BI62" s="1089"/>
      <c r="BK62" s="403"/>
      <c r="BL62" s="403" t="str">
        <f t="shared" si="100"/>
        <v>－－</v>
      </c>
      <c r="BM62" s="403">
        <f t="shared" si="101"/>
        <v>1</v>
      </c>
      <c r="BN62" s="403">
        <f t="shared" si="102"/>
        <v>0</v>
      </c>
      <c r="BO62" s="403">
        <f t="shared" si="103"/>
        <v>0</v>
      </c>
      <c r="BP62" s="403">
        <f t="shared" si="104"/>
        <v>0</v>
      </c>
      <c r="BQ62" s="403">
        <f t="shared" ca="1" si="105"/>
        <v>0</v>
      </c>
      <c r="BR62" s="404">
        <f t="shared" si="106"/>
        <v>0</v>
      </c>
      <c r="BS62" s="405">
        <f t="shared" ca="1" si="107"/>
        <v>0</v>
      </c>
      <c r="BT62" s="406" t="str">
        <f>IF(A62="","",IF(Z62="?","?",IF(Z62&gt;$B$16,$D$16,IF(Z62&gt;$B$14,$D$15,IF(Z62&gt;$B$13,$D$14,IF(Z62&gt;$B$12,$D$13,IF(Z62&gt;$B$11,$D$12,IF(Z62&gt;$B$10,$D$11,IF(Z62&gt;$B$9,$D$10,IF(Z62&gt;$B$8,$D$9,IF(Z62&gt;$B$7,$D$8,IF(Z62&gt;$B$6,$D$7,$D$6))))))))))))</f>
        <v/>
      </c>
      <c r="BU62" s="406" t="str">
        <f t="shared" si="114"/>
        <v/>
      </c>
      <c r="BV62" s="406"/>
      <c r="BW62" s="403" t="str">
        <f t="shared" si="115"/>
        <v>－－</v>
      </c>
      <c r="BX62" s="403">
        <f t="shared" si="123"/>
        <v>1</v>
      </c>
      <c r="BY62" s="403">
        <f t="shared" si="109"/>
        <v>0</v>
      </c>
      <c r="BZ62" s="403">
        <f t="shared" si="110"/>
        <v>0</v>
      </c>
      <c r="CA62" s="403">
        <f t="shared" si="111"/>
        <v>0</v>
      </c>
      <c r="CB62" s="403">
        <f t="shared" ca="1" si="112"/>
        <v>0</v>
      </c>
      <c r="CC62" s="404">
        <f t="shared" si="116"/>
        <v>0</v>
      </c>
      <c r="CD62" s="405">
        <f t="shared" ca="1" si="113"/>
        <v>0</v>
      </c>
      <c r="CE62" s="406" t="str">
        <f>IF(AF62="","",IF(E62="下","-",IF(BD62="?","?",IF(BD62&gt;$B$16,$D$16,IF(BD62&gt;$B$14,$D$15,IF(BD62&gt;$B$13,$D$14,IF(BD62&gt;$B$12,$D$13,IF(BD62&gt;$B$11,$D$12,IF(BD62&gt;$B$10,$D$11,IF(BD62&gt;$B$9,$D$10,IF(BD62&gt;$B$8,$D$9,IF(BD62&gt;$B$7,$D$8,IF(BD62&gt;$B$6,$D$7,$D$6)))))))))))))</f>
        <v/>
      </c>
      <c r="CF62" s="406" t="str">
        <f t="shared" ref="CF62" si="159">IF(E62="下","-",IF(A62="",CE62,IF(Z62&gt;BD62,"→"&amp;BT62,CE62)))</f>
        <v/>
      </c>
    </row>
    <row r="63" spans="1:84" ht="15" customHeight="1">
      <c r="A63" s="1069"/>
      <c r="B63" s="1070"/>
      <c r="C63" s="368" t="s">
        <v>571</v>
      </c>
      <c r="D63" s="1065"/>
      <c r="E63" s="1065"/>
      <c r="F63" s="1052"/>
      <c r="G63" s="1052"/>
      <c r="H63" s="1051"/>
      <c r="I63" s="1051"/>
      <c r="J63" s="232"/>
      <c r="K63" s="233"/>
      <c r="L63" s="1051"/>
      <c r="M63" s="1051"/>
      <c r="N63" s="1052"/>
      <c r="O63" s="1052"/>
      <c r="P63" s="1053" t="str">
        <f>IF(A62="","",BQ63)</f>
        <v/>
      </c>
      <c r="Q63" s="1054"/>
      <c r="R63" s="1055" t="str">
        <f>IF(A62="","",BS63)</f>
        <v/>
      </c>
      <c r="S63" s="1056"/>
      <c r="T63" s="1081" t="str">
        <f>IF(A62="","",IF(D62="出",0.8,0.5))</f>
        <v/>
      </c>
      <c r="U63" s="1082"/>
      <c r="V63" s="1081" t="str">
        <f>IF(A62="","",IF(E62="下",IF(T63=0.8,0.4,0.6),IF(T63=0.8,1,1.6)))</f>
        <v/>
      </c>
      <c r="W63" s="1082"/>
      <c r="X63" s="1057" t="str">
        <f>IFERROR(IF(A62="","",IF(OR(E62="下",AF62=""),R63*T63-V63,R63*T63+AV63*AX63-V63)),"?")</f>
        <v/>
      </c>
      <c r="Y63" s="1058"/>
      <c r="Z63" s="1067"/>
      <c r="AA63" s="1068"/>
      <c r="AB63" s="1087"/>
      <c r="AC63" s="1088"/>
      <c r="AD63" s="1087"/>
      <c r="AE63" s="1090"/>
      <c r="AF63" s="1069"/>
      <c r="AG63" s="1070"/>
      <c r="AH63" s="368" t="s">
        <v>571</v>
      </c>
      <c r="AI63" s="1065"/>
      <c r="AJ63" s="1052"/>
      <c r="AK63" s="1052"/>
      <c r="AL63" s="1049"/>
      <c r="AM63" s="1050"/>
      <c r="AN63" s="232"/>
      <c r="AO63" s="233"/>
      <c r="AP63" s="1051"/>
      <c r="AQ63" s="1051"/>
      <c r="AR63" s="1052"/>
      <c r="AS63" s="1052"/>
      <c r="AT63" s="1053" t="str">
        <f>IF(AF62="","",IF(E62="下","-",CB63))</f>
        <v/>
      </c>
      <c r="AU63" s="1054"/>
      <c r="AV63" s="1055" t="str">
        <f>IF(AF62="","",IF(E62="下","-",CD63))</f>
        <v/>
      </c>
      <c r="AW63" s="1056"/>
      <c r="AX63" s="1053" t="str">
        <f>IF(AF62="","",IF(E62="下","-",IF(AI62="出",0.8,0.5)))</f>
        <v/>
      </c>
      <c r="AY63" s="1054"/>
      <c r="AZ63" s="1053" t="str">
        <f>IF(AF62="","",IF(E62="下","-",IF(AI62="出",0.4,0.6)))</f>
        <v/>
      </c>
      <c r="BA63" s="1054"/>
      <c r="BB63" s="1057" t="str">
        <f>IFERROR(IF(AF62="","",IF(E62="下","-",AV63*AX63-AZ63)),"?")</f>
        <v/>
      </c>
      <c r="BC63" s="1058"/>
      <c r="BD63" s="1067"/>
      <c r="BE63" s="1068"/>
      <c r="BF63" s="1087"/>
      <c r="BG63" s="1088"/>
      <c r="BH63" s="1087"/>
      <c r="BI63" s="1090"/>
      <c r="BK63" s="403"/>
      <c r="BL63" s="403" t="str">
        <f t="shared" si="100"/>
        <v>－－</v>
      </c>
      <c r="BM63" s="403">
        <f t="shared" si="101"/>
        <v>1</v>
      </c>
      <c r="BN63" s="403">
        <f t="shared" si="102"/>
        <v>0</v>
      </c>
      <c r="BO63" s="403">
        <f t="shared" si="103"/>
        <v>0</v>
      </c>
      <c r="BP63" s="403">
        <f t="shared" si="104"/>
        <v>0</v>
      </c>
      <c r="BQ63" s="403">
        <f t="shared" ca="1" si="105"/>
        <v>0</v>
      </c>
      <c r="BR63" s="404">
        <f t="shared" si="106"/>
        <v>0</v>
      </c>
      <c r="BS63" s="405">
        <f t="shared" ca="1" si="107"/>
        <v>0</v>
      </c>
      <c r="BT63" s="406"/>
      <c r="BU63" s="406" t="str">
        <f t="shared" si="114"/>
        <v/>
      </c>
      <c r="BV63" s="406"/>
      <c r="BW63" s="403" t="str">
        <f t="shared" si="115"/>
        <v>－－</v>
      </c>
      <c r="BX63" s="403">
        <f t="shared" si="123"/>
        <v>1</v>
      </c>
      <c r="BY63" s="403">
        <f t="shared" si="109"/>
        <v>0</v>
      </c>
      <c r="BZ63" s="403">
        <f t="shared" si="110"/>
        <v>0</v>
      </c>
      <c r="CA63" s="403">
        <f t="shared" si="111"/>
        <v>0</v>
      </c>
      <c r="CB63" s="403">
        <f t="shared" ca="1" si="112"/>
        <v>0</v>
      </c>
      <c r="CC63" s="404">
        <f t="shared" si="116"/>
        <v>0</v>
      </c>
      <c r="CD63" s="405">
        <f t="shared" ca="1" si="113"/>
        <v>0</v>
      </c>
      <c r="CE63" s="406"/>
      <c r="CF63" s="406"/>
    </row>
    <row r="64" spans="1:84" ht="15" customHeight="1">
      <c r="A64" s="1061"/>
      <c r="B64" s="1062"/>
      <c r="C64" s="365" t="s">
        <v>570</v>
      </c>
      <c r="D64" s="1065"/>
      <c r="E64" s="1065"/>
      <c r="F64" s="1052"/>
      <c r="G64" s="1052"/>
      <c r="H64" s="1051"/>
      <c r="I64" s="1051"/>
      <c r="J64" s="232"/>
      <c r="K64" s="233"/>
      <c r="L64" s="1051"/>
      <c r="M64" s="1051"/>
      <c r="N64" s="1052"/>
      <c r="O64" s="1052"/>
      <c r="P64" s="1053" t="str">
        <f>IF(A64="","",BQ64)</f>
        <v/>
      </c>
      <c r="Q64" s="1054"/>
      <c r="R64" s="1055" t="str">
        <f>IF(A64="","",BS64)</f>
        <v/>
      </c>
      <c r="S64" s="1056"/>
      <c r="T64" s="1081" t="str">
        <f>IF(A64="","",IF(D64="出",0.8,0.5))</f>
        <v/>
      </c>
      <c r="U64" s="1082"/>
      <c r="V64" s="1081" t="str">
        <f>IF(A64="","",IF(E64="下",IF(T64=0.8,0.4,0.6),IF(T64=0.8,1,1.6)))</f>
        <v/>
      </c>
      <c r="W64" s="1082"/>
      <c r="X64" s="1057" t="str">
        <f>IFERROR(IF(A64="","",IF(OR(E64="下",AF64=""),R64*T64-V64,R64*T64+AV64*AX64-V64)),"?")</f>
        <v/>
      </c>
      <c r="Y64" s="1058"/>
      <c r="Z64" s="1057" t="str">
        <f>IF(A64="","",IF(OR(X64="?",X65="?"),"?",MAX(X64,X65)))</f>
        <v/>
      </c>
      <c r="AA64" s="1058"/>
      <c r="AB64" s="1083" t="str">
        <f t="shared" ref="AB64" si="160">BU64</f>
        <v/>
      </c>
      <c r="AC64" s="1084"/>
      <c r="AD64" s="1083" t="str">
        <f t="shared" ref="AD64" si="161">BU64</f>
        <v/>
      </c>
      <c r="AE64" s="1089"/>
      <c r="AF64" s="1061"/>
      <c r="AG64" s="1062"/>
      <c r="AH64" s="365" t="s">
        <v>570</v>
      </c>
      <c r="AI64" s="1065"/>
      <c r="AJ64" s="1052"/>
      <c r="AK64" s="1052"/>
      <c r="AL64" s="1049"/>
      <c r="AM64" s="1050"/>
      <c r="AN64" s="232"/>
      <c r="AO64" s="233"/>
      <c r="AP64" s="1051"/>
      <c r="AQ64" s="1051"/>
      <c r="AR64" s="1052"/>
      <c r="AS64" s="1052"/>
      <c r="AT64" s="1053" t="str">
        <f>IF(AF64="","",IF(E64="下","-",CB64))</f>
        <v/>
      </c>
      <c r="AU64" s="1054"/>
      <c r="AV64" s="1055" t="str">
        <f>IF(AF64="","",IF(E64="下","-",CD64))</f>
        <v/>
      </c>
      <c r="AW64" s="1056"/>
      <c r="AX64" s="1053" t="str">
        <f>IF(AF64="","",IF(E64="下","-",IF(AI64="出",0.8,0.5)))</f>
        <v/>
      </c>
      <c r="AY64" s="1054"/>
      <c r="AZ64" s="1053" t="str">
        <f>IF(AF64="","",IF(E64="下","-",IF(AI64="出",0.4,0.6)))</f>
        <v/>
      </c>
      <c r="BA64" s="1054"/>
      <c r="BB64" s="1057" t="str">
        <f>IFERROR(IF(AF64="","",IF(E64="下","-",AV64*AX64-AZ64)),"?")</f>
        <v/>
      </c>
      <c r="BC64" s="1058"/>
      <c r="BD64" s="1057" t="str">
        <f t="shared" ref="BD64" si="162">IF(AF64="","",IF(E64="下","-",IF(OR(BB64="?",BB65="?"),"?",MAX(BB64,BB65))))</f>
        <v/>
      </c>
      <c r="BE64" s="1058"/>
      <c r="BF64" s="1083" t="str">
        <f t="shared" ref="BF64" si="163">IF(AF64="","",CF64)</f>
        <v/>
      </c>
      <c r="BG64" s="1084"/>
      <c r="BH64" s="1083" t="str">
        <f t="shared" ref="BH64" si="164">CE64</f>
        <v/>
      </c>
      <c r="BI64" s="1089"/>
      <c r="BK64" s="403"/>
      <c r="BL64" s="403" t="str">
        <f t="shared" si="100"/>
        <v>－－</v>
      </c>
      <c r="BM64" s="403">
        <f t="shared" si="101"/>
        <v>1</v>
      </c>
      <c r="BN64" s="403">
        <f t="shared" si="102"/>
        <v>0</v>
      </c>
      <c r="BO64" s="403">
        <f t="shared" si="103"/>
        <v>0</v>
      </c>
      <c r="BP64" s="403">
        <f t="shared" si="104"/>
        <v>0</v>
      </c>
      <c r="BQ64" s="403">
        <f t="shared" ca="1" si="105"/>
        <v>0</v>
      </c>
      <c r="BR64" s="404">
        <f t="shared" si="106"/>
        <v>0</v>
      </c>
      <c r="BS64" s="405">
        <f t="shared" ca="1" si="107"/>
        <v>0</v>
      </c>
      <c r="BT64" s="406" t="str">
        <f>IF(A64="","",IF(Z64="?","?",IF(Z64&gt;$B$16,$D$16,IF(Z64&gt;$B$14,$D$15,IF(Z64&gt;$B$13,$D$14,IF(Z64&gt;$B$12,$D$13,IF(Z64&gt;$B$11,$D$12,IF(Z64&gt;$B$10,$D$11,IF(Z64&gt;$B$9,$D$10,IF(Z64&gt;$B$8,$D$9,IF(Z64&gt;$B$7,$D$8,IF(Z64&gt;$B$6,$D$7,$D$6))))))))))))</f>
        <v/>
      </c>
      <c r="BU64" s="406" t="str">
        <f t="shared" si="114"/>
        <v/>
      </c>
      <c r="BV64" s="406"/>
      <c r="BW64" s="403" t="str">
        <f t="shared" si="115"/>
        <v>－－</v>
      </c>
      <c r="BX64" s="403">
        <f t="shared" si="123"/>
        <v>1</v>
      </c>
      <c r="BY64" s="403">
        <f t="shared" si="109"/>
        <v>0</v>
      </c>
      <c r="BZ64" s="403">
        <f t="shared" si="110"/>
        <v>0</v>
      </c>
      <c r="CA64" s="403">
        <f t="shared" si="111"/>
        <v>0</v>
      </c>
      <c r="CB64" s="403">
        <f t="shared" ca="1" si="112"/>
        <v>0</v>
      </c>
      <c r="CC64" s="404">
        <f t="shared" si="116"/>
        <v>0</v>
      </c>
      <c r="CD64" s="405">
        <f t="shared" ca="1" si="113"/>
        <v>0</v>
      </c>
      <c r="CE64" s="406" t="str">
        <f>IF(AF64="","",IF(E64="下","-",IF(BD64="?","?",IF(BD64&gt;$B$16,$D$16,IF(BD64&gt;$B$14,$D$15,IF(BD64&gt;$B$13,$D$14,IF(BD64&gt;$B$12,$D$13,IF(BD64&gt;$B$11,$D$12,IF(BD64&gt;$B$10,$D$11,IF(BD64&gt;$B$9,$D$10,IF(BD64&gt;$B$8,$D$9,IF(BD64&gt;$B$7,$D$8,IF(BD64&gt;$B$6,$D$7,$D$6)))))))))))))</f>
        <v/>
      </c>
      <c r="CF64" s="406" t="str">
        <f t="shared" ref="CF64" si="165">IF(E64="下","-",IF(A64="",CE64,IF(Z64&gt;BD64,"→"&amp;BT64,CE64)))</f>
        <v/>
      </c>
    </row>
    <row r="65" spans="1:89" ht="15" customHeight="1">
      <c r="A65" s="1069"/>
      <c r="B65" s="1070"/>
      <c r="C65" s="368" t="s">
        <v>571</v>
      </c>
      <c r="D65" s="1065"/>
      <c r="E65" s="1065"/>
      <c r="F65" s="1052"/>
      <c r="G65" s="1052"/>
      <c r="H65" s="1051"/>
      <c r="I65" s="1051"/>
      <c r="J65" s="232"/>
      <c r="K65" s="233"/>
      <c r="L65" s="1051"/>
      <c r="M65" s="1051"/>
      <c r="N65" s="1052"/>
      <c r="O65" s="1052"/>
      <c r="P65" s="1053" t="str">
        <f>IF(A64="","",BQ65)</f>
        <v/>
      </c>
      <c r="Q65" s="1054"/>
      <c r="R65" s="1055" t="str">
        <f>IF(A64="","",BS65)</f>
        <v/>
      </c>
      <c r="S65" s="1056"/>
      <c r="T65" s="1081" t="str">
        <f>IF(A64="","",IF(D64="出",0.8,0.5))</f>
        <v/>
      </c>
      <c r="U65" s="1082"/>
      <c r="V65" s="1081" t="str">
        <f>IF(A64="","",IF(E64="下",IF(T65=0.8,0.4,0.6),IF(T65=0.8,1,1.6)))</f>
        <v/>
      </c>
      <c r="W65" s="1082"/>
      <c r="X65" s="1057" t="str">
        <f>IFERROR(IF(A64="","",IF(OR(E64="下",AF64=""),R65*T65-V65,R65*T65+AV65*AX65-V65)),"?")</f>
        <v/>
      </c>
      <c r="Y65" s="1058"/>
      <c r="Z65" s="1067"/>
      <c r="AA65" s="1068"/>
      <c r="AB65" s="1087"/>
      <c r="AC65" s="1088"/>
      <c r="AD65" s="1087"/>
      <c r="AE65" s="1090"/>
      <c r="AF65" s="1069"/>
      <c r="AG65" s="1070"/>
      <c r="AH65" s="368" t="s">
        <v>571</v>
      </c>
      <c r="AI65" s="1065"/>
      <c r="AJ65" s="1052"/>
      <c r="AK65" s="1052"/>
      <c r="AL65" s="1049"/>
      <c r="AM65" s="1050"/>
      <c r="AN65" s="232"/>
      <c r="AO65" s="233"/>
      <c r="AP65" s="1051"/>
      <c r="AQ65" s="1051"/>
      <c r="AR65" s="1052"/>
      <c r="AS65" s="1052"/>
      <c r="AT65" s="1053" t="str">
        <f>IF(AF64="","",IF(E64="下","-",CB65))</f>
        <v/>
      </c>
      <c r="AU65" s="1054"/>
      <c r="AV65" s="1055" t="str">
        <f>IF(AF64="","",IF(E64="下","-",CD65))</f>
        <v/>
      </c>
      <c r="AW65" s="1056"/>
      <c r="AX65" s="1053" t="str">
        <f>IF(AF64="","",IF(E64="下","-",IF(AI64="出",0.8,0.5)))</f>
        <v/>
      </c>
      <c r="AY65" s="1054"/>
      <c r="AZ65" s="1053" t="str">
        <f>IF(AF64="","",IF(E64="下","-",IF(AI64="出",0.4,0.6)))</f>
        <v/>
      </c>
      <c r="BA65" s="1054"/>
      <c r="BB65" s="1057" t="str">
        <f>IFERROR(IF(AF64="","",IF(E64="下","-",AV65*AX65-AZ65)),"?")</f>
        <v/>
      </c>
      <c r="BC65" s="1058"/>
      <c r="BD65" s="1067"/>
      <c r="BE65" s="1068"/>
      <c r="BF65" s="1087"/>
      <c r="BG65" s="1088"/>
      <c r="BH65" s="1087"/>
      <c r="BI65" s="1090"/>
      <c r="BK65" s="403"/>
      <c r="BL65" s="403" t="str">
        <f t="shared" si="100"/>
        <v>－－</v>
      </c>
      <c r="BM65" s="403">
        <f t="shared" si="101"/>
        <v>1</v>
      </c>
      <c r="BN65" s="403">
        <f t="shared" si="102"/>
        <v>0</v>
      </c>
      <c r="BO65" s="403">
        <f t="shared" si="103"/>
        <v>0</v>
      </c>
      <c r="BP65" s="403">
        <f t="shared" si="104"/>
        <v>0</v>
      </c>
      <c r="BQ65" s="403">
        <f t="shared" ca="1" si="105"/>
        <v>0</v>
      </c>
      <c r="BR65" s="404">
        <f t="shared" si="106"/>
        <v>0</v>
      </c>
      <c r="BS65" s="405">
        <f t="shared" ca="1" si="107"/>
        <v>0</v>
      </c>
      <c r="BT65" s="406"/>
      <c r="BU65" s="406" t="str">
        <f t="shared" si="114"/>
        <v/>
      </c>
      <c r="BV65" s="406"/>
      <c r="BW65" s="403" t="str">
        <f t="shared" si="115"/>
        <v>－－</v>
      </c>
      <c r="BX65" s="403">
        <f t="shared" si="123"/>
        <v>1</v>
      </c>
      <c r="BY65" s="403">
        <f t="shared" si="109"/>
        <v>0</v>
      </c>
      <c r="BZ65" s="403">
        <f t="shared" si="110"/>
        <v>0</v>
      </c>
      <c r="CA65" s="403">
        <f t="shared" si="111"/>
        <v>0</v>
      </c>
      <c r="CB65" s="403">
        <f t="shared" ca="1" si="112"/>
        <v>0</v>
      </c>
      <c r="CC65" s="404">
        <f t="shared" si="116"/>
        <v>0</v>
      </c>
      <c r="CD65" s="405">
        <f t="shared" ca="1" si="113"/>
        <v>0</v>
      </c>
      <c r="CE65" s="406"/>
      <c r="CF65" s="406"/>
    </row>
    <row r="66" spans="1:89" ht="15" customHeight="1">
      <c r="A66" s="1061"/>
      <c r="B66" s="1062"/>
      <c r="C66" s="365" t="s">
        <v>570</v>
      </c>
      <c r="D66" s="1065"/>
      <c r="E66" s="1065"/>
      <c r="F66" s="1052"/>
      <c r="G66" s="1052"/>
      <c r="H66" s="1051"/>
      <c r="I66" s="1051"/>
      <c r="J66" s="232"/>
      <c r="K66" s="233"/>
      <c r="L66" s="1051"/>
      <c r="M66" s="1051"/>
      <c r="N66" s="1052"/>
      <c r="O66" s="1052"/>
      <c r="P66" s="1053" t="str">
        <f>IF(A66="","",BQ66)</f>
        <v/>
      </c>
      <c r="Q66" s="1054"/>
      <c r="R66" s="1055" t="str">
        <f>IF(A66="","",BS66)</f>
        <v/>
      </c>
      <c r="S66" s="1056"/>
      <c r="T66" s="1081" t="str">
        <f>IF(A66="","",IF(D66="出",0.8,0.5))</f>
        <v/>
      </c>
      <c r="U66" s="1082"/>
      <c r="V66" s="1081" t="str">
        <f>IF(A66="","",IF(E66="下",IF(T66=0.8,0.4,0.6),IF(T66=0.8,1,1.6)))</f>
        <v/>
      </c>
      <c r="W66" s="1082"/>
      <c r="X66" s="1057" t="str">
        <f>IFERROR(IF(A66="","",IF(OR(E66="下",AF66=""),R66*T66-V66,R66*T66+AV66*AX66-V66)),"?")</f>
        <v/>
      </c>
      <c r="Y66" s="1058"/>
      <c r="Z66" s="1057" t="str">
        <f>IF(A66="","",IF(OR(X66="?",X67="?"),"?",MAX(X66,X67)))</f>
        <v/>
      </c>
      <c r="AA66" s="1058"/>
      <c r="AB66" s="1083" t="str">
        <f t="shared" ref="AB66" si="166">BU66</f>
        <v/>
      </c>
      <c r="AC66" s="1084"/>
      <c r="AD66" s="1083" t="str">
        <f t="shared" ref="AD66" si="167">BU66</f>
        <v/>
      </c>
      <c r="AE66" s="1089"/>
      <c r="AF66" s="1061"/>
      <c r="AG66" s="1062"/>
      <c r="AH66" s="365" t="s">
        <v>570</v>
      </c>
      <c r="AI66" s="1065"/>
      <c r="AJ66" s="1052"/>
      <c r="AK66" s="1052"/>
      <c r="AL66" s="1049"/>
      <c r="AM66" s="1050"/>
      <c r="AN66" s="232"/>
      <c r="AO66" s="233"/>
      <c r="AP66" s="1051"/>
      <c r="AQ66" s="1051"/>
      <c r="AR66" s="1052"/>
      <c r="AS66" s="1052"/>
      <c r="AT66" s="1053" t="str">
        <f>IF(AF66="","",IF(E66="下","-",CB66))</f>
        <v/>
      </c>
      <c r="AU66" s="1054"/>
      <c r="AV66" s="1055" t="str">
        <f>IF(AF66="","",IF(E66="下","-",CD66))</f>
        <v/>
      </c>
      <c r="AW66" s="1056"/>
      <c r="AX66" s="1053" t="str">
        <f>IF(AF66="","",IF(E66="下","-",IF(AI66="出",0.8,0.5)))</f>
        <v/>
      </c>
      <c r="AY66" s="1054"/>
      <c r="AZ66" s="1053" t="str">
        <f>IF(AF66="","",IF(E66="下","-",IF(AI66="出",0.4,0.6)))</f>
        <v/>
      </c>
      <c r="BA66" s="1054"/>
      <c r="BB66" s="1057" t="str">
        <f>IFERROR(IF(AF66="","",IF(E66="下","-",AV66*AX66-AZ66)),"?")</f>
        <v/>
      </c>
      <c r="BC66" s="1058"/>
      <c r="BD66" s="1057" t="str">
        <f t="shared" ref="BD66" si="168">IF(AF66="","",IF(E66="下","-",IF(OR(BB66="?",BB67="?"),"?",MAX(BB66,BB67))))</f>
        <v/>
      </c>
      <c r="BE66" s="1058"/>
      <c r="BF66" s="1083" t="str">
        <f t="shared" ref="BF66" si="169">IF(AF66="","",CF66)</f>
        <v/>
      </c>
      <c r="BG66" s="1084"/>
      <c r="BH66" s="1083" t="str">
        <f t="shared" ref="BH66" si="170">CE66</f>
        <v/>
      </c>
      <c r="BI66" s="1089"/>
      <c r="BK66" s="403"/>
      <c r="BL66" s="403" t="str">
        <f t="shared" si="100"/>
        <v>－－</v>
      </c>
      <c r="BM66" s="403">
        <f t="shared" si="101"/>
        <v>1</v>
      </c>
      <c r="BN66" s="403">
        <f t="shared" si="102"/>
        <v>0</v>
      </c>
      <c r="BO66" s="403">
        <f t="shared" si="103"/>
        <v>0</v>
      </c>
      <c r="BP66" s="403">
        <f t="shared" si="104"/>
        <v>0</v>
      </c>
      <c r="BQ66" s="403">
        <f t="shared" ca="1" si="105"/>
        <v>0</v>
      </c>
      <c r="BR66" s="404">
        <f t="shared" si="106"/>
        <v>0</v>
      </c>
      <c r="BS66" s="405">
        <f t="shared" ca="1" si="107"/>
        <v>0</v>
      </c>
      <c r="BT66" s="406" t="str">
        <f>IF(A66="","",IF(Z66="?","?",IF(Z66&gt;$B$16,$D$16,IF(Z66&gt;$B$14,$D$15,IF(Z66&gt;$B$13,$D$14,IF(Z66&gt;$B$12,$D$13,IF(Z66&gt;$B$11,$D$12,IF(Z66&gt;$B$10,$D$11,IF(Z66&gt;$B$9,$D$10,IF(Z66&gt;$B$8,$D$9,IF(Z66&gt;$B$7,$D$8,IF(Z66&gt;$B$6,$D$7,$D$6))))))))))))</f>
        <v/>
      </c>
      <c r="BU66" s="406" t="str">
        <f t="shared" si="114"/>
        <v/>
      </c>
      <c r="BV66" s="406"/>
      <c r="BW66" s="403" t="str">
        <f t="shared" si="115"/>
        <v>－－</v>
      </c>
      <c r="BX66" s="403">
        <f t="shared" si="123"/>
        <v>1</v>
      </c>
      <c r="BY66" s="403">
        <f t="shared" si="109"/>
        <v>0</v>
      </c>
      <c r="BZ66" s="403">
        <f t="shared" si="110"/>
        <v>0</v>
      </c>
      <c r="CA66" s="403">
        <f t="shared" si="111"/>
        <v>0</v>
      </c>
      <c r="CB66" s="403">
        <f t="shared" ca="1" si="112"/>
        <v>0</v>
      </c>
      <c r="CC66" s="404">
        <f t="shared" si="116"/>
        <v>0</v>
      </c>
      <c r="CD66" s="405">
        <f t="shared" ca="1" si="113"/>
        <v>0</v>
      </c>
      <c r="CE66" s="406" t="str">
        <f>IF(AF66="","",IF(E66="下","-",IF(BD66="?","?",IF(BD66&gt;$B$16,$D$16,IF(BD66&gt;$B$14,$D$15,IF(BD66&gt;$B$13,$D$14,IF(BD66&gt;$B$12,$D$13,IF(BD66&gt;$B$11,$D$12,IF(BD66&gt;$B$10,$D$11,IF(BD66&gt;$B$9,$D$10,IF(BD66&gt;$B$8,$D$9,IF(BD66&gt;$B$7,$D$8,IF(BD66&gt;$B$6,$D$7,$D$6)))))))))))))</f>
        <v/>
      </c>
      <c r="CF66" s="406" t="str">
        <f t="shared" ref="CF66" si="171">IF(E66="下","-",IF(A66="",CE66,IF(Z66&gt;BD66,"→"&amp;BT66,CE66)))</f>
        <v/>
      </c>
    </row>
    <row r="67" spans="1:89" ht="15" customHeight="1">
      <c r="A67" s="1069"/>
      <c r="B67" s="1070"/>
      <c r="C67" s="368" t="s">
        <v>571</v>
      </c>
      <c r="D67" s="1065"/>
      <c r="E67" s="1065"/>
      <c r="F67" s="1052"/>
      <c r="G67" s="1052"/>
      <c r="H67" s="1051"/>
      <c r="I67" s="1051"/>
      <c r="J67" s="232"/>
      <c r="K67" s="233"/>
      <c r="L67" s="1051"/>
      <c r="M67" s="1051"/>
      <c r="N67" s="1052"/>
      <c r="O67" s="1052"/>
      <c r="P67" s="1053" t="str">
        <f>IF(A66="","",BQ67)</f>
        <v/>
      </c>
      <c r="Q67" s="1054"/>
      <c r="R67" s="1055" t="str">
        <f>IF(A66="","",BS67)</f>
        <v/>
      </c>
      <c r="S67" s="1056"/>
      <c r="T67" s="1081" t="str">
        <f>IF(A66="","",IF(D66="出",0.8,0.5))</f>
        <v/>
      </c>
      <c r="U67" s="1082"/>
      <c r="V67" s="1081" t="str">
        <f>IF(A66="","",IF(E66="下",IF(T67=0.8,0.4,0.6),IF(T67=0.8,1,1.6)))</f>
        <v/>
      </c>
      <c r="W67" s="1082"/>
      <c r="X67" s="1057" t="str">
        <f>IFERROR(IF(A66="","",IF(OR(E66="下",AF66=""),R67*T67-V67,R67*T67+AV67*AX67-V67)),"?")</f>
        <v/>
      </c>
      <c r="Y67" s="1058"/>
      <c r="Z67" s="1067"/>
      <c r="AA67" s="1068"/>
      <c r="AB67" s="1087"/>
      <c r="AC67" s="1088"/>
      <c r="AD67" s="1087"/>
      <c r="AE67" s="1090"/>
      <c r="AF67" s="1069"/>
      <c r="AG67" s="1070"/>
      <c r="AH67" s="368" t="s">
        <v>571</v>
      </c>
      <c r="AI67" s="1065"/>
      <c r="AJ67" s="1052"/>
      <c r="AK67" s="1052"/>
      <c r="AL67" s="1049"/>
      <c r="AM67" s="1050"/>
      <c r="AN67" s="232"/>
      <c r="AO67" s="233"/>
      <c r="AP67" s="1051"/>
      <c r="AQ67" s="1051"/>
      <c r="AR67" s="1052"/>
      <c r="AS67" s="1052"/>
      <c r="AT67" s="1053" t="str">
        <f>IF(AF66="","",IF(E66="下","-",CB67))</f>
        <v/>
      </c>
      <c r="AU67" s="1054"/>
      <c r="AV67" s="1055" t="str">
        <f>IF(AF66="","",IF(E66="下","-",CD67))</f>
        <v/>
      </c>
      <c r="AW67" s="1056"/>
      <c r="AX67" s="1053" t="str">
        <f>IF(AF66="","",IF(E66="下","-",IF(AI66="出",0.8,0.5)))</f>
        <v/>
      </c>
      <c r="AY67" s="1054"/>
      <c r="AZ67" s="1053" t="str">
        <f>IF(AF66="","",IF(E66="下","-",IF(AI66="出",0.4,0.6)))</f>
        <v/>
      </c>
      <c r="BA67" s="1054"/>
      <c r="BB67" s="1057" t="str">
        <f>IFERROR(IF(AF66="","",IF(E66="下","-",AV67*AX67-AZ67)),"?")</f>
        <v/>
      </c>
      <c r="BC67" s="1058"/>
      <c r="BD67" s="1067"/>
      <c r="BE67" s="1068"/>
      <c r="BF67" s="1087"/>
      <c r="BG67" s="1088"/>
      <c r="BH67" s="1087"/>
      <c r="BI67" s="1090"/>
      <c r="BK67" s="403"/>
      <c r="BL67" s="403" t="str">
        <f t="shared" si="100"/>
        <v>－－</v>
      </c>
      <c r="BM67" s="403">
        <f t="shared" si="101"/>
        <v>1</v>
      </c>
      <c r="BN67" s="403">
        <f t="shared" si="102"/>
        <v>0</v>
      </c>
      <c r="BO67" s="403">
        <f t="shared" si="103"/>
        <v>0</v>
      </c>
      <c r="BP67" s="403">
        <f t="shared" si="104"/>
        <v>0</v>
      </c>
      <c r="BQ67" s="403">
        <f t="shared" ca="1" si="105"/>
        <v>0</v>
      </c>
      <c r="BR67" s="404">
        <f t="shared" si="106"/>
        <v>0</v>
      </c>
      <c r="BS67" s="405">
        <f t="shared" ca="1" si="107"/>
        <v>0</v>
      </c>
      <c r="BT67" s="406"/>
      <c r="BU67" s="406" t="str">
        <f t="shared" si="114"/>
        <v/>
      </c>
      <c r="BV67" s="406"/>
      <c r="BW67" s="403" t="str">
        <f t="shared" si="115"/>
        <v>－－</v>
      </c>
      <c r="BX67" s="403">
        <f t="shared" si="123"/>
        <v>1</v>
      </c>
      <c r="BY67" s="403">
        <f t="shared" si="109"/>
        <v>0</v>
      </c>
      <c r="BZ67" s="403">
        <f t="shared" si="110"/>
        <v>0</v>
      </c>
      <c r="CA67" s="403">
        <f t="shared" si="111"/>
        <v>0</v>
      </c>
      <c r="CB67" s="403">
        <f t="shared" ca="1" si="112"/>
        <v>0</v>
      </c>
      <c r="CC67" s="404">
        <f t="shared" si="116"/>
        <v>0</v>
      </c>
      <c r="CD67" s="405">
        <f t="shared" ca="1" si="113"/>
        <v>0</v>
      </c>
      <c r="CE67" s="406"/>
      <c r="CF67" s="406"/>
    </row>
    <row r="68" spans="1:89" ht="15" customHeight="1">
      <c r="A68" s="1061"/>
      <c r="B68" s="1062"/>
      <c r="C68" s="365" t="s">
        <v>570</v>
      </c>
      <c r="D68" s="1065"/>
      <c r="E68" s="1065"/>
      <c r="F68" s="1052"/>
      <c r="G68" s="1052"/>
      <c r="H68" s="1051"/>
      <c r="I68" s="1051"/>
      <c r="J68" s="232"/>
      <c r="K68" s="233"/>
      <c r="L68" s="1051"/>
      <c r="M68" s="1051"/>
      <c r="N68" s="1052"/>
      <c r="O68" s="1052"/>
      <c r="P68" s="1053" t="str">
        <f>IF(A68="","",BQ68)</f>
        <v/>
      </c>
      <c r="Q68" s="1054"/>
      <c r="R68" s="1055" t="str">
        <f>IF(A68="","",BS68)</f>
        <v/>
      </c>
      <c r="S68" s="1056"/>
      <c r="T68" s="1081" t="str">
        <f>IF(A68="","",IF(D68="出",0.8,0.5))</f>
        <v/>
      </c>
      <c r="U68" s="1082"/>
      <c r="V68" s="1081" t="str">
        <f>IF(A68="","",IF(E68="下",IF(T68=0.8,0.4,0.6),IF(T68=0.8,1,1.6)))</f>
        <v/>
      </c>
      <c r="W68" s="1082"/>
      <c r="X68" s="1057" t="str">
        <f>IFERROR(IF(A68="","",IF(OR(E68="下",AF68=""),R68*T68-V68,R68*T68+AV68*AX68-V68)),"?")</f>
        <v/>
      </c>
      <c r="Y68" s="1058"/>
      <c r="Z68" s="1057" t="str">
        <f>IF(A68="","",IF(OR(X68="?",X69="?"),"?",MAX(X68,X69)))</f>
        <v/>
      </c>
      <c r="AA68" s="1058"/>
      <c r="AB68" s="1083" t="str">
        <f t="shared" ref="AB68" si="172">BU68</f>
        <v/>
      </c>
      <c r="AC68" s="1084"/>
      <c r="AD68" s="1083" t="str">
        <f t="shared" ref="AD68" si="173">BU68</f>
        <v/>
      </c>
      <c r="AE68" s="1089"/>
      <c r="AF68" s="1061"/>
      <c r="AG68" s="1062"/>
      <c r="AH68" s="365" t="s">
        <v>570</v>
      </c>
      <c r="AI68" s="1065"/>
      <c r="AJ68" s="1052"/>
      <c r="AK68" s="1052"/>
      <c r="AL68" s="1049"/>
      <c r="AM68" s="1050"/>
      <c r="AN68" s="232"/>
      <c r="AO68" s="233"/>
      <c r="AP68" s="1051"/>
      <c r="AQ68" s="1051"/>
      <c r="AR68" s="1052"/>
      <c r="AS68" s="1052"/>
      <c r="AT68" s="1053" t="str">
        <f>IF(AF68="","",IF(E68="下","-",CB68))</f>
        <v/>
      </c>
      <c r="AU68" s="1054"/>
      <c r="AV68" s="1055" t="str">
        <f>IF(AF68="","",IF(E68="下","-",CD68))</f>
        <v/>
      </c>
      <c r="AW68" s="1056"/>
      <c r="AX68" s="1053" t="str">
        <f>IF(AF68="","",IF(E68="下","-",IF(AI68="出",0.8,0.5)))</f>
        <v/>
      </c>
      <c r="AY68" s="1054"/>
      <c r="AZ68" s="1053" t="str">
        <f>IF(AF68="","",IF(E68="下","-",IF(AI68="出",0.4,0.6)))</f>
        <v/>
      </c>
      <c r="BA68" s="1054"/>
      <c r="BB68" s="1057" t="str">
        <f>IFERROR(IF(AF68="","",IF(E68="下","-",AV68*AX68-AZ68)),"?")</f>
        <v/>
      </c>
      <c r="BC68" s="1058"/>
      <c r="BD68" s="1057" t="str">
        <f t="shared" ref="BD68" si="174">IF(AF68="","",IF(E68="下","-",IF(OR(BB68="?",BB69="?"),"?",MAX(BB68,BB69))))</f>
        <v/>
      </c>
      <c r="BE68" s="1058"/>
      <c r="BF68" s="1083" t="str">
        <f t="shared" ref="BF68" si="175">IF(AF68="","",CF68)</f>
        <v/>
      </c>
      <c r="BG68" s="1084"/>
      <c r="BH68" s="1083" t="str">
        <f t="shared" ref="BH68" si="176">CE68</f>
        <v/>
      </c>
      <c r="BI68" s="1089"/>
      <c r="BK68" s="403"/>
      <c r="BL68" s="403" t="str">
        <f t="shared" si="100"/>
        <v>－－</v>
      </c>
      <c r="BM68" s="403">
        <f t="shared" si="101"/>
        <v>1</v>
      </c>
      <c r="BN68" s="403">
        <f t="shared" si="102"/>
        <v>0</v>
      </c>
      <c r="BO68" s="403">
        <f t="shared" si="103"/>
        <v>0</v>
      </c>
      <c r="BP68" s="403">
        <f t="shared" si="104"/>
        <v>0</v>
      </c>
      <c r="BQ68" s="403">
        <f t="shared" ca="1" si="105"/>
        <v>0</v>
      </c>
      <c r="BR68" s="404">
        <f t="shared" si="106"/>
        <v>0</v>
      </c>
      <c r="BS68" s="405">
        <f t="shared" ca="1" si="107"/>
        <v>0</v>
      </c>
      <c r="BT68" s="406" t="str">
        <f>IF(A68="","",IF(Z68="?","?",IF(Z68&gt;$B$16,$D$16,IF(Z68&gt;$B$14,$D$15,IF(Z68&gt;$B$13,$D$14,IF(Z68&gt;$B$12,$D$13,IF(Z68&gt;$B$11,$D$12,IF(Z68&gt;$B$10,$D$11,IF(Z68&gt;$B$9,$D$10,IF(Z68&gt;$B$8,$D$9,IF(Z68&gt;$B$7,$D$8,IF(Z68&gt;$B$6,$D$7,$D$6))))))))))))</f>
        <v/>
      </c>
      <c r="BU68" s="406" t="str">
        <f t="shared" si="114"/>
        <v/>
      </c>
      <c r="BV68" s="406"/>
      <c r="BW68" s="403" t="str">
        <f t="shared" si="115"/>
        <v>－－</v>
      </c>
      <c r="BX68" s="403">
        <f t="shared" si="123"/>
        <v>1</v>
      </c>
      <c r="BY68" s="403">
        <f t="shared" si="109"/>
        <v>0</v>
      </c>
      <c r="BZ68" s="403">
        <f t="shared" si="110"/>
        <v>0</v>
      </c>
      <c r="CA68" s="403">
        <f t="shared" si="111"/>
        <v>0</v>
      </c>
      <c r="CB68" s="403">
        <f t="shared" ca="1" si="112"/>
        <v>0</v>
      </c>
      <c r="CC68" s="404">
        <f t="shared" si="116"/>
        <v>0</v>
      </c>
      <c r="CD68" s="405">
        <f t="shared" ca="1" si="113"/>
        <v>0</v>
      </c>
      <c r="CE68" s="406" t="str">
        <f>IF(AF68="","",IF(E68="下","-",IF(BD68="?","?",IF(BD68&gt;$B$16,$D$16,IF(BD68&gt;$B$14,$D$15,IF(BD68&gt;$B$13,$D$14,IF(BD68&gt;$B$12,$D$13,IF(BD68&gt;$B$11,$D$12,IF(BD68&gt;$B$10,$D$11,IF(BD68&gt;$B$9,$D$10,IF(BD68&gt;$B$8,$D$9,IF(BD68&gt;$B$7,$D$8,IF(BD68&gt;$B$6,$D$7,$D$6)))))))))))))</f>
        <v/>
      </c>
      <c r="CF68" s="406" t="str">
        <f t="shared" ref="CF68" si="177">IF(E68="下","-",IF(A68="",CE68,IF(Z68&gt;BD68,"→"&amp;BT68,CE68)))</f>
        <v/>
      </c>
      <c r="CH68" s="4"/>
      <c r="CI68" s="4"/>
      <c r="CJ68" s="4"/>
      <c r="CK68" s="4"/>
    </row>
    <row r="69" spans="1:89" ht="15" customHeight="1">
      <c r="A69" s="1069"/>
      <c r="B69" s="1070"/>
      <c r="C69" s="368" t="s">
        <v>571</v>
      </c>
      <c r="D69" s="1065"/>
      <c r="E69" s="1065"/>
      <c r="F69" s="1052"/>
      <c r="G69" s="1052"/>
      <c r="H69" s="1051"/>
      <c r="I69" s="1051"/>
      <c r="J69" s="232"/>
      <c r="K69" s="233"/>
      <c r="L69" s="1051"/>
      <c r="M69" s="1051"/>
      <c r="N69" s="1052"/>
      <c r="O69" s="1052"/>
      <c r="P69" s="1053" t="str">
        <f>IF(A68="","",BQ69)</f>
        <v/>
      </c>
      <c r="Q69" s="1054"/>
      <c r="R69" s="1055" t="str">
        <f>IF(A68="","",BS69)</f>
        <v/>
      </c>
      <c r="S69" s="1056"/>
      <c r="T69" s="1081" t="str">
        <f>IF(A68="","",IF(D68="出",0.8,0.5))</f>
        <v/>
      </c>
      <c r="U69" s="1082"/>
      <c r="V69" s="1081" t="str">
        <f>IF(A68="","",IF(E68="下",IF(T69=0.8,0.4,0.6),IF(T69=0.8,1,1.6)))</f>
        <v/>
      </c>
      <c r="W69" s="1082"/>
      <c r="X69" s="1057" t="str">
        <f>IFERROR(IF(A68="","",IF(OR(E68="下",AF68=""),R69*T69-V69,R69*T69+AV69*AX69-V69)),"?")</f>
        <v/>
      </c>
      <c r="Y69" s="1058"/>
      <c r="Z69" s="1067"/>
      <c r="AA69" s="1068"/>
      <c r="AB69" s="1087"/>
      <c r="AC69" s="1088"/>
      <c r="AD69" s="1087"/>
      <c r="AE69" s="1090"/>
      <c r="AF69" s="1069"/>
      <c r="AG69" s="1070"/>
      <c r="AH69" s="368" t="s">
        <v>571</v>
      </c>
      <c r="AI69" s="1065"/>
      <c r="AJ69" s="1052"/>
      <c r="AK69" s="1052"/>
      <c r="AL69" s="1049"/>
      <c r="AM69" s="1050"/>
      <c r="AN69" s="232"/>
      <c r="AO69" s="233"/>
      <c r="AP69" s="1051"/>
      <c r="AQ69" s="1051"/>
      <c r="AR69" s="1052"/>
      <c r="AS69" s="1052"/>
      <c r="AT69" s="1053" t="str">
        <f>IF(AF68="","",IF(E68="下","-",CB69))</f>
        <v/>
      </c>
      <c r="AU69" s="1054"/>
      <c r="AV69" s="1055" t="str">
        <f>IF(AF68="","",IF(E68="下","-",CD69))</f>
        <v/>
      </c>
      <c r="AW69" s="1056"/>
      <c r="AX69" s="1053" t="str">
        <f>IF(AF68="","",IF(E68="下","-",IF(AI68="出",0.8,0.5)))</f>
        <v/>
      </c>
      <c r="AY69" s="1054"/>
      <c r="AZ69" s="1053" t="str">
        <f>IF(AF68="","",IF(E68="下","-",IF(AI68="出",0.4,0.6)))</f>
        <v/>
      </c>
      <c r="BA69" s="1054"/>
      <c r="BB69" s="1057" t="str">
        <f>IFERROR(IF(AF68="","",IF(E68="下","-",AV69*AX69-AZ69)),"?")</f>
        <v/>
      </c>
      <c r="BC69" s="1058"/>
      <c r="BD69" s="1067"/>
      <c r="BE69" s="1068"/>
      <c r="BF69" s="1087"/>
      <c r="BG69" s="1088"/>
      <c r="BH69" s="1087"/>
      <c r="BI69" s="1090"/>
      <c r="BK69" s="403"/>
      <c r="BL69" s="403" t="str">
        <f t="shared" si="100"/>
        <v>－－</v>
      </c>
      <c r="BM69" s="403">
        <f t="shared" si="101"/>
        <v>1</v>
      </c>
      <c r="BN69" s="403">
        <f t="shared" si="102"/>
        <v>0</v>
      </c>
      <c r="BO69" s="403">
        <f t="shared" si="103"/>
        <v>0</v>
      </c>
      <c r="BP69" s="403">
        <f t="shared" si="104"/>
        <v>0</v>
      </c>
      <c r="BQ69" s="403">
        <f t="shared" ca="1" si="105"/>
        <v>0</v>
      </c>
      <c r="BR69" s="404">
        <f t="shared" si="106"/>
        <v>0</v>
      </c>
      <c r="BS69" s="405">
        <f t="shared" ca="1" si="107"/>
        <v>0</v>
      </c>
      <c r="BT69" s="406"/>
      <c r="BU69" s="406" t="str">
        <f t="shared" si="114"/>
        <v/>
      </c>
      <c r="BV69" s="406"/>
      <c r="BW69" s="403" t="str">
        <f t="shared" si="115"/>
        <v>－－</v>
      </c>
      <c r="BX69" s="403">
        <f t="shared" si="123"/>
        <v>1</v>
      </c>
      <c r="BY69" s="403">
        <f t="shared" si="109"/>
        <v>0</v>
      </c>
      <c r="BZ69" s="403">
        <f t="shared" si="110"/>
        <v>0</v>
      </c>
      <c r="CA69" s="403">
        <f t="shared" si="111"/>
        <v>0</v>
      </c>
      <c r="CB69" s="403">
        <f t="shared" ca="1" si="112"/>
        <v>0</v>
      </c>
      <c r="CC69" s="404">
        <f t="shared" si="116"/>
        <v>0</v>
      </c>
      <c r="CD69" s="405">
        <f t="shared" ca="1" si="113"/>
        <v>0</v>
      </c>
      <c r="CE69" s="406"/>
      <c r="CF69" s="406"/>
      <c r="CH69" s="4"/>
      <c r="CI69" s="4"/>
      <c r="CJ69" s="4"/>
      <c r="CK69" s="4"/>
    </row>
    <row r="70" spans="1:89" ht="15" customHeight="1">
      <c r="A70" s="1061"/>
      <c r="B70" s="1062"/>
      <c r="C70" s="365" t="s">
        <v>570</v>
      </c>
      <c r="D70" s="1065"/>
      <c r="E70" s="1065"/>
      <c r="F70" s="1052"/>
      <c r="G70" s="1052"/>
      <c r="H70" s="1051"/>
      <c r="I70" s="1051"/>
      <c r="J70" s="232"/>
      <c r="K70" s="233"/>
      <c r="L70" s="1051"/>
      <c r="M70" s="1051"/>
      <c r="N70" s="1052"/>
      <c r="O70" s="1052"/>
      <c r="P70" s="1053" t="str">
        <f>IF(A70="","",BQ70)</f>
        <v/>
      </c>
      <c r="Q70" s="1054"/>
      <c r="R70" s="1055" t="str">
        <f>IF(A70="","",BS70)</f>
        <v/>
      </c>
      <c r="S70" s="1056"/>
      <c r="T70" s="1081" t="str">
        <f>IF(A70="","",IF(D70="出",0.8,0.5))</f>
        <v/>
      </c>
      <c r="U70" s="1082"/>
      <c r="V70" s="1081" t="str">
        <f>IF(A70="","",IF(E70="下",IF(T70=0.8,0.4,0.6),IF(T70=0.8,1,1.6)))</f>
        <v/>
      </c>
      <c r="W70" s="1082"/>
      <c r="X70" s="1057" t="str">
        <f>IFERROR(IF(A70="","",IF(OR(E70="下",AF70=""),R70*T70-V70,R70*T70+AV70*AX70-V70)),"?")</f>
        <v/>
      </c>
      <c r="Y70" s="1058"/>
      <c r="Z70" s="1057" t="str">
        <f>IF(A70="","",IF(OR(X70="?",X71="?"),"?",MAX(X70,X71)))</f>
        <v/>
      </c>
      <c r="AA70" s="1058"/>
      <c r="AB70" s="1083" t="str">
        <f t="shared" ref="AB70" si="178">BU70</f>
        <v/>
      </c>
      <c r="AC70" s="1084"/>
      <c r="AD70" s="1083" t="str">
        <f t="shared" ref="AD70" si="179">BU70</f>
        <v/>
      </c>
      <c r="AE70" s="1089"/>
      <c r="AF70" s="1061"/>
      <c r="AG70" s="1062"/>
      <c r="AH70" s="365" t="s">
        <v>570</v>
      </c>
      <c r="AI70" s="1065"/>
      <c r="AJ70" s="1052"/>
      <c r="AK70" s="1052"/>
      <c r="AL70" s="1049"/>
      <c r="AM70" s="1050"/>
      <c r="AN70" s="232"/>
      <c r="AO70" s="233"/>
      <c r="AP70" s="1051"/>
      <c r="AQ70" s="1051"/>
      <c r="AR70" s="1052"/>
      <c r="AS70" s="1052"/>
      <c r="AT70" s="1053" t="str">
        <f>IF(AF70="","",IF(E70="下","-",CB70))</f>
        <v/>
      </c>
      <c r="AU70" s="1054"/>
      <c r="AV70" s="1055" t="str">
        <f>IF(AF70="","",IF(E70="下","-",CD70))</f>
        <v/>
      </c>
      <c r="AW70" s="1056"/>
      <c r="AX70" s="1053" t="str">
        <f>IF(AF70="","",IF(E70="下","-",IF(AI70="出",0.8,0.5)))</f>
        <v/>
      </c>
      <c r="AY70" s="1054"/>
      <c r="AZ70" s="1053" t="str">
        <f>IF(AF70="","",IF(E70="下","-",IF(AI70="出",0.4,0.6)))</f>
        <v/>
      </c>
      <c r="BA70" s="1054"/>
      <c r="BB70" s="1057" t="str">
        <f>IFERROR(IF(AF70="","",IF(E70="下","-",AV70*AX70-AZ70)),"?")</f>
        <v/>
      </c>
      <c r="BC70" s="1058"/>
      <c r="BD70" s="1057" t="str">
        <f t="shared" ref="BD70" si="180">IF(AF70="","",IF(E70="下","-",IF(OR(BB70="?",BB71="?"),"?",MAX(BB70,BB71))))</f>
        <v/>
      </c>
      <c r="BE70" s="1058"/>
      <c r="BF70" s="1083" t="str">
        <f t="shared" ref="BF70" si="181">IF(AF70="","",CF70)</f>
        <v/>
      </c>
      <c r="BG70" s="1084"/>
      <c r="BH70" s="1083" t="str">
        <f t="shared" ref="BH70" si="182">CE70</f>
        <v/>
      </c>
      <c r="BI70" s="1089"/>
      <c r="BK70" s="403"/>
      <c r="BL70" s="403" t="str">
        <f t="shared" ref="BL70:BL85" si="183">IF(OR(J70=0,J70="",J70="　"),"－",J70)&amp;IF(OR(K70=0,K70="",K70="　"),"－",K70)</f>
        <v>－－</v>
      </c>
      <c r="BM70" s="403">
        <f t="shared" ref="BM70:BM85" si="184">VLOOKUP(BL70,$CR$3:$CS$27,2,FALSE)</f>
        <v>1</v>
      </c>
      <c r="BN70" s="403">
        <f t="shared" si="102"/>
        <v>0</v>
      </c>
      <c r="BO70" s="403">
        <f t="shared" si="103"/>
        <v>0</v>
      </c>
      <c r="BP70" s="403">
        <f t="shared" ref="BP70:BP85" si="185">IFERROR((BN70*5+BO70),"?")</f>
        <v>0</v>
      </c>
      <c r="BQ70" s="403">
        <f t="shared" ref="BQ70:BQ85" ca="1" si="186">IFERROR(OFFSET($CT$2,BM70,BP70),"?")</f>
        <v>0</v>
      </c>
      <c r="BR70" s="404">
        <f t="shared" ref="BR70:BR85" si="187">(((F70+H70)-(L70+N70))^2)^0.5</f>
        <v>0</v>
      </c>
      <c r="BS70" s="405">
        <f t="shared" ref="BS70:BS85" ca="1" si="188">IFERROR(BQ70+BR70,"?")</f>
        <v>0</v>
      </c>
      <c r="BT70" s="406" t="str">
        <f>IF(A70="","",IF(Z70="?","?",IF(Z70&gt;$B$16,$D$16,IF(Z70&gt;$B$14,$D$15,IF(Z70&gt;$B$13,$D$14,IF(Z70&gt;$B$12,$D$13,IF(Z70&gt;$B$11,$D$12,IF(Z70&gt;$B$10,$D$11,IF(Z70&gt;$B$9,$D$10,IF(Z70&gt;$B$8,$D$9,IF(Z70&gt;$B$7,$D$8,IF(Z70&gt;$B$6,$D$7,$D$6))))))))))))</f>
        <v/>
      </c>
      <c r="BU70" s="406" t="str">
        <f t="shared" si="114"/>
        <v/>
      </c>
      <c r="BV70" s="406"/>
      <c r="BW70" s="403" t="str">
        <f t="shared" ref="BW70:BW85" si="189">IF(OR(AN70=0,AN70="",AN70="　"),"－",AN70)&amp;IF(OR(AO70=0,AO70="",AO70="　"),"－",AO70)</f>
        <v>－－</v>
      </c>
      <c r="BX70" s="403">
        <f t="shared" ref="BX70:BX85" si="190">VLOOKUP(BW70,$CR$3:$CS$27,2,FALSE)</f>
        <v>1</v>
      </c>
      <c r="BY70" s="403">
        <f t="shared" si="109"/>
        <v>0</v>
      </c>
      <c r="BZ70" s="403">
        <f t="shared" si="110"/>
        <v>0</v>
      </c>
      <c r="CA70" s="403">
        <f t="shared" ref="CA70:CA85" si="191">IFERROR((BY70*5+BZ70),"?")</f>
        <v>0</v>
      </c>
      <c r="CB70" s="403">
        <f t="shared" ref="CB70:CB85" ca="1" si="192">IFERROR(OFFSET($CT$2,BX70,CA70),"?")</f>
        <v>0</v>
      </c>
      <c r="CC70" s="404">
        <f t="shared" ref="CC70:CC85" si="193">(((AJ70+AL70)-(AP70+AR70))^2)^0.5</f>
        <v>0</v>
      </c>
      <c r="CD70" s="405">
        <f t="shared" ref="CD70:CD85" ca="1" si="194">IFERROR(CB70+CC70,"?")</f>
        <v>0</v>
      </c>
      <c r="CE70" s="406" t="str">
        <f>IF(AF70="","",IF(E70="下","-",IF(BD70="?","?",IF(BD70&gt;$B$16,$D$16,IF(BD70&gt;$B$14,$D$15,IF(BD70&gt;$B$13,$D$14,IF(BD70&gt;$B$12,$D$13,IF(BD70&gt;$B$11,$D$12,IF(BD70&gt;$B$10,$D$11,IF(BD70&gt;$B$9,$D$10,IF(BD70&gt;$B$8,$D$9,IF(BD70&gt;$B$7,$D$8,IF(BD70&gt;$B$6,$D$7,$D$6)))))))))))))</f>
        <v/>
      </c>
      <c r="CF70" s="406" t="str">
        <f t="shared" ref="CF70" si="195">IF(E70="下","-",IF(A70="",CE70,IF(Z70&gt;BD70,"→"&amp;BT70,CE70)))</f>
        <v/>
      </c>
    </row>
    <row r="71" spans="1:89" ht="15" customHeight="1">
      <c r="A71" s="1069"/>
      <c r="B71" s="1070"/>
      <c r="C71" s="368" t="s">
        <v>571</v>
      </c>
      <c r="D71" s="1065"/>
      <c r="E71" s="1065"/>
      <c r="F71" s="1052"/>
      <c r="G71" s="1052"/>
      <c r="H71" s="1051"/>
      <c r="I71" s="1051"/>
      <c r="J71" s="232"/>
      <c r="K71" s="233"/>
      <c r="L71" s="1051"/>
      <c r="M71" s="1051"/>
      <c r="N71" s="1052"/>
      <c r="O71" s="1052"/>
      <c r="P71" s="1053" t="str">
        <f>IF(A70="","",BQ71)</f>
        <v/>
      </c>
      <c r="Q71" s="1054"/>
      <c r="R71" s="1055" t="str">
        <f>IF(A70="","",BS71)</f>
        <v/>
      </c>
      <c r="S71" s="1056"/>
      <c r="T71" s="1081" t="str">
        <f>IF(A70="","",IF(D70="出",0.8,0.5))</f>
        <v/>
      </c>
      <c r="U71" s="1082"/>
      <c r="V71" s="1081" t="str">
        <f>IF(A70="","",IF(E70="下",IF(T71=0.8,0.4,0.6),IF(T71=0.8,1,1.6)))</f>
        <v/>
      </c>
      <c r="W71" s="1082"/>
      <c r="X71" s="1057" t="str">
        <f>IFERROR(IF(A70="","",IF(OR(E70="下",AF70=""),R71*T71-V71,R71*T71+AV71*AX71-V71)),"?")</f>
        <v/>
      </c>
      <c r="Y71" s="1058"/>
      <c r="Z71" s="1067"/>
      <c r="AA71" s="1068"/>
      <c r="AB71" s="1087"/>
      <c r="AC71" s="1088"/>
      <c r="AD71" s="1087"/>
      <c r="AE71" s="1090"/>
      <c r="AF71" s="1069"/>
      <c r="AG71" s="1070"/>
      <c r="AH71" s="368" t="s">
        <v>571</v>
      </c>
      <c r="AI71" s="1065"/>
      <c r="AJ71" s="1052"/>
      <c r="AK71" s="1052"/>
      <c r="AL71" s="1049"/>
      <c r="AM71" s="1050"/>
      <c r="AN71" s="232"/>
      <c r="AO71" s="233"/>
      <c r="AP71" s="1051"/>
      <c r="AQ71" s="1051"/>
      <c r="AR71" s="1052"/>
      <c r="AS71" s="1052"/>
      <c r="AT71" s="1053" t="str">
        <f>IF(AF70="","",IF(E70="下","-",CB71))</f>
        <v/>
      </c>
      <c r="AU71" s="1054"/>
      <c r="AV71" s="1055" t="str">
        <f>IF(AF70="","",IF(E70="下","-",CD71))</f>
        <v/>
      </c>
      <c r="AW71" s="1056"/>
      <c r="AX71" s="1053" t="str">
        <f>IF(AF70="","",IF(E70="下","-",IF(AI70="出",0.8,0.5)))</f>
        <v/>
      </c>
      <c r="AY71" s="1054"/>
      <c r="AZ71" s="1053" t="str">
        <f>IF(AF70="","",IF(E70="下","-",IF(AI70="出",0.4,0.6)))</f>
        <v/>
      </c>
      <c r="BA71" s="1054"/>
      <c r="BB71" s="1057" t="str">
        <f>IFERROR(IF(AF70="","",IF(E70="下","-",AV71*AX71-AZ71)),"?")</f>
        <v/>
      </c>
      <c r="BC71" s="1058"/>
      <c r="BD71" s="1067"/>
      <c r="BE71" s="1068"/>
      <c r="BF71" s="1087"/>
      <c r="BG71" s="1088"/>
      <c r="BH71" s="1087"/>
      <c r="BI71" s="1090"/>
      <c r="BK71" s="403"/>
      <c r="BL71" s="403" t="str">
        <f t="shared" si="183"/>
        <v>－－</v>
      </c>
      <c r="BM71" s="403">
        <f t="shared" si="184"/>
        <v>1</v>
      </c>
      <c r="BN71" s="403">
        <f t="shared" si="102"/>
        <v>0</v>
      </c>
      <c r="BO71" s="403">
        <f t="shared" si="103"/>
        <v>0</v>
      </c>
      <c r="BP71" s="403">
        <f t="shared" si="185"/>
        <v>0</v>
      </c>
      <c r="BQ71" s="403">
        <f t="shared" ca="1" si="186"/>
        <v>0</v>
      </c>
      <c r="BR71" s="404">
        <f t="shared" si="187"/>
        <v>0</v>
      </c>
      <c r="BS71" s="405">
        <f t="shared" ca="1" si="188"/>
        <v>0</v>
      </c>
      <c r="BT71" s="406"/>
      <c r="BU71" s="406" t="str">
        <f t="shared" si="114"/>
        <v/>
      </c>
      <c r="BV71" s="406"/>
      <c r="BW71" s="403" t="str">
        <f t="shared" si="189"/>
        <v>－－</v>
      </c>
      <c r="BX71" s="403">
        <f t="shared" si="190"/>
        <v>1</v>
      </c>
      <c r="BY71" s="403">
        <f t="shared" si="109"/>
        <v>0</v>
      </c>
      <c r="BZ71" s="403">
        <f t="shared" si="110"/>
        <v>0</v>
      </c>
      <c r="CA71" s="403">
        <f t="shared" si="191"/>
        <v>0</v>
      </c>
      <c r="CB71" s="403">
        <f t="shared" ca="1" si="192"/>
        <v>0</v>
      </c>
      <c r="CC71" s="404">
        <f t="shared" si="193"/>
        <v>0</v>
      </c>
      <c r="CD71" s="405">
        <f t="shared" ca="1" si="194"/>
        <v>0</v>
      </c>
      <c r="CE71" s="406"/>
      <c r="CF71" s="406"/>
    </row>
    <row r="72" spans="1:89" ht="15" customHeight="1">
      <c r="A72" s="1061"/>
      <c r="B72" s="1062"/>
      <c r="C72" s="365" t="s">
        <v>570</v>
      </c>
      <c r="D72" s="1065"/>
      <c r="E72" s="1065"/>
      <c r="F72" s="1052"/>
      <c r="G72" s="1052"/>
      <c r="H72" s="1051"/>
      <c r="I72" s="1051"/>
      <c r="J72" s="232"/>
      <c r="K72" s="233"/>
      <c r="L72" s="1051"/>
      <c r="M72" s="1051"/>
      <c r="N72" s="1052"/>
      <c r="O72" s="1052"/>
      <c r="P72" s="1053" t="str">
        <f>IF(A72="","",BQ72)</f>
        <v/>
      </c>
      <c r="Q72" s="1054"/>
      <c r="R72" s="1055" t="str">
        <f>IF(A72="","",BS72)</f>
        <v/>
      </c>
      <c r="S72" s="1056"/>
      <c r="T72" s="1081" t="str">
        <f>IF(A72="","",IF(D72="出",0.8,0.5))</f>
        <v/>
      </c>
      <c r="U72" s="1082"/>
      <c r="V72" s="1081" t="str">
        <f>IF(A72="","",IF(E72="下",IF(T72=0.8,0.4,0.6),IF(T72=0.8,1,1.6)))</f>
        <v/>
      </c>
      <c r="W72" s="1082"/>
      <c r="X72" s="1057" t="str">
        <f>IFERROR(IF(A72="","",IF(OR(E72="下",AF72=""),R72*T72-V72,R72*T72+AV72*AX72-V72)),"?")</f>
        <v/>
      </c>
      <c r="Y72" s="1058"/>
      <c r="Z72" s="1057" t="str">
        <f>IF(A72="","",IF(OR(X72="?",X73="?"),"?",MAX(X72,X73)))</f>
        <v/>
      </c>
      <c r="AA72" s="1058"/>
      <c r="AB72" s="1083" t="str">
        <f t="shared" ref="AB72" si="196">BU72</f>
        <v/>
      </c>
      <c r="AC72" s="1084"/>
      <c r="AD72" s="1083" t="str">
        <f t="shared" ref="AD72" si="197">BU72</f>
        <v/>
      </c>
      <c r="AE72" s="1089"/>
      <c r="AF72" s="1061"/>
      <c r="AG72" s="1062"/>
      <c r="AH72" s="365" t="s">
        <v>570</v>
      </c>
      <c r="AI72" s="1065"/>
      <c r="AJ72" s="1052"/>
      <c r="AK72" s="1052"/>
      <c r="AL72" s="1049"/>
      <c r="AM72" s="1050"/>
      <c r="AN72" s="232"/>
      <c r="AO72" s="233"/>
      <c r="AP72" s="1051"/>
      <c r="AQ72" s="1051"/>
      <c r="AR72" s="1052"/>
      <c r="AS72" s="1052"/>
      <c r="AT72" s="1053" t="str">
        <f>IF(AF72="","",IF(E72="下","-",CB72))</f>
        <v/>
      </c>
      <c r="AU72" s="1054"/>
      <c r="AV72" s="1055" t="str">
        <f>IF(AF72="","",IF(E72="下","-",CD72))</f>
        <v/>
      </c>
      <c r="AW72" s="1056"/>
      <c r="AX72" s="1053" t="str">
        <f>IF(AF72="","",IF(E72="下","-",IF(AI72="出",0.8,0.5)))</f>
        <v/>
      </c>
      <c r="AY72" s="1054"/>
      <c r="AZ72" s="1053" t="str">
        <f>IF(AF72="","",IF(E72="下","-",IF(AI72="出",0.4,0.6)))</f>
        <v/>
      </c>
      <c r="BA72" s="1054"/>
      <c r="BB72" s="1057" t="str">
        <f>IFERROR(IF(AF72="","",IF(E72="下","-",AV72*AX72-AZ72)),"?")</f>
        <v/>
      </c>
      <c r="BC72" s="1058"/>
      <c r="BD72" s="1057" t="str">
        <f t="shared" ref="BD72" si="198">IF(AF72="","",IF(E72="下","-",IF(OR(BB72="?",BB73="?"),"?",MAX(BB72,BB73))))</f>
        <v/>
      </c>
      <c r="BE72" s="1058"/>
      <c r="BF72" s="1083" t="str">
        <f t="shared" ref="BF72" si="199">IF(AF72="","",CF72)</f>
        <v/>
      </c>
      <c r="BG72" s="1084"/>
      <c r="BH72" s="1083" t="str">
        <f t="shared" ref="BH72" si="200">CE72</f>
        <v/>
      </c>
      <c r="BI72" s="1089"/>
      <c r="BK72" s="403"/>
      <c r="BL72" s="403" t="str">
        <f t="shared" si="183"/>
        <v>－－</v>
      </c>
      <c r="BM72" s="403">
        <f t="shared" si="184"/>
        <v>1</v>
      </c>
      <c r="BN72" s="403">
        <f t="shared" si="102"/>
        <v>0</v>
      </c>
      <c r="BO72" s="403">
        <f t="shared" si="103"/>
        <v>0</v>
      </c>
      <c r="BP72" s="403">
        <f t="shared" si="185"/>
        <v>0</v>
      </c>
      <c r="BQ72" s="403">
        <f t="shared" ca="1" si="186"/>
        <v>0</v>
      </c>
      <c r="BR72" s="404">
        <f t="shared" si="187"/>
        <v>0</v>
      </c>
      <c r="BS72" s="405">
        <f t="shared" ca="1" si="188"/>
        <v>0</v>
      </c>
      <c r="BT72" s="406" t="str">
        <f>IF(A72="","",IF(Z72="?","?",IF(Z72&gt;$B$16,$D$16,IF(Z72&gt;$B$14,$D$15,IF(Z72&gt;$B$13,$D$14,IF(Z72&gt;$B$12,$D$13,IF(Z72&gt;$B$11,$D$12,IF(Z72&gt;$B$10,$D$11,IF(Z72&gt;$B$9,$D$10,IF(Z72&gt;$B$8,$D$9,IF(Z72&gt;$B$7,$D$8,IF(Z72&gt;$B$6,$D$7,$D$6))))))))))))</f>
        <v/>
      </c>
      <c r="BU72" s="406" t="str">
        <f t="shared" si="114"/>
        <v/>
      </c>
      <c r="BV72" s="406"/>
      <c r="BW72" s="403" t="str">
        <f t="shared" si="189"/>
        <v>－－</v>
      </c>
      <c r="BX72" s="403">
        <f t="shared" si="190"/>
        <v>1</v>
      </c>
      <c r="BY72" s="403">
        <f t="shared" si="109"/>
        <v>0</v>
      </c>
      <c r="BZ72" s="403">
        <f t="shared" si="110"/>
        <v>0</v>
      </c>
      <c r="CA72" s="403">
        <f t="shared" si="191"/>
        <v>0</v>
      </c>
      <c r="CB72" s="403">
        <f t="shared" ca="1" si="192"/>
        <v>0</v>
      </c>
      <c r="CC72" s="404">
        <f t="shared" si="193"/>
        <v>0</v>
      </c>
      <c r="CD72" s="405">
        <f t="shared" ca="1" si="194"/>
        <v>0</v>
      </c>
      <c r="CE72" s="406" t="str">
        <f>IF(AF72="","",IF(E72="下","-",IF(BD72="?","?",IF(BD72&gt;$B$16,$D$16,IF(BD72&gt;$B$14,$D$15,IF(BD72&gt;$B$13,$D$14,IF(BD72&gt;$B$12,$D$13,IF(BD72&gt;$B$11,$D$12,IF(BD72&gt;$B$10,$D$11,IF(BD72&gt;$B$9,$D$10,IF(BD72&gt;$B$8,$D$9,IF(BD72&gt;$B$7,$D$8,IF(BD72&gt;$B$6,$D$7,$D$6)))))))))))))</f>
        <v/>
      </c>
      <c r="CF72" s="406" t="str">
        <f t="shared" ref="CF72" si="201">IF(E72="下","-",IF(A72="",CE72,IF(Z72&gt;BD72,"→"&amp;BT72,CE72)))</f>
        <v/>
      </c>
      <c r="CH72" s="4"/>
      <c r="CI72" s="4"/>
      <c r="CJ72" s="4"/>
      <c r="CK72" s="4"/>
    </row>
    <row r="73" spans="1:89" ht="15" customHeight="1">
      <c r="A73" s="1069"/>
      <c r="B73" s="1070"/>
      <c r="C73" s="368" t="s">
        <v>571</v>
      </c>
      <c r="D73" s="1065"/>
      <c r="E73" s="1065"/>
      <c r="F73" s="1052"/>
      <c r="G73" s="1052"/>
      <c r="H73" s="1051"/>
      <c r="I73" s="1051"/>
      <c r="J73" s="232"/>
      <c r="K73" s="233"/>
      <c r="L73" s="1051"/>
      <c r="M73" s="1051"/>
      <c r="N73" s="1052"/>
      <c r="O73" s="1052"/>
      <c r="P73" s="1053" t="str">
        <f>IF(A72="","",BQ73)</f>
        <v/>
      </c>
      <c r="Q73" s="1054"/>
      <c r="R73" s="1055" t="str">
        <f>IF(A72="","",BS73)</f>
        <v/>
      </c>
      <c r="S73" s="1056"/>
      <c r="T73" s="1081" t="str">
        <f>IF(A72="","",IF(D72="出",0.8,0.5))</f>
        <v/>
      </c>
      <c r="U73" s="1082"/>
      <c r="V73" s="1081" t="str">
        <f>IF(A72="","",IF(E72="下",IF(T73=0.8,0.4,0.6),IF(T73=0.8,1,1.6)))</f>
        <v/>
      </c>
      <c r="W73" s="1082"/>
      <c r="X73" s="1057" t="str">
        <f>IFERROR(IF(A72="","",IF(OR(E72="下",AF72=""),R73*T73-V73,R73*T73+AV73*AX73-V73)),"?")</f>
        <v/>
      </c>
      <c r="Y73" s="1058"/>
      <c r="Z73" s="1067"/>
      <c r="AA73" s="1068"/>
      <c r="AB73" s="1087"/>
      <c r="AC73" s="1088"/>
      <c r="AD73" s="1087"/>
      <c r="AE73" s="1090"/>
      <c r="AF73" s="1069"/>
      <c r="AG73" s="1070"/>
      <c r="AH73" s="368" t="s">
        <v>571</v>
      </c>
      <c r="AI73" s="1065"/>
      <c r="AJ73" s="1052"/>
      <c r="AK73" s="1052"/>
      <c r="AL73" s="1049"/>
      <c r="AM73" s="1050"/>
      <c r="AN73" s="232"/>
      <c r="AO73" s="233"/>
      <c r="AP73" s="1051"/>
      <c r="AQ73" s="1051"/>
      <c r="AR73" s="1052"/>
      <c r="AS73" s="1052"/>
      <c r="AT73" s="1053" t="str">
        <f>IF(AF72="","",IF(E72="下","-",CB73))</f>
        <v/>
      </c>
      <c r="AU73" s="1054"/>
      <c r="AV73" s="1055" t="str">
        <f>IF(AF72="","",IF(E72="下","-",CD73))</f>
        <v/>
      </c>
      <c r="AW73" s="1056"/>
      <c r="AX73" s="1053" t="str">
        <f>IF(AF72="","",IF(E72="下","-",IF(AI72="出",0.8,0.5)))</f>
        <v/>
      </c>
      <c r="AY73" s="1054"/>
      <c r="AZ73" s="1053" t="str">
        <f>IF(AF72="","",IF(E72="下","-",IF(AI72="出",0.4,0.6)))</f>
        <v/>
      </c>
      <c r="BA73" s="1054"/>
      <c r="BB73" s="1057" t="str">
        <f>IFERROR(IF(AF72="","",IF(E72="下","-",AV73*AX73-AZ73)),"?")</f>
        <v/>
      </c>
      <c r="BC73" s="1058"/>
      <c r="BD73" s="1067"/>
      <c r="BE73" s="1068"/>
      <c r="BF73" s="1087"/>
      <c r="BG73" s="1088"/>
      <c r="BH73" s="1087"/>
      <c r="BI73" s="1090"/>
      <c r="BK73" s="403"/>
      <c r="BL73" s="403" t="str">
        <f t="shared" si="183"/>
        <v>－－</v>
      </c>
      <c r="BM73" s="403">
        <f t="shared" si="184"/>
        <v>1</v>
      </c>
      <c r="BN73" s="403">
        <f t="shared" si="102"/>
        <v>0</v>
      </c>
      <c r="BO73" s="403">
        <f t="shared" si="103"/>
        <v>0</v>
      </c>
      <c r="BP73" s="403">
        <f t="shared" si="185"/>
        <v>0</v>
      </c>
      <c r="BQ73" s="403">
        <f t="shared" ca="1" si="186"/>
        <v>0</v>
      </c>
      <c r="BR73" s="404">
        <f t="shared" si="187"/>
        <v>0</v>
      </c>
      <c r="BS73" s="405">
        <f t="shared" ca="1" si="188"/>
        <v>0</v>
      </c>
      <c r="BT73" s="406"/>
      <c r="BU73" s="406" t="str">
        <f t="shared" si="114"/>
        <v/>
      </c>
      <c r="BV73" s="406"/>
      <c r="BW73" s="403" t="str">
        <f t="shared" si="189"/>
        <v>－－</v>
      </c>
      <c r="BX73" s="403">
        <f t="shared" si="190"/>
        <v>1</v>
      </c>
      <c r="BY73" s="403">
        <f t="shared" si="109"/>
        <v>0</v>
      </c>
      <c r="BZ73" s="403">
        <f t="shared" si="110"/>
        <v>0</v>
      </c>
      <c r="CA73" s="403">
        <f t="shared" si="191"/>
        <v>0</v>
      </c>
      <c r="CB73" s="403">
        <f t="shared" ca="1" si="192"/>
        <v>0</v>
      </c>
      <c r="CC73" s="404">
        <f t="shared" si="193"/>
        <v>0</v>
      </c>
      <c r="CD73" s="405">
        <f t="shared" ca="1" si="194"/>
        <v>0</v>
      </c>
      <c r="CE73" s="406"/>
      <c r="CF73" s="406"/>
    </row>
    <row r="74" spans="1:89" ht="15" customHeight="1">
      <c r="A74" s="1061"/>
      <c r="B74" s="1062"/>
      <c r="C74" s="365" t="s">
        <v>570</v>
      </c>
      <c r="D74" s="1065"/>
      <c r="E74" s="1065"/>
      <c r="F74" s="1052"/>
      <c r="G74" s="1052"/>
      <c r="H74" s="1051"/>
      <c r="I74" s="1051"/>
      <c r="J74" s="232"/>
      <c r="K74" s="233"/>
      <c r="L74" s="1051"/>
      <c r="M74" s="1051"/>
      <c r="N74" s="1052"/>
      <c r="O74" s="1052"/>
      <c r="P74" s="1053" t="str">
        <f>IF(A74="","",BQ74)</f>
        <v/>
      </c>
      <c r="Q74" s="1054"/>
      <c r="R74" s="1055" t="str">
        <f>IF(A74="","",BS74)</f>
        <v/>
      </c>
      <c r="S74" s="1056"/>
      <c r="T74" s="1081" t="str">
        <f>IF(A74="","",IF(D74="出",0.8,0.5))</f>
        <v/>
      </c>
      <c r="U74" s="1082"/>
      <c r="V74" s="1081" t="str">
        <f>IF(A74="","",IF(E74="下",IF(T74=0.8,0.4,0.6),IF(T74=0.8,1,1.6)))</f>
        <v/>
      </c>
      <c r="W74" s="1082"/>
      <c r="X74" s="1057" t="str">
        <f>IFERROR(IF(A74="","",IF(OR(E74="下",AF74=""),R74*T74-V74,R74*T74+AV74*AX74-V74)),"?")</f>
        <v/>
      </c>
      <c r="Y74" s="1058"/>
      <c r="Z74" s="1057" t="str">
        <f>IF(A74="","",IF(OR(X74="?",X75="?"),"?",MAX(X74,X75)))</f>
        <v/>
      </c>
      <c r="AA74" s="1058"/>
      <c r="AB74" s="1083" t="str">
        <f t="shared" ref="AB74" si="202">BU74</f>
        <v/>
      </c>
      <c r="AC74" s="1084"/>
      <c r="AD74" s="1083" t="str">
        <f t="shared" ref="AD74" si="203">BU74</f>
        <v/>
      </c>
      <c r="AE74" s="1089"/>
      <c r="AF74" s="1061"/>
      <c r="AG74" s="1062"/>
      <c r="AH74" s="365" t="s">
        <v>570</v>
      </c>
      <c r="AI74" s="1065"/>
      <c r="AJ74" s="1052"/>
      <c r="AK74" s="1052"/>
      <c r="AL74" s="1049"/>
      <c r="AM74" s="1050"/>
      <c r="AN74" s="232"/>
      <c r="AO74" s="233"/>
      <c r="AP74" s="1051"/>
      <c r="AQ74" s="1051"/>
      <c r="AR74" s="1052"/>
      <c r="AS74" s="1052"/>
      <c r="AT74" s="1053" t="str">
        <f>IF(AF74="","",IF(E74="下","-",CB74))</f>
        <v/>
      </c>
      <c r="AU74" s="1054"/>
      <c r="AV74" s="1055" t="str">
        <f>IF(AF74="","",IF(E74="下","-",CD74))</f>
        <v/>
      </c>
      <c r="AW74" s="1056"/>
      <c r="AX74" s="1053" t="str">
        <f>IF(AF74="","",IF(E74="下","-",IF(AI74="出",0.8,0.5)))</f>
        <v/>
      </c>
      <c r="AY74" s="1054"/>
      <c r="AZ74" s="1053" t="str">
        <f>IF(AF74="","",IF(E74="下","-",IF(AI74="出",0.4,0.6)))</f>
        <v/>
      </c>
      <c r="BA74" s="1054"/>
      <c r="BB74" s="1057" t="str">
        <f>IFERROR(IF(AF74="","",IF(E74="下","-",AV74*AX74-AZ74)),"?")</f>
        <v/>
      </c>
      <c r="BC74" s="1058"/>
      <c r="BD74" s="1057" t="str">
        <f t="shared" ref="BD74" si="204">IF(AF74="","",IF(E74="下","-",IF(OR(BB74="?",BB75="?"),"?",MAX(BB74,BB75))))</f>
        <v/>
      </c>
      <c r="BE74" s="1058"/>
      <c r="BF74" s="1083" t="str">
        <f t="shared" ref="BF74" si="205">IF(AF74="","",CF74)</f>
        <v/>
      </c>
      <c r="BG74" s="1084"/>
      <c r="BH74" s="1083" t="str">
        <f t="shared" ref="BH74" si="206">CE74</f>
        <v/>
      </c>
      <c r="BI74" s="1089"/>
      <c r="BK74" s="403"/>
      <c r="BL74" s="403" t="str">
        <f t="shared" si="183"/>
        <v>－－</v>
      </c>
      <c r="BM74" s="403">
        <f t="shared" si="184"/>
        <v>1</v>
      </c>
      <c r="BN74" s="403">
        <f t="shared" si="102"/>
        <v>0</v>
      </c>
      <c r="BO74" s="403">
        <f t="shared" si="103"/>
        <v>0</v>
      </c>
      <c r="BP74" s="403">
        <f t="shared" si="185"/>
        <v>0</v>
      </c>
      <c r="BQ74" s="403">
        <f t="shared" ca="1" si="186"/>
        <v>0</v>
      </c>
      <c r="BR74" s="404">
        <f t="shared" si="187"/>
        <v>0</v>
      </c>
      <c r="BS74" s="405">
        <f t="shared" ca="1" si="188"/>
        <v>0</v>
      </c>
      <c r="BT74" s="406" t="str">
        <f>IF(A74="","",IF(Z74="?","?",IF(Z74&gt;$B$16,$D$16,IF(Z74&gt;$B$14,$D$15,IF(Z74&gt;$B$13,$D$14,IF(Z74&gt;$B$12,$D$13,IF(Z74&gt;$B$11,$D$12,IF(Z74&gt;$B$10,$D$11,IF(Z74&gt;$B$9,$D$10,IF(Z74&gt;$B$8,$D$9,IF(Z74&gt;$B$7,$D$8,IF(Z74&gt;$B$6,$D$7,$D$6))))))))))))</f>
        <v/>
      </c>
      <c r="BU74" s="406" t="str">
        <f t="shared" si="114"/>
        <v/>
      </c>
      <c r="BV74" s="406"/>
      <c r="BW74" s="403" t="str">
        <f t="shared" si="189"/>
        <v>－－</v>
      </c>
      <c r="BX74" s="403">
        <f t="shared" si="190"/>
        <v>1</v>
      </c>
      <c r="BY74" s="403">
        <f t="shared" si="109"/>
        <v>0</v>
      </c>
      <c r="BZ74" s="403">
        <f t="shared" si="110"/>
        <v>0</v>
      </c>
      <c r="CA74" s="403">
        <f t="shared" si="191"/>
        <v>0</v>
      </c>
      <c r="CB74" s="403">
        <f t="shared" ca="1" si="192"/>
        <v>0</v>
      </c>
      <c r="CC74" s="404">
        <f t="shared" si="193"/>
        <v>0</v>
      </c>
      <c r="CD74" s="405">
        <f t="shared" ca="1" si="194"/>
        <v>0</v>
      </c>
      <c r="CE74" s="406" t="str">
        <f>IF(AF74="","",IF(E74="下","-",IF(BD74="?","?",IF(BD74&gt;$B$16,$D$16,IF(BD74&gt;$B$14,$D$15,IF(BD74&gt;$B$13,$D$14,IF(BD74&gt;$B$12,$D$13,IF(BD74&gt;$B$11,$D$12,IF(BD74&gt;$B$10,$D$11,IF(BD74&gt;$B$9,$D$10,IF(BD74&gt;$B$8,$D$9,IF(BD74&gt;$B$7,$D$8,IF(BD74&gt;$B$6,$D$7,$D$6)))))))))))))</f>
        <v/>
      </c>
      <c r="CF74" s="406" t="str">
        <f t="shared" ref="CF74" si="207">IF(E74="下","-",IF(A74="",CE74,IF(Z74&gt;BD74,"→"&amp;BT74,CE74)))</f>
        <v/>
      </c>
    </row>
    <row r="75" spans="1:89" ht="15" customHeight="1">
      <c r="A75" s="1069"/>
      <c r="B75" s="1070"/>
      <c r="C75" s="368" t="s">
        <v>571</v>
      </c>
      <c r="D75" s="1065"/>
      <c r="E75" s="1065"/>
      <c r="F75" s="1052"/>
      <c r="G75" s="1052"/>
      <c r="H75" s="1051"/>
      <c r="I75" s="1051"/>
      <c r="J75" s="232"/>
      <c r="K75" s="233"/>
      <c r="L75" s="1051"/>
      <c r="M75" s="1051"/>
      <c r="N75" s="1052"/>
      <c r="O75" s="1052"/>
      <c r="P75" s="1053" t="str">
        <f>IF(A74="","",BQ75)</f>
        <v/>
      </c>
      <c r="Q75" s="1054"/>
      <c r="R75" s="1055" t="str">
        <f>IF(A74="","",BS75)</f>
        <v/>
      </c>
      <c r="S75" s="1056"/>
      <c r="T75" s="1081" t="str">
        <f>IF(A74="","",IF(D74="出",0.8,0.5))</f>
        <v/>
      </c>
      <c r="U75" s="1082"/>
      <c r="V75" s="1081" t="str">
        <f>IF(A74="","",IF(E74="下",IF(T75=0.8,0.4,0.6),IF(T75=0.8,1,1.6)))</f>
        <v/>
      </c>
      <c r="W75" s="1082"/>
      <c r="X75" s="1057" t="str">
        <f>IFERROR(IF(A74="","",IF(OR(E74="下",AF74=""),R75*T75-V75,R75*T75+AV75*AX75-V75)),"?")</f>
        <v/>
      </c>
      <c r="Y75" s="1058"/>
      <c r="Z75" s="1067"/>
      <c r="AA75" s="1068"/>
      <c r="AB75" s="1087"/>
      <c r="AC75" s="1088"/>
      <c r="AD75" s="1087"/>
      <c r="AE75" s="1090"/>
      <c r="AF75" s="1069"/>
      <c r="AG75" s="1070"/>
      <c r="AH75" s="368" t="s">
        <v>571</v>
      </c>
      <c r="AI75" s="1065"/>
      <c r="AJ75" s="1052"/>
      <c r="AK75" s="1052"/>
      <c r="AL75" s="1049"/>
      <c r="AM75" s="1050"/>
      <c r="AN75" s="232"/>
      <c r="AO75" s="233"/>
      <c r="AP75" s="1051"/>
      <c r="AQ75" s="1051"/>
      <c r="AR75" s="1052"/>
      <c r="AS75" s="1052"/>
      <c r="AT75" s="1053" t="str">
        <f>IF(AF74="","",IF(E74="下","-",CB75))</f>
        <v/>
      </c>
      <c r="AU75" s="1054"/>
      <c r="AV75" s="1055" t="str">
        <f>IF(AF74="","",IF(E74="下","-",CD75))</f>
        <v/>
      </c>
      <c r="AW75" s="1056"/>
      <c r="AX75" s="1053" t="str">
        <f>IF(AF74="","",IF(E74="下","-",IF(AI74="出",0.8,0.5)))</f>
        <v/>
      </c>
      <c r="AY75" s="1054"/>
      <c r="AZ75" s="1053" t="str">
        <f>IF(AF74="","",IF(E74="下","-",IF(AI74="出",0.4,0.6)))</f>
        <v/>
      </c>
      <c r="BA75" s="1054"/>
      <c r="BB75" s="1057" t="str">
        <f>IFERROR(IF(AF74="","",IF(E74="下","-",AV75*AX75-AZ75)),"?")</f>
        <v/>
      </c>
      <c r="BC75" s="1058"/>
      <c r="BD75" s="1067"/>
      <c r="BE75" s="1068"/>
      <c r="BF75" s="1087"/>
      <c r="BG75" s="1088"/>
      <c r="BH75" s="1087"/>
      <c r="BI75" s="1090"/>
      <c r="BK75" s="403"/>
      <c r="BL75" s="403" t="str">
        <f t="shared" si="183"/>
        <v>－－</v>
      </c>
      <c r="BM75" s="403">
        <f t="shared" si="184"/>
        <v>1</v>
      </c>
      <c r="BN75" s="403">
        <f t="shared" si="102"/>
        <v>0</v>
      </c>
      <c r="BO75" s="403">
        <f t="shared" si="103"/>
        <v>0</v>
      </c>
      <c r="BP75" s="403">
        <f t="shared" si="185"/>
        <v>0</v>
      </c>
      <c r="BQ75" s="403">
        <f t="shared" ca="1" si="186"/>
        <v>0</v>
      </c>
      <c r="BR75" s="404">
        <f t="shared" si="187"/>
        <v>0</v>
      </c>
      <c r="BS75" s="405">
        <f t="shared" ca="1" si="188"/>
        <v>0</v>
      </c>
      <c r="BT75" s="406"/>
      <c r="BU75" s="406" t="str">
        <f t="shared" si="114"/>
        <v/>
      </c>
      <c r="BV75" s="406"/>
      <c r="BW75" s="403" t="str">
        <f t="shared" si="189"/>
        <v>－－</v>
      </c>
      <c r="BX75" s="403">
        <f t="shared" si="190"/>
        <v>1</v>
      </c>
      <c r="BY75" s="403">
        <f t="shared" si="109"/>
        <v>0</v>
      </c>
      <c r="BZ75" s="403">
        <f t="shared" si="110"/>
        <v>0</v>
      </c>
      <c r="CA75" s="403">
        <f t="shared" si="191"/>
        <v>0</v>
      </c>
      <c r="CB75" s="403">
        <f t="shared" ca="1" si="192"/>
        <v>0</v>
      </c>
      <c r="CC75" s="404">
        <f t="shared" si="193"/>
        <v>0</v>
      </c>
      <c r="CD75" s="405">
        <f t="shared" ca="1" si="194"/>
        <v>0</v>
      </c>
      <c r="CE75" s="406"/>
      <c r="CF75" s="406"/>
    </row>
    <row r="76" spans="1:89" ht="15" customHeight="1">
      <c r="A76" s="1061"/>
      <c r="B76" s="1062"/>
      <c r="C76" s="365" t="s">
        <v>570</v>
      </c>
      <c r="D76" s="1065"/>
      <c r="E76" s="1065"/>
      <c r="F76" s="1052"/>
      <c r="G76" s="1052"/>
      <c r="H76" s="1051"/>
      <c r="I76" s="1051"/>
      <c r="J76" s="232"/>
      <c r="K76" s="233"/>
      <c r="L76" s="1051"/>
      <c r="M76" s="1051"/>
      <c r="N76" s="1052"/>
      <c r="O76" s="1052"/>
      <c r="P76" s="1053" t="str">
        <f>IF(A76="","",BQ76)</f>
        <v/>
      </c>
      <c r="Q76" s="1054"/>
      <c r="R76" s="1055" t="str">
        <f>IF(A76="","",BS76)</f>
        <v/>
      </c>
      <c r="S76" s="1056"/>
      <c r="T76" s="1081" t="str">
        <f>IF(A76="","",IF(D76="出",0.8,0.5))</f>
        <v/>
      </c>
      <c r="U76" s="1082"/>
      <c r="V76" s="1081" t="str">
        <f>IF(A76="","",IF(E76="下",IF(T76=0.8,0.4,0.6),IF(T76=0.8,1,1.6)))</f>
        <v/>
      </c>
      <c r="W76" s="1082"/>
      <c r="X76" s="1057" t="str">
        <f>IFERROR(IF(A76="","",IF(OR(E76="下",AF76=""),R76*T76-V76,R76*T76+AV76*AX76-V76)),"?")</f>
        <v/>
      </c>
      <c r="Y76" s="1058"/>
      <c r="Z76" s="1057" t="str">
        <f>IF(A76="","",IF(OR(X76="?",X77="?"),"?",MAX(X76,X77)))</f>
        <v/>
      </c>
      <c r="AA76" s="1058"/>
      <c r="AB76" s="1083" t="str">
        <f t="shared" ref="AB76" si="208">BU76</f>
        <v/>
      </c>
      <c r="AC76" s="1084"/>
      <c r="AD76" s="1083" t="str">
        <f t="shared" ref="AD76" si="209">BU76</f>
        <v/>
      </c>
      <c r="AE76" s="1089"/>
      <c r="AF76" s="1061"/>
      <c r="AG76" s="1062"/>
      <c r="AH76" s="365" t="s">
        <v>570</v>
      </c>
      <c r="AI76" s="1065"/>
      <c r="AJ76" s="1052"/>
      <c r="AK76" s="1052"/>
      <c r="AL76" s="1049"/>
      <c r="AM76" s="1050"/>
      <c r="AN76" s="232"/>
      <c r="AO76" s="233"/>
      <c r="AP76" s="1051"/>
      <c r="AQ76" s="1051"/>
      <c r="AR76" s="1052"/>
      <c r="AS76" s="1052"/>
      <c r="AT76" s="1053" t="str">
        <f>IF(AF76="","",IF(E76="下","-",CB76))</f>
        <v/>
      </c>
      <c r="AU76" s="1054"/>
      <c r="AV76" s="1055" t="str">
        <f>IF(AF76="","",IF(E76="下","-",CD76))</f>
        <v/>
      </c>
      <c r="AW76" s="1056"/>
      <c r="AX76" s="1053" t="str">
        <f>IF(AF76="","",IF(E76="下","-",IF(AI76="出",0.8,0.5)))</f>
        <v/>
      </c>
      <c r="AY76" s="1054"/>
      <c r="AZ76" s="1053" t="str">
        <f>IF(AF76="","",IF(E76="下","-",IF(AI76="出",0.4,0.6)))</f>
        <v/>
      </c>
      <c r="BA76" s="1054"/>
      <c r="BB76" s="1057" t="str">
        <f>IFERROR(IF(AF76="","",IF(E76="下","-",AV76*AX76-AZ76)),"?")</f>
        <v/>
      </c>
      <c r="BC76" s="1058"/>
      <c r="BD76" s="1057" t="str">
        <f t="shared" ref="BD76" si="210">IF(AF76="","",IF(E76="下","-",IF(OR(BB76="?",BB77="?"),"?",MAX(BB76,BB77))))</f>
        <v/>
      </c>
      <c r="BE76" s="1058"/>
      <c r="BF76" s="1083" t="str">
        <f t="shared" ref="BF76" si="211">IF(AF76="","",CF76)</f>
        <v/>
      </c>
      <c r="BG76" s="1084"/>
      <c r="BH76" s="1083" t="str">
        <f t="shared" ref="BH76" si="212">CE76</f>
        <v/>
      </c>
      <c r="BI76" s="1089"/>
      <c r="BK76" s="403"/>
      <c r="BL76" s="403" t="str">
        <f t="shared" si="183"/>
        <v>－－</v>
      </c>
      <c r="BM76" s="403">
        <f t="shared" si="184"/>
        <v>1</v>
      </c>
      <c r="BN76" s="403">
        <f t="shared" si="102"/>
        <v>0</v>
      </c>
      <c r="BO76" s="403">
        <f t="shared" si="103"/>
        <v>0</v>
      </c>
      <c r="BP76" s="403">
        <f t="shared" si="185"/>
        <v>0</v>
      </c>
      <c r="BQ76" s="403">
        <f t="shared" ca="1" si="186"/>
        <v>0</v>
      </c>
      <c r="BR76" s="404">
        <f t="shared" si="187"/>
        <v>0</v>
      </c>
      <c r="BS76" s="405">
        <f t="shared" ca="1" si="188"/>
        <v>0</v>
      </c>
      <c r="BT76" s="406" t="str">
        <f>IF(A76="","",IF(Z76="?","?",IF(Z76&gt;$B$16,$D$16,IF(Z76&gt;$B$14,$D$15,IF(Z76&gt;$B$13,$D$14,IF(Z76&gt;$B$12,$D$13,IF(Z76&gt;$B$11,$D$12,IF(Z76&gt;$B$10,$D$11,IF(Z76&gt;$B$9,$D$10,IF(Z76&gt;$B$8,$D$9,IF(Z76&gt;$B$7,$D$8,IF(Z76&gt;$B$6,$D$7,$D$6))))))))))))</f>
        <v/>
      </c>
      <c r="BU76" s="406" t="str">
        <f t="shared" si="114"/>
        <v/>
      </c>
      <c r="BV76" s="406"/>
      <c r="BW76" s="403" t="str">
        <f t="shared" si="189"/>
        <v>－－</v>
      </c>
      <c r="BX76" s="403">
        <f t="shared" si="190"/>
        <v>1</v>
      </c>
      <c r="BY76" s="403">
        <f t="shared" si="109"/>
        <v>0</v>
      </c>
      <c r="BZ76" s="403">
        <f t="shared" si="110"/>
        <v>0</v>
      </c>
      <c r="CA76" s="403">
        <f t="shared" si="191"/>
        <v>0</v>
      </c>
      <c r="CB76" s="403">
        <f t="shared" ca="1" si="192"/>
        <v>0</v>
      </c>
      <c r="CC76" s="404">
        <f t="shared" si="193"/>
        <v>0</v>
      </c>
      <c r="CD76" s="405">
        <f t="shared" ca="1" si="194"/>
        <v>0</v>
      </c>
      <c r="CE76" s="406" t="str">
        <f>IF(AF76="","",IF(E76="下","-",IF(BD76="?","?",IF(BD76&gt;$B$16,$D$16,IF(BD76&gt;$B$14,$D$15,IF(BD76&gt;$B$13,$D$14,IF(BD76&gt;$B$12,$D$13,IF(BD76&gt;$B$11,$D$12,IF(BD76&gt;$B$10,$D$11,IF(BD76&gt;$B$9,$D$10,IF(BD76&gt;$B$8,$D$9,IF(BD76&gt;$B$7,$D$8,IF(BD76&gt;$B$6,$D$7,$D$6)))))))))))))</f>
        <v/>
      </c>
      <c r="CF76" s="406" t="str">
        <f t="shared" ref="CF76" si="213">IF(E76="下","-",IF(A76="",CE76,IF(Z76&gt;BD76,"→"&amp;BT76,CE76)))</f>
        <v/>
      </c>
    </row>
    <row r="77" spans="1:89" ht="15" customHeight="1">
      <c r="A77" s="1069"/>
      <c r="B77" s="1070"/>
      <c r="C77" s="368" t="s">
        <v>571</v>
      </c>
      <c r="D77" s="1065"/>
      <c r="E77" s="1065"/>
      <c r="F77" s="1052"/>
      <c r="G77" s="1052"/>
      <c r="H77" s="1051"/>
      <c r="I77" s="1051"/>
      <c r="J77" s="232"/>
      <c r="K77" s="233"/>
      <c r="L77" s="1051"/>
      <c r="M77" s="1051"/>
      <c r="N77" s="1052"/>
      <c r="O77" s="1052"/>
      <c r="P77" s="1053" t="str">
        <f>IF(A76="","",BQ77)</f>
        <v/>
      </c>
      <c r="Q77" s="1054"/>
      <c r="R77" s="1055" t="str">
        <f>IF(A76="","",BS77)</f>
        <v/>
      </c>
      <c r="S77" s="1056"/>
      <c r="T77" s="1081" t="str">
        <f>IF(A76="","",IF(D76="出",0.8,0.5))</f>
        <v/>
      </c>
      <c r="U77" s="1082"/>
      <c r="V77" s="1081" t="str">
        <f>IF(A76="","",IF(E76="下",IF(T77=0.8,0.4,0.6),IF(T77=0.8,1,1.6)))</f>
        <v/>
      </c>
      <c r="W77" s="1082"/>
      <c r="X77" s="1057" t="str">
        <f>IFERROR(IF(A76="","",IF(OR(E76="下",AF76=""),R77*T77-V77,R77*T77+AV77*AX77-V77)),"?")</f>
        <v/>
      </c>
      <c r="Y77" s="1058"/>
      <c r="Z77" s="1067"/>
      <c r="AA77" s="1068"/>
      <c r="AB77" s="1087"/>
      <c r="AC77" s="1088"/>
      <c r="AD77" s="1087"/>
      <c r="AE77" s="1090"/>
      <c r="AF77" s="1069"/>
      <c r="AG77" s="1070"/>
      <c r="AH77" s="368" t="s">
        <v>571</v>
      </c>
      <c r="AI77" s="1065"/>
      <c r="AJ77" s="1052"/>
      <c r="AK77" s="1052"/>
      <c r="AL77" s="1049"/>
      <c r="AM77" s="1050"/>
      <c r="AN77" s="232"/>
      <c r="AO77" s="233"/>
      <c r="AP77" s="1051"/>
      <c r="AQ77" s="1051"/>
      <c r="AR77" s="1052"/>
      <c r="AS77" s="1052"/>
      <c r="AT77" s="1053" t="str">
        <f>IF(AF76="","",IF(E76="下","-",CB77))</f>
        <v/>
      </c>
      <c r="AU77" s="1054"/>
      <c r="AV77" s="1055" t="str">
        <f>IF(AF76="","",IF(E76="下","-",CD77))</f>
        <v/>
      </c>
      <c r="AW77" s="1056"/>
      <c r="AX77" s="1053" t="str">
        <f>IF(AF76="","",IF(E76="下","-",IF(AI76="出",0.8,0.5)))</f>
        <v/>
      </c>
      <c r="AY77" s="1054"/>
      <c r="AZ77" s="1053" t="str">
        <f>IF(AF76="","",IF(E76="下","-",IF(AI76="出",0.4,0.6)))</f>
        <v/>
      </c>
      <c r="BA77" s="1054"/>
      <c r="BB77" s="1057" t="str">
        <f>IFERROR(IF(AF76="","",IF(E76="下","-",AV77*AX77-AZ77)),"?")</f>
        <v/>
      </c>
      <c r="BC77" s="1058"/>
      <c r="BD77" s="1067"/>
      <c r="BE77" s="1068"/>
      <c r="BF77" s="1087"/>
      <c r="BG77" s="1088"/>
      <c r="BH77" s="1087"/>
      <c r="BI77" s="1090"/>
      <c r="BK77" s="403"/>
      <c r="BL77" s="403" t="str">
        <f t="shared" si="183"/>
        <v>－－</v>
      </c>
      <c r="BM77" s="403">
        <f t="shared" si="184"/>
        <v>1</v>
      </c>
      <c r="BN77" s="403">
        <f t="shared" si="102"/>
        <v>0</v>
      </c>
      <c r="BO77" s="403">
        <f t="shared" si="103"/>
        <v>0</v>
      </c>
      <c r="BP77" s="403">
        <f t="shared" si="185"/>
        <v>0</v>
      </c>
      <c r="BQ77" s="403">
        <f t="shared" ca="1" si="186"/>
        <v>0</v>
      </c>
      <c r="BR77" s="404">
        <f t="shared" si="187"/>
        <v>0</v>
      </c>
      <c r="BS77" s="405">
        <f t="shared" ca="1" si="188"/>
        <v>0</v>
      </c>
      <c r="BT77" s="406"/>
      <c r="BU77" s="406" t="str">
        <f t="shared" si="114"/>
        <v/>
      </c>
      <c r="BV77" s="406"/>
      <c r="BW77" s="403" t="str">
        <f t="shared" si="189"/>
        <v>－－</v>
      </c>
      <c r="BX77" s="403">
        <f t="shared" si="190"/>
        <v>1</v>
      </c>
      <c r="BY77" s="403">
        <f t="shared" si="109"/>
        <v>0</v>
      </c>
      <c r="BZ77" s="403">
        <f t="shared" si="110"/>
        <v>0</v>
      </c>
      <c r="CA77" s="403">
        <f t="shared" si="191"/>
        <v>0</v>
      </c>
      <c r="CB77" s="403">
        <f t="shared" ca="1" si="192"/>
        <v>0</v>
      </c>
      <c r="CC77" s="404">
        <f t="shared" si="193"/>
        <v>0</v>
      </c>
      <c r="CD77" s="405">
        <f t="shared" ca="1" si="194"/>
        <v>0</v>
      </c>
      <c r="CE77" s="406"/>
      <c r="CF77" s="406"/>
    </row>
    <row r="78" spans="1:89" ht="15" customHeight="1">
      <c r="A78" s="1061"/>
      <c r="B78" s="1062"/>
      <c r="C78" s="365" t="s">
        <v>570</v>
      </c>
      <c r="D78" s="1065"/>
      <c r="E78" s="1065"/>
      <c r="F78" s="1052"/>
      <c r="G78" s="1052"/>
      <c r="H78" s="1051"/>
      <c r="I78" s="1051"/>
      <c r="J78" s="232"/>
      <c r="K78" s="233"/>
      <c r="L78" s="1051"/>
      <c r="M78" s="1051"/>
      <c r="N78" s="1052"/>
      <c r="O78" s="1052"/>
      <c r="P78" s="1053" t="str">
        <f>IF(A78="","",BQ78)</f>
        <v/>
      </c>
      <c r="Q78" s="1054"/>
      <c r="R78" s="1055" t="str">
        <f>IF(A78="","",BS78)</f>
        <v/>
      </c>
      <c r="S78" s="1056"/>
      <c r="T78" s="1081" t="str">
        <f>IF(A78="","",IF(D78="出",0.8,0.5))</f>
        <v/>
      </c>
      <c r="U78" s="1082"/>
      <c r="V78" s="1081" t="str">
        <f>IF(A78="","",IF(E78="下",IF(T78=0.8,0.4,0.6),IF(T78=0.8,1,1.6)))</f>
        <v/>
      </c>
      <c r="W78" s="1082"/>
      <c r="X78" s="1057" t="str">
        <f>IFERROR(IF(A78="","",IF(OR(E78="下",AF78=""),R78*T78-V78,R78*T78+AV78*AX78-V78)),"?")</f>
        <v/>
      </c>
      <c r="Y78" s="1058"/>
      <c r="Z78" s="1057" t="str">
        <f>IF(A78="","",IF(OR(X78="?",X79="?"),"?",MAX(X78,X79)))</f>
        <v/>
      </c>
      <c r="AA78" s="1058"/>
      <c r="AB78" s="1083" t="str">
        <f t="shared" ref="AB78" si="214">BU78</f>
        <v/>
      </c>
      <c r="AC78" s="1084"/>
      <c r="AD78" s="1083" t="str">
        <f t="shared" ref="AD78" si="215">BU78</f>
        <v/>
      </c>
      <c r="AE78" s="1089"/>
      <c r="AF78" s="1061"/>
      <c r="AG78" s="1062"/>
      <c r="AH78" s="365" t="s">
        <v>570</v>
      </c>
      <c r="AI78" s="1065"/>
      <c r="AJ78" s="1052"/>
      <c r="AK78" s="1052"/>
      <c r="AL78" s="1049"/>
      <c r="AM78" s="1050"/>
      <c r="AN78" s="232"/>
      <c r="AO78" s="233"/>
      <c r="AP78" s="1051"/>
      <c r="AQ78" s="1051"/>
      <c r="AR78" s="1052"/>
      <c r="AS78" s="1052"/>
      <c r="AT78" s="1053" t="str">
        <f>IF(AF78="","",IF(E78="下","-",CB78))</f>
        <v/>
      </c>
      <c r="AU78" s="1054"/>
      <c r="AV78" s="1055" t="str">
        <f>IF(AF78="","",IF(E78="下","-",CD78))</f>
        <v/>
      </c>
      <c r="AW78" s="1056"/>
      <c r="AX78" s="1053" t="str">
        <f>IF(AF78="","",IF(E78="下","-",IF(AI78="出",0.8,0.5)))</f>
        <v/>
      </c>
      <c r="AY78" s="1054"/>
      <c r="AZ78" s="1053" t="str">
        <f>IF(AF78="","",IF(E78="下","-",IF(AI78="出",0.4,0.6)))</f>
        <v/>
      </c>
      <c r="BA78" s="1054"/>
      <c r="BB78" s="1057" t="str">
        <f>IFERROR(IF(AF78="","",IF(E78="下","-",AV78*AX78-AZ78)),"?")</f>
        <v/>
      </c>
      <c r="BC78" s="1058"/>
      <c r="BD78" s="1057" t="str">
        <f t="shared" ref="BD78" si="216">IF(AF78="","",IF(E78="下","-",IF(OR(BB78="?",BB79="?"),"?",MAX(BB78,BB79))))</f>
        <v/>
      </c>
      <c r="BE78" s="1058"/>
      <c r="BF78" s="1083" t="str">
        <f t="shared" ref="BF78" si="217">IF(AF78="","",CF78)</f>
        <v/>
      </c>
      <c r="BG78" s="1084"/>
      <c r="BH78" s="1083" t="str">
        <f t="shared" ref="BH78" si="218">CE78</f>
        <v/>
      </c>
      <c r="BI78" s="1089"/>
      <c r="BK78" s="403"/>
      <c r="BL78" s="403" t="str">
        <f t="shared" si="183"/>
        <v>－－</v>
      </c>
      <c r="BM78" s="403">
        <f t="shared" si="184"/>
        <v>1</v>
      </c>
      <c r="BN78" s="403">
        <f t="shared" si="102"/>
        <v>0</v>
      </c>
      <c r="BO78" s="403">
        <f t="shared" si="103"/>
        <v>0</v>
      </c>
      <c r="BP78" s="403">
        <f t="shared" si="185"/>
        <v>0</v>
      </c>
      <c r="BQ78" s="403">
        <f t="shared" ca="1" si="186"/>
        <v>0</v>
      </c>
      <c r="BR78" s="404">
        <f t="shared" si="187"/>
        <v>0</v>
      </c>
      <c r="BS78" s="405">
        <f t="shared" ca="1" si="188"/>
        <v>0</v>
      </c>
      <c r="BT78" s="406" t="str">
        <f>IF(A78="","",IF(Z78="?","?",IF(Z78&gt;$B$16,$D$16,IF(Z78&gt;$B$14,$D$15,IF(Z78&gt;$B$13,$D$14,IF(Z78&gt;$B$12,$D$13,IF(Z78&gt;$B$11,$D$12,IF(Z78&gt;$B$10,$D$11,IF(Z78&gt;$B$9,$D$10,IF(Z78&gt;$B$8,$D$9,IF(Z78&gt;$B$7,$D$8,IF(Z78&gt;$B$6,$D$7,$D$6))))))))))))</f>
        <v/>
      </c>
      <c r="BU78" s="406" t="str">
        <f t="shared" si="114"/>
        <v/>
      </c>
      <c r="BV78" s="406"/>
      <c r="BW78" s="403" t="str">
        <f t="shared" si="189"/>
        <v>－－</v>
      </c>
      <c r="BX78" s="403">
        <f t="shared" si="190"/>
        <v>1</v>
      </c>
      <c r="BY78" s="403">
        <f t="shared" si="109"/>
        <v>0</v>
      </c>
      <c r="BZ78" s="403">
        <f t="shared" si="110"/>
        <v>0</v>
      </c>
      <c r="CA78" s="403">
        <f t="shared" si="191"/>
        <v>0</v>
      </c>
      <c r="CB78" s="403">
        <f t="shared" ca="1" si="192"/>
        <v>0</v>
      </c>
      <c r="CC78" s="404">
        <f t="shared" si="193"/>
        <v>0</v>
      </c>
      <c r="CD78" s="405">
        <f t="shared" ca="1" si="194"/>
        <v>0</v>
      </c>
      <c r="CE78" s="406" t="str">
        <f>IF(AF78="","",IF(E78="下","-",IF(BD78="?","?",IF(BD78&gt;$B$16,$D$16,IF(BD78&gt;$B$14,$D$15,IF(BD78&gt;$B$13,$D$14,IF(BD78&gt;$B$12,$D$13,IF(BD78&gt;$B$11,$D$12,IF(BD78&gt;$B$10,$D$11,IF(BD78&gt;$B$9,$D$10,IF(BD78&gt;$B$8,$D$9,IF(BD78&gt;$B$7,$D$8,IF(BD78&gt;$B$6,$D$7,$D$6)))))))))))))</f>
        <v/>
      </c>
      <c r="CF78" s="406" t="str">
        <f t="shared" ref="CF78" si="219">IF(E78="下","-",IF(A78="",CE78,IF(Z78&gt;BD78,"→"&amp;BT78,CE78)))</f>
        <v/>
      </c>
    </row>
    <row r="79" spans="1:89" ht="15" customHeight="1">
      <c r="A79" s="1069"/>
      <c r="B79" s="1070"/>
      <c r="C79" s="368" t="s">
        <v>571</v>
      </c>
      <c r="D79" s="1065"/>
      <c r="E79" s="1065"/>
      <c r="F79" s="1052"/>
      <c r="G79" s="1052"/>
      <c r="H79" s="1051"/>
      <c r="I79" s="1051"/>
      <c r="J79" s="232"/>
      <c r="K79" s="233"/>
      <c r="L79" s="1051"/>
      <c r="M79" s="1051"/>
      <c r="N79" s="1052"/>
      <c r="O79" s="1052"/>
      <c r="P79" s="1053" t="str">
        <f>IF(A78="","",BQ79)</f>
        <v/>
      </c>
      <c r="Q79" s="1054"/>
      <c r="R79" s="1055" t="str">
        <f>IF(A78="","",BS79)</f>
        <v/>
      </c>
      <c r="S79" s="1056"/>
      <c r="T79" s="1081" t="str">
        <f>IF(A78="","",IF(D78="出",0.8,0.5))</f>
        <v/>
      </c>
      <c r="U79" s="1082"/>
      <c r="V79" s="1081" t="str">
        <f>IF(A78="","",IF(E78="下",IF(T79=0.8,0.4,0.6),IF(T79=0.8,1,1.6)))</f>
        <v/>
      </c>
      <c r="W79" s="1082"/>
      <c r="X79" s="1057" t="str">
        <f>IFERROR(IF(A78="","",IF(OR(E78="下",AF78=""),R79*T79-V79,R79*T79+AV79*AX79-V79)),"?")</f>
        <v/>
      </c>
      <c r="Y79" s="1058"/>
      <c r="Z79" s="1067"/>
      <c r="AA79" s="1068"/>
      <c r="AB79" s="1087"/>
      <c r="AC79" s="1088"/>
      <c r="AD79" s="1087"/>
      <c r="AE79" s="1090"/>
      <c r="AF79" s="1069"/>
      <c r="AG79" s="1070"/>
      <c r="AH79" s="368" t="s">
        <v>571</v>
      </c>
      <c r="AI79" s="1065"/>
      <c r="AJ79" s="1052"/>
      <c r="AK79" s="1052"/>
      <c r="AL79" s="1049"/>
      <c r="AM79" s="1050"/>
      <c r="AN79" s="232"/>
      <c r="AO79" s="233"/>
      <c r="AP79" s="1051"/>
      <c r="AQ79" s="1051"/>
      <c r="AR79" s="1052"/>
      <c r="AS79" s="1052"/>
      <c r="AT79" s="1053" t="str">
        <f>IF(AF78="","",IF(E78="下","-",CB79))</f>
        <v/>
      </c>
      <c r="AU79" s="1054"/>
      <c r="AV79" s="1055" t="str">
        <f>IF(AF78="","",IF(E78="下","-",CD79))</f>
        <v/>
      </c>
      <c r="AW79" s="1056"/>
      <c r="AX79" s="1053" t="str">
        <f>IF(AF78="","",IF(E78="下","-",IF(AI78="出",0.8,0.5)))</f>
        <v/>
      </c>
      <c r="AY79" s="1054"/>
      <c r="AZ79" s="1053" t="str">
        <f>IF(AF78="","",IF(E78="下","-",IF(AI78="出",0.4,0.6)))</f>
        <v/>
      </c>
      <c r="BA79" s="1054"/>
      <c r="BB79" s="1057" t="str">
        <f>IFERROR(IF(AF78="","",IF(E78="下","-",AV79*AX79-AZ79)),"?")</f>
        <v/>
      </c>
      <c r="BC79" s="1058"/>
      <c r="BD79" s="1067"/>
      <c r="BE79" s="1068"/>
      <c r="BF79" s="1087"/>
      <c r="BG79" s="1088"/>
      <c r="BH79" s="1087"/>
      <c r="BI79" s="1090"/>
      <c r="BK79" s="403"/>
      <c r="BL79" s="403" t="str">
        <f t="shared" si="183"/>
        <v>－－</v>
      </c>
      <c r="BM79" s="403">
        <f t="shared" si="184"/>
        <v>1</v>
      </c>
      <c r="BN79" s="403">
        <f t="shared" si="102"/>
        <v>0</v>
      </c>
      <c r="BO79" s="403">
        <f t="shared" si="103"/>
        <v>0</v>
      </c>
      <c r="BP79" s="403">
        <f t="shared" si="185"/>
        <v>0</v>
      </c>
      <c r="BQ79" s="403">
        <f t="shared" ca="1" si="186"/>
        <v>0</v>
      </c>
      <c r="BR79" s="404">
        <f t="shared" si="187"/>
        <v>0</v>
      </c>
      <c r="BS79" s="405">
        <f t="shared" ca="1" si="188"/>
        <v>0</v>
      </c>
      <c r="BT79" s="406"/>
      <c r="BU79" s="406" t="str">
        <f t="shared" si="114"/>
        <v/>
      </c>
      <c r="BV79" s="406"/>
      <c r="BW79" s="403" t="str">
        <f t="shared" si="189"/>
        <v>－－</v>
      </c>
      <c r="BX79" s="403">
        <f t="shared" si="190"/>
        <v>1</v>
      </c>
      <c r="BY79" s="403">
        <f t="shared" si="109"/>
        <v>0</v>
      </c>
      <c r="BZ79" s="403">
        <f t="shared" si="110"/>
        <v>0</v>
      </c>
      <c r="CA79" s="403">
        <f t="shared" si="191"/>
        <v>0</v>
      </c>
      <c r="CB79" s="403">
        <f t="shared" ca="1" si="192"/>
        <v>0</v>
      </c>
      <c r="CC79" s="404">
        <f t="shared" si="193"/>
        <v>0</v>
      </c>
      <c r="CD79" s="405">
        <f t="shared" ca="1" si="194"/>
        <v>0</v>
      </c>
      <c r="CE79" s="406"/>
      <c r="CF79" s="406"/>
    </row>
    <row r="80" spans="1:89" ht="15" customHeight="1">
      <c r="A80" s="1061"/>
      <c r="B80" s="1062"/>
      <c r="C80" s="365" t="s">
        <v>570</v>
      </c>
      <c r="D80" s="1065"/>
      <c r="E80" s="1065"/>
      <c r="F80" s="1052"/>
      <c r="G80" s="1052"/>
      <c r="H80" s="1051"/>
      <c r="I80" s="1051"/>
      <c r="J80" s="232"/>
      <c r="K80" s="233"/>
      <c r="L80" s="1051"/>
      <c r="M80" s="1051"/>
      <c r="N80" s="1052"/>
      <c r="O80" s="1052"/>
      <c r="P80" s="1053" t="str">
        <f>IF(A80="","",BQ80)</f>
        <v/>
      </c>
      <c r="Q80" s="1054"/>
      <c r="R80" s="1055" t="str">
        <f>IF(A80="","",BS80)</f>
        <v/>
      </c>
      <c r="S80" s="1056"/>
      <c r="T80" s="1081" t="str">
        <f>IF(A80="","",IF(D80="出",0.8,0.5))</f>
        <v/>
      </c>
      <c r="U80" s="1082"/>
      <c r="V80" s="1081" t="str">
        <f>IF(A80="","",IF(E80="下",IF(T80=0.8,0.4,0.6),IF(T80=0.8,1,1.6)))</f>
        <v/>
      </c>
      <c r="W80" s="1082"/>
      <c r="X80" s="1057" t="str">
        <f>IFERROR(IF(A80="","",IF(OR(E80="下",AF80=""),R80*T80-V80,R80*T80+AV80*AX80-V80)),"?")</f>
        <v/>
      </c>
      <c r="Y80" s="1058"/>
      <c r="Z80" s="1057" t="str">
        <f>IF(A80="","",IF(OR(X80="?",X81="?"),"?",MAX(X80,X81)))</f>
        <v/>
      </c>
      <c r="AA80" s="1058"/>
      <c r="AB80" s="1083" t="str">
        <f t="shared" ref="AB80" si="220">BU80</f>
        <v/>
      </c>
      <c r="AC80" s="1084"/>
      <c r="AD80" s="1083" t="str">
        <f t="shared" ref="AD80" si="221">BU80</f>
        <v/>
      </c>
      <c r="AE80" s="1089"/>
      <c r="AF80" s="1061"/>
      <c r="AG80" s="1062"/>
      <c r="AH80" s="365" t="s">
        <v>570</v>
      </c>
      <c r="AI80" s="1065"/>
      <c r="AJ80" s="1052"/>
      <c r="AK80" s="1052"/>
      <c r="AL80" s="1049"/>
      <c r="AM80" s="1050"/>
      <c r="AN80" s="232"/>
      <c r="AO80" s="233"/>
      <c r="AP80" s="1051"/>
      <c r="AQ80" s="1051"/>
      <c r="AR80" s="1052"/>
      <c r="AS80" s="1052"/>
      <c r="AT80" s="1053" t="str">
        <f>IF(AF80="","",IF(E80="下","-",CB80))</f>
        <v/>
      </c>
      <c r="AU80" s="1054"/>
      <c r="AV80" s="1055" t="str">
        <f>IF(AF80="","",IF(E80="下","-",CD80))</f>
        <v/>
      </c>
      <c r="AW80" s="1056"/>
      <c r="AX80" s="1053" t="str">
        <f>IF(AF80="","",IF(E80="下","-",IF(AI80="出",0.8,0.5)))</f>
        <v/>
      </c>
      <c r="AY80" s="1054"/>
      <c r="AZ80" s="1053" t="str">
        <f>IF(AF80="","",IF(E80="下","-",IF(AI80="出",0.4,0.6)))</f>
        <v/>
      </c>
      <c r="BA80" s="1054"/>
      <c r="BB80" s="1057" t="str">
        <f>IFERROR(IF(AF80="","",IF(E80="下","-",AV80*AX80-AZ80)),"?")</f>
        <v/>
      </c>
      <c r="BC80" s="1058"/>
      <c r="BD80" s="1057" t="str">
        <f t="shared" ref="BD80" si="222">IF(AF80="","",IF(E80="下","-",IF(OR(BB80="?",BB81="?"),"?",MAX(BB80,BB81))))</f>
        <v/>
      </c>
      <c r="BE80" s="1058"/>
      <c r="BF80" s="1083" t="str">
        <f t="shared" ref="BF80" si="223">IF(AF80="","",CF80)</f>
        <v/>
      </c>
      <c r="BG80" s="1084"/>
      <c r="BH80" s="1083" t="str">
        <f t="shared" ref="BH80" si="224">CE80</f>
        <v/>
      </c>
      <c r="BI80" s="1089"/>
      <c r="BK80" s="403"/>
      <c r="BL80" s="403" t="str">
        <f t="shared" si="183"/>
        <v>－－</v>
      </c>
      <c r="BM80" s="403">
        <f t="shared" si="184"/>
        <v>1</v>
      </c>
      <c r="BN80" s="403">
        <f t="shared" si="102"/>
        <v>0</v>
      </c>
      <c r="BO80" s="403">
        <f t="shared" si="103"/>
        <v>0</v>
      </c>
      <c r="BP80" s="403">
        <f t="shared" si="185"/>
        <v>0</v>
      </c>
      <c r="BQ80" s="403">
        <f t="shared" ca="1" si="186"/>
        <v>0</v>
      </c>
      <c r="BR80" s="404">
        <f t="shared" si="187"/>
        <v>0</v>
      </c>
      <c r="BS80" s="405">
        <f t="shared" ca="1" si="188"/>
        <v>0</v>
      </c>
      <c r="BT80" s="406" t="str">
        <f>IF(A80="","",IF(Z80="?","?",IF(Z80&gt;$B$16,$D$16,IF(Z80&gt;$B$14,$D$15,IF(Z80&gt;$B$13,$D$14,IF(Z80&gt;$B$12,$D$13,IF(Z80&gt;$B$11,$D$12,IF(Z80&gt;$B$10,$D$11,IF(Z80&gt;$B$9,$D$10,IF(Z80&gt;$B$8,$D$9,IF(Z80&gt;$B$7,$D$8,IF(Z80&gt;$B$6,$D$7,$D$6))))))))))))</f>
        <v/>
      </c>
      <c r="BU80" s="406" t="str">
        <f t="shared" si="114"/>
        <v/>
      </c>
      <c r="BV80" s="406"/>
      <c r="BW80" s="403" t="str">
        <f t="shared" si="189"/>
        <v>－－</v>
      </c>
      <c r="BX80" s="403">
        <f t="shared" si="190"/>
        <v>1</v>
      </c>
      <c r="BY80" s="403">
        <f t="shared" si="109"/>
        <v>0</v>
      </c>
      <c r="BZ80" s="403">
        <f t="shared" si="110"/>
        <v>0</v>
      </c>
      <c r="CA80" s="403">
        <f t="shared" si="191"/>
        <v>0</v>
      </c>
      <c r="CB80" s="403">
        <f t="shared" ca="1" si="192"/>
        <v>0</v>
      </c>
      <c r="CC80" s="404">
        <f t="shared" si="193"/>
        <v>0</v>
      </c>
      <c r="CD80" s="405">
        <f t="shared" ca="1" si="194"/>
        <v>0</v>
      </c>
      <c r="CE80" s="406" t="str">
        <f>IF(AF80="","",IF(E80="下","-",IF(BD80="?","?",IF(BD80&gt;$B$16,$D$16,IF(BD80&gt;$B$14,$D$15,IF(BD80&gt;$B$13,$D$14,IF(BD80&gt;$B$12,$D$13,IF(BD80&gt;$B$11,$D$12,IF(BD80&gt;$B$10,$D$11,IF(BD80&gt;$B$9,$D$10,IF(BD80&gt;$B$8,$D$9,IF(BD80&gt;$B$7,$D$8,IF(BD80&gt;$B$6,$D$7,$D$6)))))))))))))</f>
        <v/>
      </c>
      <c r="CF80" s="406" t="str">
        <f t="shared" ref="CF80" si="225">IF(E80="下","-",IF(A80="",CE80,IF(Z80&gt;BD80,"→"&amp;BT80,CE80)))</f>
        <v/>
      </c>
    </row>
    <row r="81" spans="1:84" ht="15" customHeight="1">
      <c r="A81" s="1069"/>
      <c r="B81" s="1070"/>
      <c r="C81" s="368" t="s">
        <v>571</v>
      </c>
      <c r="D81" s="1065"/>
      <c r="E81" s="1065"/>
      <c r="F81" s="1052"/>
      <c r="G81" s="1052"/>
      <c r="H81" s="1051"/>
      <c r="I81" s="1051"/>
      <c r="J81" s="232"/>
      <c r="K81" s="233"/>
      <c r="L81" s="1051"/>
      <c r="M81" s="1051"/>
      <c r="N81" s="1052"/>
      <c r="O81" s="1052"/>
      <c r="P81" s="1053" t="str">
        <f>IF(A80="","",BQ81)</f>
        <v/>
      </c>
      <c r="Q81" s="1054"/>
      <c r="R81" s="1055" t="str">
        <f>IF(A80="","",BS81)</f>
        <v/>
      </c>
      <c r="S81" s="1056"/>
      <c r="T81" s="1081" t="str">
        <f>IF(A80="","",IF(D80="出",0.8,0.5))</f>
        <v/>
      </c>
      <c r="U81" s="1082"/>
      <c r="V81" s="1081" t="str">
        <f>IF(A80="","",IF(E80="下",IF(T81=0.8,0.4,0.6),IF(T81=0.8,1,1.6)))</f>
        <v/>
      </c>
      <c r="W81" s="1082"/>
      <c r="X81" s="1057" t="str">
        <f>IFERROR(IF(A80="","",IF(OR(E80="下",AF80=""),R81*T81-V81,R81*T81+AV81*AX81-V81)),"?")</f>
        <v/>
      </c>
      <c r="Y81" s="1058"/>
      <c r="Z81" s="1067"/>
      <c r="AA81" s="1068"/>
      <c r="AB81" s="1087"/>
      <c r="AC81" s="1088"/>
      <c r="AD81" s="1087"/>
      <c r="AE81" s="1090"/>
      <c r="AF81" s="1069"/>
      <c r="AG81" s="1070"/>
      <c r="AH81" s="368" t="s">
        <v>571</v>
      </c>
      <c r="AI81" s="1065"/>
      <c r="AJ81" s="1052"/>
      <c r="AK81" s="1052"/>
      <c r="AL81" s="1049"/>
      <c r="AM81" s="1050"/>
      <c r="AN81" s="232"/>
      <c r="AO81" s="233"/>
      <c r="AP81" s="1051"/>
      <c r="AQ81" s="1051"/>
      <c r="AR81" s="1052"/>
      <c r="AS81" s="1052"/>
      <c r="AT81" s="1053" t="str">
        <f>IF(AF80="","",IF(E80="下","-",CB81))</f>
        <v/>
      </c>
      <c r="AU81" s="1054"/>
      <c r="AV81" s="1055" t="str">
        <f>IF(AF80="","",IF(E80="下","-",CD81))</f>
        <v/>
      </c>
      <c r="AW81" s="1056"/>
      <c r="AX81" s="1053" t="str">
        <f>IF(AF80="","",IF(E80="下","-",IF(AI80="出",0.8,0.5)))</f>
        <v/>
      </c>
      <c r="AY81" s="1054"/>
      <c r="AZ81" s="1053" t="str">
        <f>IF(AF80="","",IF(E80="下","-",IF(AI80="出",0.4,0.6)))</f>
        <v/>
      </c>
      <c r="BA81" s="1054"/>
      <c r="BB81" s="1057" t="str">
        <f>IFERROR(IF(AF80="","",IF(E80="下","-",AV81*AX81-AZ81)),"?")</f>
        <v/>
      </c>
      <c r="BC81" s="1058"/>
      <c r="BD81" s="1067"/>
      <c r="BE81" s="1068"/>
      <c r="BF81" s="1087"/>
      <c r="BG81" s="1088"/>
      <c r="BH81" s="1087"/>
      <c r="BI81" s="1090"/>
      <c r="BK81" s="403"/>
      <c r="BL81" s="403" t="str">
        <f t="shared" si="183"/>
        <v>－－</v>
      </c>
      <c r="BM81" s="403">
        <f t="shared" si="184"/>
        <v>1</v>
      </c>
      <c r="BN81" s="403">
        <f t="shared" si="102"/>
        <v>0</v>
      </c>
      <c r="BO81" s="403">
        <f t="shared" si="103"/>
        <v>0</v>
      </c>
      <c r="BP81" s="403">
        <f t="shared" si="185"/>
        <v>0</v>
      </c>
      <c r="BQ81" s="403">
        <f t="shared" ca="1" si="186"/>
        <v>0</v>
      </c>
      <c r="BR81" s="404">
        <f t="shared" si="187"/>
        <v>0</v>
      </c>
      <c r="BS81" s="405">
        <f t="shared" ca="1" si="188"/>
        <v>0</v>
      </c>
      <c r="BT81" s="406"/>
      <c r="BU81" s="406" t="str">
        <f t="shared" si="114"/>
        <v/>
      </c>
      <c r="BV81" s="406"/>
      <c r="BW81" s="403" t="str">
        <f t="shared" si="189"/>
        <v>－－</v>
      </c>
      <c r="BX81" s="403">
        <f t="shared" si="190"/>
        <v>1</v>
      </c>
      <c r="BY81" s="403">
        <f t="shared" si="109"/>
        <v>0</v>
      </c>
      <c r="BZ81" s="403">
        <f t="shared" si="110"/>
        <v>0</v>
      </c>
      <c r="CA81" s="403">
        <f t="shared" si="191"/>
        <v>0</v>
      </c>
      <c r="CB81" s="403">
        <f t="shared" ca="1" si="192"/>
        <v>0</v>
      </c>
      <c r="CC81" s="404">
        <f t="shared" si="193"/>
        <v>0</v>
      </c>
      <c r="CD81" s="405">
        <f t="shared" ca="1" si="194"/>
        <v>0</v>
      </c>
      <c r="CE81" s="406"/>
      <c r="CF81" s="406"/>
    </row>
    <row r="82" spans="1:84" ht="15" customHeight="1">
      <c r="A82" s="1061"/>
      <c r="B82" s="1062"/>
      <c r="C82" s="365" t="s">
        <v>570</v>
      </c>
      <c r="D82" s="1065"/>
      <c r="E82" s="1065"/>
      <c r="F82" s="1052"/>
      <c r="G82" s="1052"/>
      <c r="H82" s="1051"/>
      <c r="I82" s="1051"/>
      <c r="J82" s="232"/>
      <c r="K82" s="233"/>
      <c r="L82" s="1051"/>
      <c r="M82" s="1051"/>
      <c r="N82" s="1052"/>
      <c r="O82" s="1052"/>
      <c r="P82" s="1053" t="str">
        <f>IF(A82="","",BQ82)</f>
        <v/>
      </c>
      <c r="Q82" s="1054"/>
      <c r="R82" s="1055" t="str">
        <f>IF(A82="","",BS82)</f>
        <v/>
      </c>
      <c r="S82" s="1056"/>
      <c r="T82" s="1081" t="str">
        <f>IF(A82="","",IF(D82="出",0.8,0.5))</f>
        <v/>
      </c>
      <c r="U82" s="1082"/>
      <c r="V82" s="1081" t="str">
        <f>IF(A82="","",IF(E82="下",IF(T82=0.8,0.4,0.6),IF(T82=0.8,1,1.6)))</f>
        <v/>
      </c>
      <c r="W82" s="1082"/>
      <c r="X82" s="1057" t="str">
        <f>IFERROR(IF(A82="","",IF(OR(E82="下",AF82=""),R82*T82-V82,R82*T82+AV82*AX82-V82)),"?")</f>
        <v/>
      </c>
      <c r="Y82" s="1058"/>
      <c r="Z82" s="1057" t="str">
        <f>IF(A82="","",IF(OR(X82="?",X83="?"),"?",MAX(X82,X83)))</f>
        <v/>
      </c>
      <c r="AA82" s="1058"/>
      <c r="AB82" s="1083" t="str">
        <f t="shared" ref="AB82" si="226">BU82</f>
        <v/>
      </c>
      <c r="AC82" s="1084"/>
      <c r="AD82" s="1083" t="str">
        <f t="shared" ref="AD82" si="227">BU82</f>
        <v/>
      </c>
      <c r="AE82" s="1089"/>
      <c r="AF82" s="1061"/>
      <c r="AG82" s="1062"/>
      <c r="AH82" s="365" t="s">
        <v>570</v>
      </c>
      <c r="AI82" s="1065"/>
      <c r="AJ82" s="1052"/>
      <c r="AK82" s="1052"/>
      <c r="AL82" s="1049"/>
      <c r="AM82" s="1050"/>
      <c r="AN82" s="232"/>
      <c r="AO82" s="233"/>
      <c r="AP82" s="1051"/>
      <c r="AQ82" s="1051"/>
      <c r="AR82" s="1052"/>
      <c r="AS82" s="1052"/>
      <c r="AT82" s="1053" t="str">
        <f>IF(AF82="","",IF(E82="下","-",CB82))</f>
        <v/>
      </c>
      <c r="AU82" s="1054"/>
      <c r="AV82" s="1055" t="str">
        <f>IF(AF82="","",IF(E82="下","-",CD82))</f>
        <v/>
      </c>
      <c r="AW82" s="1056"/>
      <c r="AX82" s="1053" t="str">
        <f>IF(AF82="","",IF(E82="下","-",IF(AI82="出",0.8,0.5)))</f>
        <v/>
      </c>
      <c r="AY82" s="1054"/>
      <c r="AZ82" s="1053" t="str">
        <f>IF(AF82="","",IF(E82="下","-",IF(AI82="出",0.4,0.6)))</f>
        <v/>
      </c>
      <c r="BA82" s="1054"/>
      <c r="BB82" s="1057" t="str">
        <f>IFERROR(IF(AF82="","",IF(E82="下","-",AV82*AX82-AZ82)),"?")</f>
        <v/>
      </c>
      <c r="BC82" s="1058"/>
      <c r="BD82" s="1057" t="str">
        <f t="shared" ref="BD82" si="228">IF(AF82="","",IF(E82="下","-",IF(OR(BB82="?",BB83="?"),"?",MAX(BB82,BB83))))</f>
        <v/>
      </c>
      <c r="BE82" s="1058"/>
      <c r="BF82" s="1083" t="str">
        <f t="shared" ref="BF82" si="229">IF(AF82="","",CF82)</f>
        <v/>
      </c>
      <c r="BG82" s="1084"/>
      <c r="BH82" s="1083" t="str">
        <f t="shared" ref="BH82" si="230">CE82</f>
        <v/>
      </c>
      <c r="BI82" s="1089"/>
      <c r="BK82" s="403"/>
      <c r="BL82" s="403" t="str">
        <f t="shared" si="183"/>
        <v>－－</v>
      </c>
      <c r="BM82" s="403">
        <f t="shared" si="184"/>
        <v>1</v>
      </c>
      <c r="BN82" s="403">
        <f t="shared" si="102"/>
        <v>0</v>
      </c>
      <c r="BO82" s="403">
        <f t="shared" si="103"/>
        <v>0</v>
      </c>
      <c r="BP82" s="403">
        <f t="shared" si="185"/>
        <v>0</v>
      </c>
      <c r="BQ82" s="403">
        <f t="shared" ca="1" si="186"/>
        <v>0</v>
      </c>
      <c r="BR82" s="404">
        <f t="shared" si="187"/>
        <v>0</v>
      </c>
      <c r="BS82" s="405">
        <f t="shared" ca="1" si="188"/>
        <v>0</v>
      </c>
      <c r="BT82" s="406" t="str">
        <f>IF(A82="","",IF(Z82="?","?",IF(Z82&gt;$B$16,$D$16,IF(Z82&gt;$B$14,$D$15,IF(Z82&gt;$B$13,$D$14,IF(Z82&gt;$B$12,$D$13,IF(Z82&gt;$B$11,$D$12,IF(Z82&gt;$B$10,$D$11,IF(Z82&gt;$B$9,$D$10,IF(Z82&gt;$B$8,$D$9,IF(Z82&gt;$B$7,$D$8,IF(Z82&gt;$B$6,$D$7,$D$6))))))))))))</f>
        <v/>
      </c>
      <c r="BU82" s="406" t="str">
        <f t="shared" si="114"/>
        <v/>
      </c>
      <c r="BV82" s="406"/>
      <c r="BW82" s="403" t="str">
        <f t="shared" si="189"/>
        <v>－－</v>
      </c>
      <c r="BX82" s="403">
        <f t="shared" si="190"/>
        <v>1</v>
      </c>
      <c r="BY82" s="403">
        <f t="shared" si="109"/>
        <v>0</v>
      </c>
      <c r="BZ82" s="403">
        <f t="shared" si="110"/>
        <v>0</v>
      </c>
      <c r="CA82" s="403">
        <f t="shared" si="191"/>
        <v>0</v>
      </c>
      <c r="CB82" s="403">
        <f t="shared" ca="1" si="192"/>
        <v>0</v>
      </c>
      <c r="CC82" s="404">
        <f t="shared" si="193"/>
        <v>0</v>
      </c>
      <c r="CD82" s="405">
        <f t="shared" ca="1" si="194"/>
        <v>0</v>
      </c>
      <c r="CE82" s="406" t="str">
        <f>IF(AF82="","",IF(E82="下","-",IF(BD82="?","?",IF(BD82&gt;$B$16,$D$16,IF(BD82&gt;$B$14,$D$15,IF(BD82&gt;$B$13,$D$14,IF(BD82&gt;$B$12,$D$13,IF(BD82&gt;$B$11,$D$12,IF(BD82&gt;$B$10,$D$11,IF(BD82&gt;$B$9,$D$10,IF(BD82&gt;$B$8,$D$9,IF(BD82&gt;$B$7,$D$8,IF(BD82&gt;$B$6,$D$7,$D$6)))))))))))))</f>
        <v/>
      </c>
      <c r="CF82" s="406" t="str">
        <f t="shared" ref="CF82" si="231">IF(E82="下","-",IF(A82="",CE82,IF(Z82&gt;BD82,"→"&amp;BT82,CE82)))</f>
        <v/>
      </c>
    </row>
    <row r="83" spans="1:84" ht="15" customHeight="1">
      <c r="A83" s="1069"/>
      <c r="B83" s="1070"/>
      <c r="C83" s="368" t="s">
        <v>571</v>
      </c>
      <c r="D83" s="1065"/>
      <c r="E83" s="1065"/>
      <c r="F83" s="1052"/>
      <c r="G83" s="1052"/>
      <c r="H83" s="1051"/>
      <c r="I83" s="1051"/>
      <c r="J83" s="232"/>
      <c r="K83" s="233"/>
      <c r="L83" s="1051"/>
      <c r="M83" s="1051"/>
      <c r="N83" s="1052"/>
      <c r="O83" s="1052"/>
      <c r="P83" s="1053" t="str">
        <f>IF(A82="","",BQ83)</f>
        <v/>
      </c>
      <c r="Q83" s="1054"/>
      <c r="R83" s="1055" t="str">
        <f>IF(A82="","",BS83)</f>
        <v/>
      </c>
      <c r="S83" s="1056"/>
      <c r="T83" s="1081" t="str">
        <f>IF(A82="","",IF(D82="出",0.8,0.5))</f>
        <v/>
      </c>
      <c r="U83" s="1082"/>
      <c r="V83" s="1081" t="str">
        <f>IF(A82="","",IF(E82="下",IF(T83=0.8,0.4,0.6),IF(T83=0.8,1,1.6)))</f>
        <v/>
      </c>
      <c r="W83" s="1082"/>
      <c r="X83" s="1057" t="str">
        <f>IFERROR(IF(A82="","",IF(OR(E82="下",AF82=""),R83*T83-V83,R83*T83+AV83*AX83-V83)),"?")</f>
        <v/>
      </c>
      <c r="Y83" s="1058"/>
      <c r="Z83" s="1067"/>
      <c r="AA83" s="1068"/>
      <c r="AB83" s="1087"/>
      <c r="AC83" s="1088"/>
      <c r="AD83" s="1087"/>
      <c r="AE83" s="1090"/>
      <c r="AF83" s="1069"/>
      <c r="AG83" s="1070"/>
      <c r="AH83" s="368" t="s">
        <v>571</v>
      </c>
      <c r="AI83" s="1065"/>
      <c r="AJ83" s="1052"/>
      <c r="AK83" s="1052"/>
      <c r="AL83" s="1049"/>
      <c r="AM83" s="1050"/>
      <c r="AN83" s="232"/>
      <c r="AO83" s="233"/>
      <c r="AP83" s="1051"/>
      <c r="AQ83" s="1051"/>
      <c r="AR83" s="1052"/>
      <c r="AS83" s="1052"/>
      <c r="AT83" s="1053" t="str">
        <f>IF(AF82="","",IF(E82="下","-",CB83))</f>
        <v/>
      </c>
      <c r="AU83" s="1054"/>
      <c r="AV83" s="1055" t="str">
        <f>IF(AF82="","",IF(E82="下","-",CD83))</f>
        <v/>
      </c>
      <c r="AW83" s="1056"/>
      <c r="AX83" s="1053" t="str">
        <f>IF(AF82="","",IF(E82="下","-",IF(AI82="出",0.8,0.5)))</f>
        <v/>
      </c>
      <c r="AY83" s="1054"/>
      <c r="AZ83" s="1053" t="str">
        <f>IF(AF82="","",IF(E82="下","-",IF(AI82="出",0.4,0.6)))</f>
        <v/>
      </c>
      <c r="BA83" s="1054"/>
      <c r="BB83" s="1057" t="str">
        <f>IFERROR(IF(AF82="","",IF(E82="下","-",AV83*AX83-AZ83)),"?")</f>
        <v/>
      </c>
      <c r="BC83" s="1058"/>
      <c r="BD83" s="1067"/>
      <c r="BE83" s="1068"/>
      <c r="BF83" s="1087"/>
      <c r="BG83" s="1088"/>
      <c r="BH83" s="1087"/>
      <c r="BI83" s="1090"/>
      <c r="BK83" s="403"/>
      <c r="BL83" s="403" t="str">
        <f t="shared" si="183"/>
        <v>－－</v>
      </c>
      <c r="BM83" s="403">
        <f t="shared" si="184"/>
        <v>1</v>
      </c>
      <c r="BN83" s="403">
        <f t="shared" si="102"/>
        <v>0</v>
      </c>
      <c r="BO83" s="403">
        <f t="shared" si="103"/>
        <v>0</v>
      </c>
      <c r="BP83" s="403">
        <f t="shared" si="185"/>
        <v>0</v>
      </c>
      <c r="BQ83" s="403">
        <f t="shared" ca="1" si="186"/>
        <v>0</v>
      </c>
      <c r="BR83" s="404">
        <f t="shared" si="187"/>
        <v>0</v>
      </c>
      <c r="BS83" s="405">
        <f t="shared" ca="1" si="188"/>
        <v>0</v>
      </c>
      <c r="BT83" s="406"/>
      <c r="BU83" s="406" t="str">
        <f t="shared" si="114"/>
        <v/>
      </c>
      <c r="BV83" s="406"/>
      <c r="BW83" s="403" t="str">
        <f t="shared" si="189"/>
        <v>－－</v>
      </c>
      <c r="BX83" s="403">
        <f t="shared" si="190"/>
        <v>1</v>
      </c>
      <c r="BY83" s="403">
        <f t="shared" si="109"/>
        <v>0</v>
      </c>
      <c r="BZ83" s="403">
        <f t="shared" si="110"/>
        <v>0</v>
      </c>
      <c r="CA83" s="403">
        <f t="shared" si="191"/>
        <v>0</v>
      </c>
      <c r="CB83" s="403">
        <f t="shared" ca="1" si="192"/>
        <v>0</v>
      </c>
      <c r="CC83" s="404">
        <f t="shared" si="193"/>
        <v>0</v>
      </c>
      <c r="CD83" s="405">
        <f t="shared" ca="1" si="194"/>
        <v>0</v>
      </c>
      <c r="CE83" s="406"/>
      <c r="CF83" s="406"/>
    </row>
    <row r="84" spans="1:84" ht="15" customHeight="1">
      <c r="A84" s="1061"/>
      <c r="B84" s="1062"/>
      <c r="C84" s="365" t="s">
        <v>570</v>
      </c>
      <c r="D84" s="1065"/>
      <c r="E84" s="1065"/>
      <c r="F84" s="1052"/>
      <c r="G84" s="1052"/>
      <c r="H84" s="1051"/>
      <c r="I84" s="1051"/>
      <c r="J84" s="232"/>
      <c r="K84" s="233"/>
      <c r="L84" s="1051"/>
      <c r="M84" s="1051"/>
      <c r="N84" s="1052"/>
      <c r="O84" s="1052"/>
      <c r="P84" s="1053" t="str">
        <f>IF(A84="","",BQ84)</f>
        <v/>
      </c>
      <c r="Q84" s="1054"/>
      <c r="R84" s="1055" t="str">
        <f>IF(A84="","",BS84)</f>
        <v/>
      </c>
      <c r="S84" s="1056"/>
      <c r="T84" s="1081" t="str">
        <f>IF(A84="","",IF(D84="出",0.8,0.5))</f>
        <v/>
      </c>
      <c r="U84" s="1082"/>
      <c r="V84" s="1081" t="str">
        <f>IF(A84="","",IF(E84="下",IF(T84=0.8,0.4,0.6),IF(T84=0.8,1,1.6)))</f>
        <v/>
      </c>
      <c r="W84" s="1082"/>
      <c r="X84" s="1057" t="str">
        <f>IFERROR(IF(A84="","",IF(OR(E84="下",AF84=""),R84*T84-V84,R84*T84+AV84*AX84-V84)),"?")</f>
        <v/>
      </c>
      <c r="Y84" s="1058"/>
      <c r="Z84" s="1057" t="str">
        <f>IF(A84="","",IF(OR(X84="?",X85="?"),"?",MAX(X84,X85)))</f>
        <v/>
      </c>
      <c r="AA84" s="1058"/>
      <c r="AB84" s="1083" t="str">
        <f t="shared" ref="AB84" si="232">BU84</f>
        <v/>
      </c>
      <c r="AC84" s="1084"/>
      <c r="AD84" s="1083" t="str">
        <f t="shared" ref="AD84" si="233">BU84</f>
        <v/>
      </c>
      <c r="AE84" s="1089"/>
      <c r="AF84" s="1061"/>
      <c r="AG84" s="1062"/>
      <c r="AH84" s="365" t="s">
        <v>570</v>
      </c>
      <c r="AI84" s="1065"/>
      <c r="AJ84" s="1052"/>
      <c r="AK84" s="1052"/>
      <c r="AL84" s="1049"/>
      <c r="AM84" s="1050"/>
      <c r="AN84" s="232"/>
      <c r="AO84" s="233"/>
      <c r="AP84" s="1051"/>
      <c r="AQ84" s="1051"/>
      <c r="AR84" s="1052"/>
      <c r="AS84" s="1052"/>
      <c r="AT84" s="1053" t="str">
        <f>IF(AF84="","",IF(E84="下","-",CB84))</f>
        <v/>
      </c>
      <c r="AU84" s="1054"/>
      <c r="AV84" s="1055" t="str">
        <f>IF(AF84="","",IF(E84="下","-",CD84))</f>
        <v/>
      </c>
      <c r="AW84" s="1056"/>
      <c r="AX84" s="1053" t="str">
        <f>IF(AF84="","",IF(E84="下","-",IF(AI84="出",0.8,0.5)))</f>
        <v/>
      </c>
      <c r="AY84" s="1054"/>
      <c r="AZ84" s="1053" t="str">
        <f>IF(AF84="","",IF(E84="下","-",IF(AI84="出",0.4,0.6)))</f>
        <v/>
      </c>
      <c r="BA84" s="1054"/>
      <c r="BB84" s="1057" t="str">
        <f>IFERROR(IF(AF84="","",IF(E84="下","-",AV84*AX84-AZ84)),"?")</f>
        <v/>
      </c>
      <c r="BC84" s="1058"/>
      <c r="BD84" s="1057" t="str">
        <f t="shared" ref="BD84" si="234">IF(AF84="","",IF(E84="下","-",IF(OR(BB84="?",BB85="?"),"?",MAX(BB84,BB85))))</f>
        <v/>
      </c>
      <c r="BE84" s="1058"/>
      <c r="BF84" s="1083" t="str">
        <f t="shared" ref="BF84" si="235">IF(AF84="","",CF84)</f>
        <v/>
      </c>
      <c r="BG84" s="1084"/>
      <c r="BH84" s="1083" t="str">
        <f t="shared" ref="BH84" si="236">CE84</f>
        <v/>
      </c>
      <c r="BI84" s="1089"/>
      <c r="BK84" s="403"/>
      <c r="BL84" s="403" t="str">
        <f t="shared" si="183"/>
        <v>－－</v>
      </c>
      <c r="BM84" s="403">
        <f t="shared" si="184"/>
        <v>1</v>
      </c>
      <c r="BN84" s="403">
        <f t="shared" si="102"/>
        <v>0</v>
      </c>
      <c r="BO84" s="403">
        <f t="shared" si="103"/>
        <v>0</v>
      </c>
      <c r="BP84" s="403">
        <f t="shared" si="185"/>
        <v>0</v>
      </c>
      <c r="BQ84" s="403">
        <f t="shared" ca="1" si="186"/>
        <v>0</v>
      </c>
      <c r="BR84" s="404">
        <f t="shared" si="187"/>
        <v>0</v>
      </c>
      <c r="BS84" s="405">
        <f t="shared" ca="1" si="188"/>
        <v>0</v>
      </c>
      <c r="BT84" s="406" t="str">
        <f>IF(A84="","",IF(Z84="?","?",IF(Z84&gt;$B$16,$D$16,IF(Z84&gt;$B$14,$D$15,IF(Z84&gt;$B$13,$D$14,IF(Z84&gt;$B$12,$D$13,IF(Z84&gt;$B$11,$D$12,IF(Z84&gt;$B$10,$D$11,IF(Z84&gt;$B$9,$D$10,IF(Z84&gt;$B$8,$D$9,IF(Z84&gt;$B$7,$D$8,IF(Z84&gt;$B$6,$D$7,$D$6))))))))))))</f>
        <v/>
      </c>
      <c r="BU84" s="406" t="str">
        <f t="shared" si="114"/>
        <v/>
      </c>
      <c r="BV84" s="406"/>
      <c r="BW84" s="403" t="str">
        <f t="shared" si="189"/>
        <v>－－</v>
      </c>
      <c r="BX84" s="403">
        <f t="shared" si="190"/>
        <v>1</v>
      </c>
      <c r="BY84" s="403">
        <f t="shared" si="109"/>
        <v>0</v>
      </c>
      <c r="BZ84" s="403">
        <f t="shared" si="110"/>
        <v>0</v>
      </c>
      <c r="CA84" s="403">
        <f t="shared" si="191"/>
        <v>0</v>
      </c>
      <c r="CB84" s="403">
        <f t="shared" ca="1" si="192"/>
        <v>0</v>
      </c>
      <c r="CC84" s="404">
        <f t="shared" si="193"/>
        <v>0</v>
      </c>
      <c r="CD84" s="405">
        <f t="shared" ca="1" si="194"/>
        <v>0</v>
      </c>
      <c r="CE84" s="406" t="str">
        <f>IF(AF84="","",IF(E84="下","-",IF(BD84="?","?",IF(BD84&gt;$B$16,$D$16,IF(BD84&gt;$B$14,$D$15,IF(BD84&gt;$B$13,$D$14,IF(BD84&gt;$B$12,$D$13,IF(BD84&gt;$B$11,$D$12,IF(BD84&gt;$B$10,$D$11,IF(BD84&gt;$B$9,$D$10,IF(BD84&gt;$B$8,$D$9,IF(BD84&gt;$B$7,$D$8,IF(BD84&gt;$B$6,$D$7,$D$6)))))))))))))</f>
        <v/>
      </c>
      <c r="CF84" s="406" t="str">
        <f t="shared" ref="CF84" si="237">IF(E84="下","-",IF(A84="",CE84,IF(Z84&gt;BD84,"→"&amp;BT84,CE84)))</f>
        <v/>
      </c>
    </row>
    <row r="85" spans="1:84" ht="15" customHeight="1" thickBot="1">
      <c r="A85" s="1063"/>
      <c r="B85" s="1064"/>
      <c r="C85" s="381" t="s">
        <v>571</v>
      </c>
      <c r="D85" s="1066"/>
      <c r="E85" s="1066"/>
      <c r="F85" s="1071"/>
      <c r="G85" s="1071"/>
      <c r="H85" s="1074"/>
      <c r="I85" s="1074"/>
      <c r="J85" s="382"/>
      <c r="K85" s="383"/>
      <c r="L85" s="1074"/>
      <c r="M85" s="1074"/>
      <c r="N85" s="1071"/>
      <c r="O85" s="1071"/>
      <c r="P85" s="1075" t="str">
        <f>IF(A84="","",BQ85)</f>
        <v/>
      </c>
      <c r="Q85" s="1076"/>
      <c r="R85" s="1077" t="str">
        <f>IF(A84="","",BS85)</f>
        <v/>
      </c>
      <c r="S85" s="1078"/>
      <c r="T85" s="1079" t="str">
        <f>IF(A84="","",IF(D84="出",0.8,0.5))</f>
        <v/>
      </c>
      <c r="U85" s="1080"/>
      <c r="V85" s="1079" t="str">
        <f>IF(A84="","",IF(E84="下",IF(T85=0.8,0.4,0.6),IF(T85=0.8,1,1.6)))</f>
        <v/>
      </c>
      <c r="W85" s="1080"/>
      <c r="X85" s="1047" t="str">
        <f>IFERROR(IF(A84="","",IF(OR(E84="下",AF84=""),R85*T85-V85,R85*T85+AV85*AX85-V85)),"?")</f>
        <v/>
      </c>
      <c r="Y85" s="1048"/>
      <c r="Z85" s="1059"/>
      <c r="AA85" s="1060"/>
      <c r="AB85" s="1085"/>
      <c r="AC85" s="1086"/>
      <c r="AD85" s="1085"/>
      <c r="AE85" s="1152"/>
      <c r="AF85" s="1063"/>
      <c r="AG85" s="1064"/>
      <c r="AH85" s="381" t="s">
        <v>571</v>
      </c>
      <c r="AI85" s="1066"/>
      <c r="AJ85" s="1071"/>
      <c r="AK85" s="1071"/>
      <c r="AL85" s="1072"/>
      <c r="AM85" s="1073"/>
      <c r="AN85" s="382"/>
      <c r="AO85" s="383"/>
      <c r="AP85" s="1074"/>
      <c r="AQ85" s="1074"/>
      <c r="AR85" s="1071"/>
      <c r="AS85" s="1071"/>
      <c r="AT85" s="1075" t="str">
        <f>IF(AF84="","",IF(E84="下","-",CB85))</f>
        <v/>
      </c>
      <c r="AU85" s="1076"/>
      <c r="AV85" s="1077" t="str">
        <f>IF(AF84="","",IF(E84="下","-",CD85))</f>
        <v/>
      </c>
      <c r="AW85" s="1078"/>
      <c r="AX85" s="1075" t="str">
        <f>IF(AF84="","",IF(E84="下","-",IF(AI84="出",0.8,0.5)))</f>
        <v/>
      </c>
      <c r="AY85" s="1076"/>
      <c r="AZ85" s="1075" t="str">
        <f>IF(AF84="","",IF(E84="下","-",IF(AI84="出",0.4,0.6)))</f>
        <v/>
      </c>
      <c r="BA85" s="1076"/>
      <c r="BB85" s="1047" t="str">
        <f>IFERROR(IF(AF84="","",IF(E84="下","-",AV85*AX85-AZ85)),"?")</f>
        <v/>
      </c>
      <c r="BC85" s="1048"/>
      <c r="BD85" s="1059"/>
      <c r="BE85" s="1060"/>
      <c r="BF85" s="1085"/>
      <c r="BG85" s="1086"/>
      <c r="BH85" s="1085"/>
      <c r="BI85" s="1152"/>
      <c r="BK85" s="403"/>
      <c r="BL85" s="403" t="str">
        <f t="shared" si="183"/>
        <v>－－</v>
      </c>
      <c r="BM85" s="403">
        <f t="shared" si="184"/>
        <v>1</v>
      </c>
      <c r="BN85" s="403">
        <f t="shared" si="102"/>
        <v>0</v>
      </c>
      <c r="BO85" s="403">
        <f t="shared" si="103"/>
        <v>0</v>
      </c>
      <c r="BP85" s="403">
        <f t="shared" si="185"/>
        <v>0</v>
      </c>
      <c r="BQ85" s="403">
        <f t="shared" ca="1" si="186"/>
        <v>0</v>
      </c>
      <c r="BR85" s="404">
        <f t="shared" si="187"/>
        <v>0</v>
      </c>
      <c r="BS85" s="405">
        <f t="shared" ca="1" si="188"/>
        <v>0</v>
      </c>
      <c r="BT85" s="406"/>
      <c r="BU85" s="406" t="str">
        <f t="shared" si="114"/>
        <v/>
      </c>
      <c r="BV85" s="406"/>
      <c r="BW85" s="403" t="str">
        <f t="shared" si="189"/>
        <v>－－</v>
      </c>
      <c r="BX85" s="403">
        <f t="shared" si="190"/>
        <v>1</v>
      </c>
      <c r="BY85" s="403">
        <f t="shared" si="109"/>
        <v>0</v>
      </c>
      <c r="BZ85" s="403">
        <f t="shared" si="110"/>
        <v>0</v>
      </c>
      <c r="CA85" s="403">
        <f t="shared" si="191"/>
        <v>0</v>
      </c>
      <c r="CB85" s="403">
        <f t="shared" ca="1" si="192"/>
        <v>0</v>
      </c>
      <c r="CC85" s="404">
        <f t="shared" si="193"/>
        <v>0</v>
      </c>
      <c r="CD85" s="405">
        <f t="shared" ca="1" si="194"/>
        <v>0</v>
      </c>
      <c r="CE85" s="406"/>
      <c r="CF85" s="406"/>
    </row>
  </sheetData>
  <sheetProtection algorithmName="SHA-512" hashValue="0D0Gq+K0yZUKu8rvP+4s7W1QHsBu7LG8Abcv1pDWaufmJLXsXrgxZs8IxA2UKBxpHvpH+LBQ3wYQA6taC57CIQ==" saltValue="7sPSQsIu914gB0xyeMlfaw==" spinCount="100000" sheet="1" objects="1" scenarios="1" selectLockedCells="1"/>
  <mergeCells count="1606">
    <mergeCell ref="BH76:BI77"/>
    <mergeCell ref="AB78:AC79"/>
    <mergeCell ref="AD78:AE79"/>
    <mergeCell ref="BH78:BI79"/>
    <mergeCell ref="AB80:AC81"/>
    <mergeCell ref="AD80:AE81"/>
    <mergeCell ref="BH80:BI81"/>
    <mergeCell ref="AB82:AC83"/>
    <mergeCell ref="AD82:AE83"/>
    <mergeCell ref="BH82:BI83"/>
    <mergeCell ref="AB84:AC85"/>
    <mergeCell ref="AD84:AE85"/>
    <mergeCell ref="BH84:BI85"/>
    <mergeCell ref="BH62:BI63"/>
    <mergeCell ref="AB64:AC65"/>
    <mergeCell ref="AD64:AE65"/>
    <mergeCell ref="BH64:BI65"/>
    <mergeCell ref="AB66:AC67"/>
    <mergeCell ref="AD66:AE67"/>
    <mergeCell ref="BH66:BI67"/>
    <mergeCell ref="AB68:AC69"/>
    <mergeCell ref="AD68:AE69"/>
    <mergeCell ref="BH68:BI69"/>
    <mergeCell ref="AB70:AC71"/>
    <mergeCell ref="AD70:AE71"/>
    <mergeCell ref="BH70:BI71"/>
    <mergeCell ref="AB72:AC73"/>
    <mergeCell ref="AD72:AE73"/>
    <mergeCell ref="BH72:BI73"/>
    <mergeCell ref="AB74:AC75"/>
    <mergeCell ref="AD74:AE75"/>
    <mergeCell ref="BH74:BI75"/>
    <mergeCell ref="BH48:BI49"/>
    <mergeCell ref="AB50:AC51"/>
    <mergeCell ref="AD50:AE51"/>
    <mergeCell ref="BH50:BI51"/>
    <mergeCell ref="AB52:AC53"/>
    <mergeCell ref="AD52:AE53"/>
    <mergeCell ref="BH52:BI53"/>
    <mergeCell ref="AB54:AC55"/>
    <mergeCell ref="AD54:AE55"/>
    <mergeCell ref="BH54:BI55"/>
    <mergeCell ref="AB56:AC57"/>
    <mergeCell ref="AD56:AE57"/>
    <mergeCell ref="BH56:BI57"/>
    <mergeCell ref="AB58:AC59"/>
    <mergeCell ref="AD58:AE59"/>
    <mergeCell ref="BH58:BI59"/>
    <mergeCell ref="AB60:AC61"/>
    <mergeCell ref="AD60:AE61"/>
    <mergeCell ref="BH60:BI61"/>
    <mergeCell ref="BF48:BG49"/>
    <mergeCell ref="BB48:BC48"/>
    <mergeCell ref="BD48:BE49"/>
    <mergeCell ref="AR51:AS51"/>
    <mergeCell ref="AT51:AU51"/>
    <mergeCell ref="AV51:AW51"/>
    <mergeCell ref="AX51:AY51"/>
    <mergeCell ref="AZ50:BA50"/>
    <mergeCell ref="BB50:BC50"/>
    <mergeCell ref="BD50:BE51"/>
    <mergeCell ref="BF50:BG51"/>
    <mergeCell ref="AZ51:BA51"/>
    <mergeCell ref="BB51:BC51"/>
    <mergeCell ref="BH30:BI31"/>
    <mergeCell ref="AB32:AC33"/>
    <mergeCell ref="AD32:AE33"/>
    <mergeCell ref="BH32:BI33"/>
    <mergeCell ref="AB34:AC35"/>
    <mergeCell ref="AD34:AE35"/>
    <mergeCell ref="BH34:BI35"/>
    <mergeCell ref="AB36:AC37"/>
    <mergeCell ref="AD36:AE37"/>
    <mergeCell ref="BH36:BI37"/>
    <mergeCell ref="AB38:AC39"/>
    <mergeCell ref="AD38:AE39"/>
    <mergeCell ref="BH38:BI39"/>
    <mergeCell ref="AB40:AC41"/>
    <mergeCell ref="AD40:AE41"/>
    <mergeCell ref="BH40:BI41"/>
    <mergeCell ref="AB42:AC43"/>
    <mergeCell ref="AD42:AE43"/>
    <mergeCell ref="BH42:BI43"/>
    <mergeCell ref="AR31:AS31"/>
    <mergeCell ref="AT31:AU31"/>
    <mergeCell ref="AV31:AW31"/>
    <mergeCell ref="AX31:AY31"/>
    <mergeCell ref="AZ30:BA30"/>
    <mergeCell ref="BB30:BC30"/>
    <mergeCell ref="BD30:BE31"/>
    <mergeCell ref="BF30:BG31"/>
    <mergeCell ref="AZ31:BA31"/>
    <mergeCell ref="BB31:BC31"/>
    <mergeCell ref="AR30:AS30"/>
    <mergeCell ref="AT30:AU30"/>
    <mergeCell ref="AV30:AW30"/>
    <mergeCell ref="CF19:CF21"/>
    <mergeCell ref="AB22:AC23"/>
    <mergeCell ref="AD22:AE23"/>
    <mergeCell ref="BH22:BI23"/>
    <mergeCell ref="R20:Y20"/>
    <mergeCell ref="R21:S21"/>
    <mergeCell ref="T21:U21"/>
    <mergeCell ref="V21:W21"/>
    <mergeCell ref="AB24:AC25"/>
    <mergeCell ref="AD24:AE25"/>
    <mergeCell ref="AB26:AC27"/>
    <mergeCell ref="AD26:AE27"/>
    <mergeCell ref="AB28:AC29"/>
    <mergeCell ref="AD28:AE29"/>
    <mergeCell ref="BH24:BI25"/>
    <mergeCell ref="BH26:BI27"/>
    <mergeCell ref="BH28:BI29"/>
    <mergeCell ref="BF24:BG25"/>
    <mergeCell ref="BF26:BG27"/>
    <mergeCell ref="BF28:BG29"/>
    <mergeCell ref="X21:Y21"/>
    <mergeCell ref="AV20:BC20"/>
    <mergeCell ref="AV21:AW21"/>
    <mergeCell ref="AX21:AY21"/>
    <mergeCell ref="AZ21:BA21"/>
    <mergeCell ref="BB21:BC21"/>
    <mergeCell ref="BR19:BR21"/>
    <mergeCell ref="AP20:AS20"/>
    <mergeCell ref="AT20:AU21"/>
    <mergeCell ref="BS19:BS21"/>
    <mergeCell ref="BV19:BV21"/>
    <mergeCell ref="BW19:BW21"/>
    <mergeCell ref="AZ4:BI6"/>
    <mergeCell ref="CC19:CC21"/>
    <mergeCell ref="CD19:CD21"/>
    <mergeCell ref="BF20:BI20"/>
    <mergeCell ref="BF21:BG21"/>
    <mergeCell ref="BM19:BM21"/>
    <mergeCell ref="BN19:BN21"/>
    <mergeCell ref="BO19:BO21"/>
    <mergeCell ref="BP19:BP21"/>
    <mergeCell ref="BQ19:BQ21"/>
    <mergeCell ref="CE19:CE21"/>
    <mergeCell ref="BT19:BT21"/>
    <mergeCell ref="BU19:BU21"/>
    <mergeCell ref="BX19:BX21"/>
    <mergeCell ref="BY19:BY21"/>
    <mergeCell ref="BZ19:BZ21"/>
    <mergeCell ref="CA19:CA21"/>
    <mergeCell ref="CB19:CB21"/>
    <mergeCell ref="BL19:BL21"/>
    <mergeCell ref="BK19:BK21"/>
    <mergeCell ref="AZ8:BI16"/>
    <mergeCell ref="B10:C10"/>
    <mergeCell ref="D10:E10"/>
    <mergeCell ref="F10:H10"/>
    <mergeCell ref="B9:C9"/>
    <mergeCell ref="D9:E9"/>
    <mergeCell ref="AT14:AT16"/>
    <mergeCell ref="AO13:AP14"/>
    <mergeCell ref="AO15:AP16"/>
    <mergeCell ref="B11:C11"/>
    <mergeCell ref="D11:E11"/>
    <mergeCell ref="F11:H11"/>
    <mergeCell ref="B12:C12"/>
    <mergeCell ref="D12:E12"/>
    <mergeCell ref="F12:H12"/>
    <mergeCell ref="AM13:AM14"/>
    <mergeCell ref="AE15:AE16"/>
    <mergeCell ref="F16:H16"/>
    <mergeCell ref="B13:C13"/>
    <mergeCell ref="X15:X16"/>
    <mergeCell ref="AN13:AN14"/>
    <mergeCell ref="X14:Y14"/>
    <mergeCell ref="AA14:AB14"/>
    <mergeCell ref="AR13:AS13"/>
    <mergeCell ref="AM4:AY10"/>
    <mergeCell ref="Y15:Y16"/>
    <mergeCell ref="AA15:AA16"/>
    <mergeCell ref="AB15:AB16"/>
    <mergeCell ref="AD15:AD16"/>
    <mergeCell ref="F13:H13"/>
    <mergeCell ref="B14:C14"/>
    <mergeCell ref="D14:E14"/>
    <mergeCell ref="F14:H14"/>
    <mergeCell ref="A4:C5"/>
    <mergeCell ref="A20:B21"/>
    <mergeCell ref="C20:C21"/>
    <mergeCell ref="D20:D21"/>
    <mergeCell ref="E20:E21"/>
    <mergeCell ref="B6:C6"/>
    <mergeCell ref="D6:E6"/>
    <mergeCell ref="F6:H6"/>
    <mergeCell ref="X6:AG6"/>
    <mergeCell ref="B7:C7"/>
    <mergeCell ref="D7:E7"/>
    <mergeCell ref="AD14:AE14"/>
    <mergeCell ref="AG14:AH14"/>
    <mergeCell ref="B15:C15"/>
    <mergeCell ref="D15:E15"/>
    <mergeCell ref="F15:H15"/>
    <mergeCell ref="AH6:AI6"/>
    <mergeCell ref="B16:C16"/>
    <mergeCell ref="D16:E16"/>
    <mergeCell ref="AG17:AH17"/>
    <mergeCell ref="A19:AE19"/>
    <mergeCell ref="AF19:BI19"/>
    <mergeCell ref="BH21:BI21"/>
    <mergeCell ref="D13:E13"/>
    <mergeCell ref="B8:C8"/>
    <mergeCell ref="D8:E8"/>
    <mergeCell ref="F8:H8"/>
    <mergeCell ref="X8:AG8"/>
    <mergeCell ref="AH8:AI8"/>
    <mergeCell ref="F4:H5"/>
    <mergeCell ref="I4:V5"/>
    <mergeCell ref="X4:AG5"/>
    <mergeCell ref="X9:AG9"/>
    <mergeCell ref="AH4:AK4"/>
    <mergeCell ref="AH5:AI5"/>
    <mergeCell ref="AJ5:AK5"/>
    <mergeCell ref="AJ8:AK8"/>
    <mergeCell ref="D4:E5"/>
    <mergeCell ref="F21:G21"/>
    <mergeCell ref="H21:I21"/>
    <mergeCell ref="L21:M21"/>
    <mergeCell ref="N21:O21"/>
    <mergeCell ref="AB21:AC21"/>
    <mergeCell ref="AD21:AE21"/>
    <mergeCell ref="AJ21:AK21"/>
    <mergeCell ref="AH9:AI9"/>
    <mergeCell ref="AJ9:AK9"/>
    <mergeCell ref="F7:H7"/>
    <mergeCell ref="X7:AG7"/>
    <mergeCell ref="AH7:AI7"/>
    <mergeCell ref="F9:H9"/>
    <mergeCell ref="X10:AG10"/>
    <mergeCell ref="AH10:AI10"/>
    <mergeCell ref="AJ10:AK10"/>
    <mergeCell ref="AJ7:AK7"/>
    <mergeCell ref="AJ6:AK6"/>
    <mergeCell ref="F20:I20"/>
    <mergeCell ref="J20:K21"/>
    <mergeCell ref="AM15:AM16"/>
    <mergeCell ref="X17:Y17"/>
    <mergeCell ref="AA17:AB17"/>
    <mergeCell ref="AD17:AF17"/>
    <mergeCell ref="AG15:AG16"/>
    <mergeCell ref="AH15:AH16"/>
    <mergeCell ref="AQ13:AQ14"/>
    <mergeCell ref="AN12:AO12"/>
    <mergeCell ref="AN15:AN16"/>
    <mergeCell ref="AQ15:AQ16"/>
    <mergeCell ref="AR15:AR16"/>
    <mergeCell ref="AS15:AS16"/>
    <mergeCell ref="AP12:AQ12"/>
    <mergeCell ref="AR14:AS14"/>
    <mergeCell ref="L23:M23"/>
    <mergeCell ref="P23:Q23"/>
    <mergeCell ref="AP21:AQ21"/>
    <mergeCell ref="AR21:AS21"/>
    <mergeCell ref="AB20:AE20"/>
    <mergeCell ref="AF20:AG21"/>
    <mergeCell ref="AH20:AH21"/>
    <mergeCell ref="AI20:AI21"/>
    <mergeCell ref="AJ20:AM20"/>
    <mergeCell ref="AN20:AO21"/>
    <mergeCell ref="P20:Q21"/>
    <mergeCell ref="Z20:AA21"/>
    <mergeCell ref="P22:Q22"/>
    <mergeCell ref="R22:S22"/>
    <mergeCell ref="T22:U22"/>
    <mergeCell ref="V22:W22"/>
    <mergeCell ref="AZ22:BA22"/>
    <mergeCell ref="BB22:BC22"/>
    <mergeCell ref="L20:O20"/>
    <mergeCell ref="BD22:BE23"/>
    <mergeCell ref="BF22:BG23"/>
    <mergeCell ref="AZ23:BA23"/>
    <mergeCell ref="BB23:BC23"/>
    <mergeCell ref="AL22:AM22"/>
    <mergeCell ref="AP22:AQ22"/>
    <mergeCell ref="AR22:AS22"/>
    <mergeCell ref="AT22:AU22"/>
    <mergeCell ref="AV22:AW22"/>
    <mergeCell ref="AX22:AY22"/>
    <mergeCell ref="Z22:AA23"/>
    <mergeCell ref="AF22:AG23"/>
    <mergeCell ref="AI22:AI23"/>
    <mergeCell ref="AJ22:AK22"/>
    <mergeCell ref="AR23:AS23"/>
    <mergeCell ref="AT23:AU23"/>
    <mergeCell ref="AV23:AW23"/>
    <mergeCell ref="AX23:AY23"/>
    <mergeCell ref="X22:Y22"/>
    <mergeCell ref="AL21:AM21"/>
    <mergeCell ref="BD20:BE21"/>
    <mergeCell ref="A24:B25"/>
    <mergeCell ref="D24:D25"/>
    <mergeCell ref="E24:E25"/>
    <mergeCell ref="F24:G24"/>
    <mergeCell ref="H24:I24"/>
    <mergeCell ref="N24:O24"/>
    <mergeCell ref="F25:G25"/>
    <mergeCell ref="H25:I25"/>
    <mergeCell ref="N25:O25"/>
    <mergeCell ref="AL23:AM23"/>
    <mergeCell ref="AP23:AQ23"/>
    <mergeCell ref="AJ23:AK23"/>
    <mergeCell ref="R23:S23"/>
    <mergeCell ref="T23:U23"/>
    <mergeCell ref="V23:W23"/>
    <mergeCell ref="X23:Y23"/>
    <mergeCell ref="A22:B23"/>
    <mergeCell ref="D22:D23"/>
    <mergeCell ref="E22:E23"/>
    <mergeCell ref="F22:G22"/>
    <mergeCell ref="H22:I22"/>
    <mergeCell ref="N22:O22"/>
    <mergeCell ref="F23:G23"/>
    <mergeCell ref="H23:I23"/>
    <mergeCell ref="N23:O23"/>
    <mergeCell ref="L22:M22"/>
    <mergeCell ref="AL25:AM25"/>
    <mergeCell ref="AP25:AQ25"/>
    <mergeCell ref="AJ25:AK25"/>
    <mergeCell ref="AR25:AS25"/>
    <mergeCell ref="AT25:AU25"/>
    <mergeCell ref="AV25:AW25"/>
    <mergeCell ref="AX25:AY25"/>
    <mergeCell ref="L25:M25"/>
    <mergeCell ref="P25:Q25"/>
    <mergeCell ref="R25:S25"/>
    <mergeCell ref="T25:U25"/>
    <mergeCell ref="V25:W25"/>
    <mergeCell ref="X25:Y25"/>
    <mergeCell ref="AZ24:BA24"/>
    <mergeCell ref="BB24:BC24"/>
    <mergeCell ref="BD24:BE25"/>
    <mergeCell ref="AZ25:BA25"/>
    <mergeCell ref="BB25:BC25"/>
    <mergeCell ref="AL24:AM24"/>
    <mergeCell ref="AP24:AQ24"/>
    <mergeCell ref="AR24:AS24"/>
    <mergeCell ref="AT24:AU24"/>
    <mergeCell ref="AV24:AW24"/>
    <mergeCell ref="AX24:AY24"/>
    <mergeCell ref="Z24:AA25"/>
    <mergeCell ref="AF24:AG25"/>
    <mergeCell ref="AI24:AI25"/>
    <mergeCell ref="AJ24:AK24"/>
    <mergeCell ref="L24:M24"/>
    <mergeCell ref="P24:Q24"/>
    <mergeCell ref="R24:S24"/>
    <mergeCell ref="T24:U24"/>
    <mergeCell ref="V24:W24"/>
    <mergeCell ref="X24:Y24"/>
    <mergeCell ref="AZ26:BA26"/>
    <mergeCell ref="BB26:BC26"/>
    <mergeCell ref="BD26:BE27"/>
    <mergeCell ref="AZ27:BA27"/>
    <mergeCell ref="BB27:BC27"/>
    <mergeCell ref="AL26:AM26"/>
    <mergeCell ref="AP26:AQ26"/>
    <mergeCell ref="AR26:AS26"/>
    <mergeCell ref="AT26:AU26"/>
    <mergeCell ref="AV26:AW26"/>
    <mergeCell ref="AX26:AY26"/>
    <mergeCell ref="Z26:AA27"/>
    <mergeCell ref="AF26:AG27"/>
    <mergeCell ref="AI26:AI27"/>
    <mergeCell ref="AJ26:AK26"/>
    <mergeCell ref="L26:M26"/>
    <mergeCell ref="P26:Q26"/>
    <mergeCell ref="R26:S26"/>
    <mergeCell ref="T26:U26"/>
    <mergeCell ref="V26:W26"/>
    <mergeCell ref="X26:Y26"/>
    <mergeCell ref="N26:O26"/>
    <mergeCell ref="N27:O27"/>
    <mergeCell ref="A28:B29"/>
    <mergeCell ref="D28:D29"/>
    <mergeCell ref="E28:E29"/>
    <mergeCell ref="F28:G28"/>
    <mergeCell ref="H28:I28"/>
    <mergeCell ref="N28:O28"/>
    <mergeCell ref="F29:G29"/>
    <mergeCell ref="H29:I29"/>
    <mergeCell ref="N29:O29"/>
    <mergeCell ref="AL27:AM27"/>
    <mergeCell ref="AP27:AQ27"/>
    <mergeCell ref="AJ27:AK27"/>
    <mergeCell ref="AR27:AS27"/>
    <mergeCell ref="AT27:AU27"/>
    <mergeCell ref="AV27:AW27"/>
    <mergeCell ref="AX27:AY27"/>
    <mergeCell ref="L27:M27"/>
    <mergeCell ref="P27:Q27"/>
    <mergeCell ref="R27:S27"/>
    <mergeCell ref="T27:U27"/>
    <mergeCell ref="V27:W27"/>
    <mergeCell ref="X27:Y27"/>
    <mergeCell ref="A26:B27"/>
    <mergeCell ref="D26:D27"/>
    <mergeCell ref="E26:E27"/>
    <mergeCell ref="F26:G26"/>
    <mergeCell ref="H26:I26"/>
    <mergeCell ref="F27:G27"/>
    <mergeCell ref="H27:I27"/>
    <mergeCell ref="L29:M29"/>
    <mergeCell ref="P29:Q29"/>
    <mergeCell ref="R29:S29"/>
    <mergeCell ref="AZ28:BA28"/>
    <mergeCell ref="BB28:BC28"/>
    <mergeCell ref="BD28:BE29"/>
    <mergeCell ref="AZ29:BA29"/>
    <mergeCell ref="BB29:BC29"/>
    <mergeCell ref="AL28:AM28"/>
    <mergeCell ref="AP28:AQ28"/>
    <mergeCell ref="AR28:AS28"/>
    <mergeCell ref="AT28:AU28"/>
    <mergeCell ref="AV28:AW28"/>
    <mergeCell ref="AX28:AY28"/>
    <mergeCell ref="Z28:AA29"/>
    <mergeCell ref="AF28:AG29"/>
    <mergeCell ref="AI28:AI29"/>
    <mergeCell ref="AJ28:AK28"/>
    <mergeCell ref="AR29:AS29"/>
    <mergeCell ref="AT29:AU29"/>
    <mergeCell ref="AV29:AW29"/>
    <mergeCell ref="AX29:AY29"/>
    <mergeCell ref="L28:M28"/>
    <mergeCell ref="P28:Q28"/>
    <mergeCell ref="R28:S28"/>
    <mergeCell ref="T28:U28"/>
    <mergeCell ref="V28:W28"/>
    <mergeCell ref="X28:Y28"/>
    <mergeCell ref="AL29:AM29"/>
    <mergeCell ref="AP29:AQ29"/>
    <mergeCell ref="AJ29:AK29"/>
    <mergeCell ref="AB30:AC31"/>
    <mergeCell ref="AD30:AE31"/>
    <mergeCell ref="N31:O31"/>
    <mergeCell ref="P31:Q31"/>
    <mergeCell ref="R31:S31"/>
    <mergeCell ref="T31:U31"/>
    <mergeCell ref="V31:W31"/>
    <mergeCell ref="X31:Y31"/>
    <mergeCell ref="AL30:AM30"/>
    <mergeCell ref="AP30:AQ30"/>
    <mergeCell ref="T29:U29"/>
    <mergeCell ref="V29:W29"/>
    <mergeCell ref="X29:Y29"/>
    <mergeCell ref="N33:O33"/>
    <mergeCell ref="P33:Q33"/>
    <mergeCell ref="R33:S33"/>
    <mergeCell ref="T33:U33"/>
    <mergeCell ref="V33:W33"/>
    <mergeCell ref="P30:Q30"/>
    <mergeCell ref="R30:S30"/>
    <mergeCell ref="T30:U30"/>
    <mergeCell ref="V30:W30"/>
    <mergeCell ref="X30:Y30"/>
    <mergeCell ref="A30:B31"/>
    <mergeCell ref="D30:D31"/>
    <mergeCell ref="E30:E31"/>
    <mergeCell ref="F30:G30"/>
    <mergeCell ref="H30:I30"/>
    <mergeCell ref="L30:M30"/>
    <mergeCell ref="F31:G31"/>
    <mergeCell ref="H31:I31"/>
    <mergeCell ref="L31:M31"/>
    <mergeCell ref="AX32:AY32"/>
    <mergeCell ref="Z32:AA33"/>
    <mergeCell ref="AF32:AG33"/>
    <mergeCell ref="AI32:AI33"/>
    <mergeCell ref="AJ32:AK32"/>
    <mergeCell ref="AX30:AY30"/>
    <mergeCell ref="Z30:AA31"/>
    <mergeCell ref="AF30:AG31"/>
    <mergeCell ref="AI30:AI31"/>
    <mergeCell ref="AJ30:AK30"/>
    <mergeCell ref="N30:O30"/>
    <mergeCell ref="P32:Q32"/>
    <mergeCell ref="R32:S32"/>
    <mergeCell ref="T32:U32"/>
    <mergeCell ref="V32:W32"/>
    <mergeCell ref="X32:Y32"/>
    <mergeCell ref="A32:B33"/>
    <mergeCell ref="D32:D33"/>
    <mergeCell ref="E32:E33"/>
    <mergeCell ref="F32:G32"/>
    <mergeCell ref="H32:I32"/>
    <mergeCell ref="L32:M32"/>
    <mergeCell ref="F33:G33"/>
    <mergeCell ref="H33:I33"/>
    <mergeCell ref="L33:M33"/>
    <mergeCell ref="AL31:AM31"/>
    <mergeCell ref="AP31:AQ31"/>
    <mergeCell ref="AJ31:AK31"/>
    <mergeCell ref="AR33:AS33"/>
    <mergeCell ref="AT33:AU33"/>
    <mergeCell ref="AV33:AW33"/>
    <mergeCell ref="AX33:AY33"/>
    <mergeCell ref="BD34:BE35"/>
    <mergeCell ref="BF34:BG35"/>
    <mergeCell ref="AZ35:BA35"/>
    <mergeCell ref="BB35:BC35"/>
    <mergeCell ref="AL34:AM34"/>
    <mergeCell ref="AP34:AQ34"/>
    <mergeCell ref="AR34:AS34"/>
    <mergeCell ref="AT34:AU34"/>
    <mergeCell ref="AV34:AW34"/>
    <mergeCell ref="AX34:AY34"/>
    <mergeCell ref="Z34:AA35"/>
    <mergeCell ref="AF34:AG35"/>
    <mergeCell ref="AI34:AI35"/>
    <mergeCell ref="AJ34:AK34"/>
    <mergeCell ref="N34:O34"/>
    <mergeCell ref="N32:O32"/>
    <mergeCell ref="P34:Q34"/>
    <mergeCell ref="R34:S34"/>
    <mergeCell ref="T34:U34"/>
    <mergeCell ref="V34:W34"/>
    <mergeCell ref="X34:Y34"/>
    <mergeCell ref="AL33:AM33"/>
    <mergeCell ref="AP33:AQ33"/>
    <mergeCell ref="AJ33:AK33"/>
    <mergeCell ref="X33:Y33"/>
    <mergeCell ref="AZ32:BA32"/>
    <mergeCell ref="BB32:BC32"/>
    <mergeCell ref="BD32:BE33"/>
    <mergeCell ref="BF32:BG33"/>
    <mergeCell ref="AZ33:BA33"/>
    <mergeCell ref="BB33:BC33"/>
    <mergeCell ref="AL32:AM32"/>
    <mergeCell ref="AR35:AS35"/>
    <mergeCell ref="AT35:AU35"/>
    <mergeCell ref="AV35:AW35"/>
    <mergeCell ref="N35:O35"/>
    <mergeCell ref="P35:Q35"/>
    <mergeCell ref="R35:S35"/>
    <mergeCell ref="T35:U35"/>
    <mergeCell ref="V35:W35"/>
    <mergeCell ref="X35:Y35"/>
    <mergeCell ref="A34:B35"/>
    <mergeCell ref="D34:D35"/>
    <mergeCell ref="E34:E35"/>
    <mergeCell ref="F34:G34"/>
    <mergeCell ref="H34:I34"/>
    <mergeCell ref="L34:M34"/>
    <mergeCell ref="F35:G35"/>
    <mergeCell ref="H35:I35"/>
    <mergeCell ref="L35:M35"/>
    <mergeCell ref="N36:O36"/>
    <mergeCell ref="P36:Q36"/>
    <mergeCell ref="R36:S36"/>
    <mergeCell ref="T36:U36"/>
    <mergeCell ref="V36:W36"/>
    <mergeCell ref="X36:Y36"/>
    <mergeCell ref="A36:B37"/>
    <mergeCell ref="D36:D37"/>
    <mergeCell ref="E36:E37"/>
    <mergeCell ref="F36:G36"/>
    <mergeCell ref="H36:I36"/>
    <mergeCell ref="L36:M36"/>
    <mergeCell ref="F37:G37"/>
    <mergeCell ref="H37:I37"/>
    <mergeCell ref="L37:M37"/>
    <mergeCell ref="AL35:AM35"/>
    <mergeCell ref="AP35:AQ35"/>
    <mergeCell ref="AJ35:AK35"/>
    <mergeCell ref="T37:U37"/>
    <mergeCell ref="V37:W37"/>
    <mergeCell ref="X37:Y37"/>
    <mergeCell ref="AZ36:BA36"/>
    <mergeCell ref="BB36:BC36"/>
    <mergeCell ref="BD36:BE37"/>
    <mergeCell ref="BF36:BG37"/>
    <mergeCell ref="AZ37:BA37"/>
    <mergeCell ref="BB37:BC37"/>
    <mergeCell ref="AL36:AM36"/>
    <mergeCell ref="AP36:AQ36"/>
    <mergeCell ref="AR36:AS36"/>
    <mergeCell ref="AT36:AU36"/>
    <mergeCell ref="AV36:AW36"/>
    <mergeCell ref="AX36:AY36"/>
    <mergeCell ref="Z36:AA37"/>
    <mergeCell ref="AF36:AG37"/>
    <mergeCell ref="AI36:AI37"/>
    <mergeCell ref="AJ36:AK36"/>
    <mergeCell ref="BF38:BG39"/>
    <mergeCell ref="AZ39:BA39"/>
    <mergeCell ref="BB39:BC39"/>
    <mergeCell ref="AL38:AM38"/>
    <mergeCell ref="AP38:AQ38"/>
    <mergeCell ref="AR38:AS38"/>
    <mergeCell ref="AT38:AU38"/>
    <mergeCell ref="AV38:AW38"/>
    <mergeCell ref="AX38:AY38"/>
    <mergeCell ref="Z38:AA39"/>
    <mergeCell ref="AF38:AG39"/>
    <mergeCell ref="AI38:AI39"/>
    <mergeCell ref="AJ38:AK38"/>
    <mergeCell ref="N38:O38"/>
    <mergeCell ref="P38:Q38"/>
    <mergeCell ref="R38:S38"/>
    <mergeCell ref="T38:U38"/>
    <mergeCell ref="V38:W38"/>
    <mergeCell ref="X38:Y38"/>
    <mergeCell ref="AL39:AM39"/>
    <mergeCell ref="AJ39:AK39"/>
    <mergeCell ref="AZ38:BA38"/>
    <mergeCell ref="BB38:BC38"/>
    <mergeCell ref="N39:O39"/>
    <mergeCell ref="P39:Q39"/>
    <mergeCell ref="R39:S39"/>
    <mergeCell ref="T39:U39"/>
    <mergeCell ref="V39:W39"/>
    <mergeCell ref="X39:Y39"/>
    <mergeCell ref="AV39:AW39"/>
    <mergeCell ref="AT39:AU39"/>
    <mergeCell ref="A38:B39"/>
    <mergeCell ref="D38:D39"/>
    <mergeCell ref="E38:E39"/>
    <mergeCell ref="F38:G38"/>
    <mergeCell ref="H38:I38"/>
    <mergeCell ref="L38:M38"/>
    <mergeCell ref="F39:G39"/>
    <mergeCell ref="H39:I39"/>
    <mergeCell ref="L39:M39"/>
    <mergeCell ref="N41:O41"/>
    <mergeCell ref="P41:Q41"/>
    <mergeCell ref="R41:S41"/>
    <mergeCell ref="T41:U41"/>
    <mergeCell ref="BD40:BE41"/>
    <mergeCell ref="BF40:BG41"/>
    <mergeCell ref="AZ41:BA41"/>
    <mergeCell ref="BB41:BC41"/>
    <mergeCell ref="AL40:AM40"/>
    <mergeCell ref="AP40:AQ40"/>
    <mergeCell ref="AR40:AS40"/>
    <mergeCell ref="AT40:AU40"/>
    <mergeCell ref="AV40:AW40"/>
    <mergeCell ref="AX40:AY40"/>
    <mergeCell ref="Z40:AA41"/>
    <mergeCell ref="AF40:AG41"/>
    <mergeCell ref="AI40:AI41"/>
    <mergeCell ref="AJ40:AK40"/>
    <mergeCell ref="A40:B41"/>
    <mergeCell ref="D40:D41"/>
    <mergeCell ref="E40:E41"/>
    <mergeCell ref="F40:G40"/>
    <mergeCell ref="H40:I40"/>
    <mergeCell ref="AF45:BI45"/>
    <mergeCell ref="A46:B47"/>
    <mergeCell ref="C46:C47"/>
    <mergeCell ref="D46:D47"/>
    <mergeCell ref="E46:E47"/>
    <mergeCell ref="F46:I46"/>
    <mergeCell ref="AL43:AM43"/>
    <mergeCell ref="AP43:AQ43"/>
    <mergeCell ref="AR43:AS43"/>
    <mergeCell ref="AT43:AU43"/>
    <mergeCell ref="AV43:AW43"/>
    <mergeCell ref="AX43:AY43"/>
    <mergeCell ref="N43:O43"/>
    <mergeCell ref="P43:Q43"/>
    <mergeCell ref="R43:S43"/>
    <mergeCell ref="T43:U43"/>
    <mergeCell ref="V43:W43"/>
    <mergeCell ref="X43:Y43"/>
    <mergeCell ref="F47:G47"/>
    <mergeCell ref="H47:I47"/>
    <mergeCell ref="A42:B43"/>
    <mergeCell ref="D42:D43"/>
    <mergeCell ref="E42:E43"/>
    <mergeCell ref="AF42:AG43"/>
    <mergeCell ref="AI42:AI43"/>
    <mergeCell ref="AJ42:AK42"/>
    <mergeCell ref="AJ43:AK43"/>
    <mergeCell ref="N42:O42"/>
    <mergeCell ref="P42:Q42"/>
    <mergeCell ref="R42:S42"/>
    <mergeCell ref="F41:G41"/>
    <mergeCell ref="H41:I41"/>
    <mergeCell ref="L41:M41"/>
    <mergeCell ref="N40:O40"/>
    <mergeCell ref="P40:Q40"/>
    <mergeCell ref="R40:S40"/>
    <mergeCell ref="T40:U40"/>
    <mergeCell ref="V40:W40"/>
    <mergeCell ref="X40:Y40"/>
    <mergeCell ref="BF42:BG43"/>
    <mergeCell ref="AZ43:BA43"/>
    <mergeCell ref="BB43:BC43"/>
    <mergeCell ref="BF47:BG47"/>
    <mergeCell ref="BH47:BI47"/>
    <mergeCell ref="AZ42:BA42"/>
    <mergeCell ref="BB42:BC42"/>
    <mergeCell ref="AL42:AM42"/>
    <mergeCell ref="AP42:AQ42"/>
    <mergeCell ref="AR42:AS42"/>
    <mergeCell ref="AT42:AU42"/>
    <mergeCell ref="AV42:AW42"/>
    <mergeCell ref="AX42:AY42"/>
    <mergeCell ref="AX46:AY47"/>
    <mergeCell ref="F42:G42"/>
    <mergeCell ref="H42:I42"/>
    <mergeCell ref="L42:M42"/>
    <mergeCell ref="F43:G43"/>
    <mergeCell ref="H43:I43"/>
    <mergeCell ref="L43:M43"/>
    <mergeCell ref="BB46:BC47"/>
    <mergeCell ref="Z42:AA43"/>
    <mergeCell ref="A45:AE45"/>
    <mergeCell ref="AR41:AS41"/>
    <mergeCell ref="AT41:AU41"/>
    <mergeCell ref="AV41:AW41"/>
    <mergeCell ref="AX41:AY41"/>
    <mergeCell ref="AZ40:BA40"/>
    <mergeCell ref="BB40:BC40"/>
    <mergeCell ref="AX39:AY39"/>
    <mergeCell ref="AL37:AM37"/>
    <mergeCell ref="AP37:AQ37"/>
    <mergeCell ref="AX35:AY35"/>
    <mergeCell ref="AZ34:BA34"/>
    <mergeCell ref="BB34:BC34"/>
    <mergeCell ref="L47:M47"/>
    <mergeCell ref="N47:O47"/>
    <mergeCell ref="AB47:AC47"/>
    <mergeCell ref="BD42:BE43"/>
    <mergeCell ref="AJ41:AK41"/>
    <mergeCell ref="T42:U42"/>
    <mergeCell ref="V42:W42"/>
    <mergeCell ref="X42:Y42"/>
    <mergeCell ref="V41:W41"/>
    <mergeCell ref="X41:Y41"/>
    <mergeCell ref="BD38:BE39"/>
    <mergeCell ref="AJ37:AK37"/>
    <mergeCell ref="AR37:AS37"/>
    <mergeCell ref="AT37:AU37"/>
    <mergeCell ref="AV37:AW37"/>
    <mergeCell ref="AX37:AY37"/>
    <mergeCell ref="N37:O37"/>
    <mergeCell ref="P37:Q37"/>
    <mergeCell ref="R37:S37"/>
    <mergeCell ref="L40:M40"/>
    <mergeCell ref="AP32:AQ32"/>
    <mergeCell ref="AR32:AS32"/>
    <mergeCell ref="AT32:AU32"/>
    <mergeCell ref="AV32:AW32"/>
    <mergeCell ref="A48:B49"/>
    <mergeCell ref="D48:D49"/>
    <mergeCell ref="E48:E49"/>
    <mergeCell ref="F48:G48"/>
    <mergeCell ref="H48:I48"/>
    <mergeCell ref="L48:M48"/>
    <mergeCell ref="F49:G49"/>
    <mergeCell ref="H49:I49"/>
    <mergeCell ref="L49:M49"/>
    <mergeCell ref="AD47:AE47"/>
    <mergeCell ref="AP46:AS46"/>
    <mergeCell ref="AT46:AU47"/>
    <mergeCell ref="AV46:AW47"/>
    <mergeCell ref="AJ47:AK47"/>
    <mergeCell ref="AL47:AM47"/>
    <mergeCell ref="AP47:AQ47"/>
    <mergeCell ref="AR47:AS47"/>
    <mergeCell ref="AJ46:AM46"/>
    <mergeCell ref="AN46:AO47"/>
    <mergeCell ref="T46:U47"/>
    <mergeCell ref="V46:W47"/>
    <mergeCell ref="AR49:AS49"/>
    <mergeCell ref="AT49:AU49"/>
    <mergeCell ref="AV49:AW49"/>
    <mergeCell ref="AL41:AM41"/>
    <mergeCell ref="AP41:AQ41"/>
    <mergeCell ref="AP39:AQ39"/>
    <mergeCell ref="AR39:AS39"/>
    <mergeCell ref="AX49:AY49"/>
    <mergeCell ref="N49:O49"/>
    <mergeCell ref="P49:Q49"/>
    <mergeCell ref="R49:S49"/>
    <mergeCell ref="T49:U49"/>
    <mergeCell ref="V49:W49"/>
    <mergeCell ref="AB48:AC49"/>
    <mergeCell ref="AD48:AE49"/>
    <mergeCell ref="AZ48:BA48"/>
    <mergeCell ref="X46:Y47"/>
    <mergeCell ref="Z46:AA47"/>
    <mergeCell ref="AB46:AE46"/>
    <mergeCell ref="AF46:AG47"/>
    <mergeCell ref="AH46:AH47"/>
    <mergeCell ref="AI46:AI47"/>
    <mergeCell ref="N48:O48"/>
    <mergeCell ref="P48:Q48"/>
    <mergeCell ref="R48:S48"/>
    <mergeCell ref="T48:U48"/>
    <mergeCell ref="V48:W48"/>
    <mergeCell ref="X48:Y48"/>
    <mergeCell ref="AZ46:BA47"/>
    <mergeCell ref="H51:I51"/>
    <mergeCell ref="L51:M51"/>
    <mergeCell ref="AL49:AM49"/>
    <mergeCell ref="AP49:AQ49"/>
    <mergeCell ref="AJ49:AK49"/>
    <mergeCell ref="X49:Y49"/>
    <mergeCell ref="N51:O51"/>
    <mergeCell ref="P51:Q51"/>
    <mergeCell ref="R51:S51"/>
    <mergeCell ref="T51:U51"/>
    <mergeCell ref="V51:W51"/>
    <mergeCell ref="X51:Y51"/>
    <mergeCell ref="AL50:AM50"/>
    <mergeCell ref="AP50:AQ50"/>
    <mergeCell ref="BD46:BE47"/>
    <mergeCell ref="BF46:BI46"/>
    <mergeCell ref="AZ49:BA49"/>
    <mergeCell ref="BB49:BC49"/>
    <mergeCell ref="AL48:AM48"/>
    <mergeCell ref="AP48:AQ48"/>
    <mergeCell ref="AR48:AS48"/>
    <mergeCell ref="AT48:AU48"/>
    <mergeCell ref="AV48:AW48"/>
    <mergeCell ref="AX48:AY48"/>
    <mergeCell ref="Z48:AA49"/>
    <mergeCell ref="AF48:AG49"/>
    <mergeCell ref="AI48:AI49"/>
    <mergeCell ref="AJ48:AK48"/>
    <mergeCell ref="J46:K47"/>
    <mergeCell ref="L46:O46"/>
    <mergeCell ref="P46:Q47"/>
    <mergeCell ref="R46:S47"/>
    <mergeCell ref="N50:O50"/>
    <mergeCell ref="P52:Q52"/>
    <mergeCell ref="R52:S52"/>
    <mergeCell ref="T52:U52"/>
    <mergeCell ref="V52:W52"/>
    <mergeCell ref="X52:Y52"/>
    <mergeCell ref="A52:B53"/>
    <mergeCell ref="D52:D53"/>
    <mergeCell ref="E52:E53"/>
    <mergeCell ref="F52:G52"/>
    <mergeCell ref="H52:I52"/>
    <mergeCell ref="L52:M52"/>
    <mergeCell ref="F53:G53"/>
    <mergeCell ref="H53:I53"/>
    <mergeCell ref="L53:M53"/>
    <mergeCell ref="AL51:AM51"/>
    <mergeCell ref="AP51:AQ51"/>
    <mergeCell ref="AJ51:AK51"/>
    <mergeCell ref="N53:O53"/>
    <mergeCell ref="P53:Q53"/>
    <mergeCell ref="P50:Q50"/>
    <mergeCell ref="R50:S50"/>
    <mergeCell ref="T50:U50"/>
    <mergeCell ref="V50:W50"/>
    <mergeCell ref="X50:Y50"/>
    <mergeCell ref="A50:B51"/>
    <mergeCell ref="D50:D51"/>
    <mergeCell ref="E50:E51"/>
    <mergeCell ref="F50:G50"/>
    <mergeCell ref="H50:I50"/>
    <mergeCell ref="L50:M50"/>
    <mergeCell ref="F51:G51"/>
    <mergeCell ref="AZ52:BA52"/>
    <mergeCell ref="BB52:BC52"/>
    <mergeCell ref="BD52:BE53"/>
    <mergeCell ref="BF52:BG53"/>
    <mergeCell ref="AZ53:BA53"/>
    <mergeCell ref="BB53:BC53"/>
    <mergeCell ref="AL52:AM52"/>
    <mergeCell ref="AP52:AQ52"/>
    <mergeCell ref="AR52:AS52"/>
    <mergeCell ref="AT52:AU52"/>
    <mergeCell ref="AV52:AW52"/>
    <mergeCell ref="AX52:AY52"/>
    <mergeCell ref="Z52:AA53"/>
    <mergeCell ref="AF52:AG53"/>
    <mergeCell ref="AI52:AI53"/>
    <mergeCell ref="AJ52:AK52"/>
    <mergeCell ref="AR50:AS50"/>
    <mergeCell ref="AT50:AU50"/>
    <mergeCell ref="AV50:AW50"/>
    <mergeCell ref="AX50:AY50"/>
    <mergeCell ref="Z50:AA51"/>
    <mergeCell ref="AF50:AG51"/>
    <mergeCell ref="AI50:AI51"/>
    <mergeCell ref="AJ50:AK50"/>
    <mergeCell ref="AR53:AS53"/>
    <mergeCell ref="AT53:AU53"/>
    <mergeCell ref="AV53:AW53"/>
    <mergeCell ref="AX53:AY53"/>
    <mergeCell ref="N52:O52"/>
    <mergeCell ref="P54:Q54"/>
    <mergeCell ref="R54:S54"/>
    <mergeCell ref="T54:U54"/>
    <mergeCell ref="V54:W54"/>
    <mergeCell ref="X54:Y54"/>
    <mergeCell ref="A54:B55"/>
    <mergeCell ref="D54:D55"/>
    <mergeCell ref="E54:E55"/>
    <mergeCell ref="F54:G54"/>
    <mergeCell ref="H54:I54"/>
    <mergeCell ref="L54:M54"/>
    <mergeCell ref="F55:G55"/>
    <mergeCell ref="H55:I55"/>
    <mergeCell ref="L55:M55"/>
    <mergeCell ref="AL53:AM53"/>
    <mergeCell ref="AP53:AQ53"/>
    <mergeCell ref="AJ53:AK53"/>
    <mergeCell ref="R53:S53"/>
    <mergeCell ref="T53:U53"/>
    <mergeCell ref="V53:W53"/>
    <mergeCell ref="X53:Y53"/>
    <mergeCell ref="AL55:AM55"/>
    <mergeCell ref="AP55:AQ55"/>
    <mergeCell ref="AJ55:AK55"/>
    <mergeCell ref="AR55:AS55"/>
    <mergeCell ref="AT55:AU55"/>
    <mergeCell ref="AV55:AW55"/>
    <mergeCell ref="AX55:AY55"/>
    <mergeCell ref="N55:O55"/>
    <mergeCell ref="P55:Q55"/>
    <mergeCell ref="R55:S55"/>
    <mergeCell ref="T55:U55"/>
    <mergeCell ref="V55:W55"/>
    <mergeCell ref="X55:Y55"/>
    <mergeCell ref="AZ54:BA54"/>
    <mergeCell ref="BB54:BC54"/>
    <mergeCell ref="BD54:BE55"/>
    <mergeCell ref="BF54:BG55"/>
    <mergeCell ref="AZ55:BA55"/>
    <mergeCell ref="BB55:BC55"/>
    <mergeCell ref="AL54:AM54"/>
    <mergeCell ref="AP54:AQ54"/>
    <mergeCell ref="AR54:AS54"/>
    <mergeCell ref="AT54:AU54"/>
    <mergeCell ref="AV54:AW54"/>
    <mergeCell ref="AX54:AY54"/>
    <mergeCell ref="Z54:AA55"/>
    <mergeCell ref="AF54:AG55"/>
    <mergeCell ref="AI54:AI55"/>
    <mergeCell ref="AJ54:AK54"/>
    <mergeCell ref="N54:O54"/>
    <mergeCell ref="AV57:AW57"/>
    <mergeCell ref="AX57:AY57"/>
    <mergeCell ref="N57:O57"/>
    <mergeCell ref="P57:Q57"/>
    <mergeCell ref="R57:S57"/>
    <mergeCell ref="T57:U57"/>
    <mergeCell ref="V57:W57"/>
    <mergeCell ref="X57:Y57"/>
    <mergeCell ref="AZ56:BA56"/>
    <mergeCell ref="BB56:BC56"/>
    <mergeCell ref="BD56:BE57"/>
    <mergeCell ref="BF56:BG57"/>
    <mergeCell ref="AZ57:BA57"/>
    <mergeCell ref="BB57:BC57"/>
    <mergeCell ref="AL56:AM56"/>
    <mergeCell ref="AP56:AQ56"/>
    <mergeCell ref="AR56:AS56"/>
    <mergeCell ref="AT56:AU56"/>
    <mergeCell ref="AV56:AW56"/>
    <mergeCell ref="AX56:AY56"/>
    <mergeCell ref="Z56:AA57"/>
    <mergeCell ref="AF56:AG57"/>
    <mergeCell ref="AI56:AI57"/>
    <mergeCell ref="AJ56:AK56"/>
    <mergeCell ref="N56:O56"/>
    <mergeCell ref="P56:Q56"/>
    <mergeCell ref="R56:S56"/>
    <mergeCell ref="T56:U56"/>
    <mergeCell ref="V56:W56"/>
    <mergeCell ref="X56:Y56"/>
    <mergeCell ref="A58:B59"/>
    <mergeCell ref="D58:D59"/>
    <mergeCell ref="E58:E59"/>
    <mergeCell ref="F58:G58"/>
    <mergeCell ref="H58:I58"/>
    <mergeCell ref="L58:M58"/>
    <mergeCell ref="F59:G59"/>
    <mergeCell ref="H59:I59"/>
    <mergeCell ref="L59:M59"/>
    <mergeCell ref="AL57:AM57"/>
    <mergeCell ref="AP57:AQ57"/>
    <mergeCell ref="AJ57:AK57"/>
    <mergeCell ref="AR57:AS57"/>
    <mergeCell ref="AT57:AU57"/>
    <mergeCell ref="A56:B57"/>
    <mergeCell ref="D56:D57"/>
    <mergeCell ref="E56:E57"/>
    <mergeCell ref="F56:G56"/>
    <mergeCell ref="H56:I56"/>
    <mergeCell ref="L56:M56"/>
    <mergeCell ref="F57:G57"/>
    <mergeCell ref="H57:I57"/>
    <mergeCell ref="L57:M57"/>
    <mergeCell ref="AL59:AM59"/>
    <mergeCell ref="AP59:AQ59"/>
    <mergeCell ref="AJ59:AK59"/>
    <mergeCell ref="AR59:AS59"/>
    <mergeCell ref="AT59:AU59"/>
    <mergeCell ref="AV59:AW59"/>
    <mergeCell ref="AX59:AY59"/>
    <mergeCell ref="N59:O59"/>
    <mergeCell ref="P59:Q59"/>
    <mergeCell ref="R59:S59"/>
    <mergeCell ref="T59:U59"/>
    <mergeCell ref="V59:W59"/>
    <mergeCell ref="X59:Y59"/>
    <mergeCell ref="AZ58:BA58"/>
    <mergeCell ref="BB58:BC58"/>
    <mergeCell ref="BD58:BE59"/>
    <mergeCell ref="BF58:BG59"/>
    <mergeCell ref="AZ59:BA59"/>
    <mergeCell ref="BB59:BC59"/>
    <mergeCell ref="AL58:AM58"/>
    <mergeCell ref="AP58:AQ58"/>
    <mergeCell ref="AR58:AS58"/>
    <mergeCell ref="AT58:AU58"/>
    <mergeCell ref="AV58:AW58"/>
    <mergeCell ref="AX58:AY58"/>
    <mergeCell ref="Z58:AA59"/>
    <mergeCell ref="AF58:AG59"/>
    <mergeCell ref="AI58:AI59"/>
    <mergeCell ref="AJ58:AK58"/>
    <mergeCell ref="N58:O58"/>
    <mergeCell ref="P58:Q58"/>
    <mergeCell ref="R58:S58"/>
    <mergeCell ref="T58:U58"/>
    <mergeCell ref="V58:W58"/>
    <mergeCell ref="X58:Y58"/>
    <mergeCell ref="AR61:AS61"/>
    <mergeCell ref="AT61:AU61"/>
    <mergeCell ref="AV61:AW61"/>
    <mergeCell ref="AX61:AY61"/>
    <mergeCell ref="N61:O61"/>
    <mergeCell ref="P61:Q61"/>
    <mergeCell ref="R61:S61"/>
    <mergeCell ref="T61:U61"/>
    <mergeCell ref="V61:W61"/>
    <mergeCell ref="X61:Y61"/>
    <mergeCell ref="AZ60:BA60"/>
    <mergeCell ref="BB60:BC60"/>
    <mergeCell ref="BD60:BE61"/>
    <mergeCell ref="BF60:BG61"/>
    <mergeCell ref="AZ61:BA61"/>
    <mergeCell ref="BB61:BC61"/>
    <mergeCell ref="AL60:AM60"/>
    <mergeCell ref="AP60:AQ60"/>
    <mergeCell ref="AR60:AS60"/>
    <mergeCell ref="AT60:AU60"/>
    <mergeCell ref="AV60:AW60"/>
    <mergeCell ref="AX60:AY60"/>
    <mergeCell ref="Z60:AA61"/>
    <mergeCell ref="AF60:AG61"/>
    <mergeCell ref="AI60:AI61"/>
    <mergeCell ref="AJ60:AK60"/>
    <mergeCell ref="N60:O60"/>
    <mergeCell ref="P60:Q60"/>
    <mergeCell ref="R60:S60"/>
    <mergeCell ref="T60:U60"/>
    <mergeCell ref="V60:W60"/>
    <mergeCell ref="X60:Y60"/>
    <mergeCell ref="A62:B63"/>
    <mergeCell ref="D62:D63"/>
    <mergeCell ref="E62:E63"/>
    <mergeCell ref="F62:G62"/>
    <mergeCell ref="H62:I62"/>
    <mergeCell ref="L62:M62"/>
    <mergeCell ref="F63:G63"/>
    <mergeCell ref="H63:I63"/>
    <mergeCell ref="L63:M63"/>
    <mergeCell ref="AL61:AM61"/>
    <mergeCell ref="AP61:AQ61"/>
    <mergeCell ref="AJ61:AK61"/>
    <mergeCell ref="AB62:AC63"/>
    <mergeCell ref="AD62:AE63"/>
    <mergeCell ref="A60:B61"/>
    <mergeCell ref="D60:D61"/>
    <mergeCell ref="E60:E61"/>
    <mergeCell ref="F60:G60"/>
    <mergeCell ref="H60:I60"/>
    <mergeCell ref="L60:M60"/>
    <mergeCell ref="F61:G61"/>
    <mergeCell ref="H61:I61"/>
    <mergeCell ref="L61:M61"/>
    <mergeCell ref="AL63:AM63"/>
    <mergeCell ref="AP63:AQ63"/>
    <mergeCell ref="AJ63:AK63"/>
    <mergeCell ref="AR63:AS63"/>
    <mergeCell ref="AT63:AU63"/>
    <mergeCell ref="AV63:AW63"/>
    <mergeCell ref="AX63:AY63"/>
    <mergeCell ref="N63:O63"/>
    <mergeCell ref="P63:Q63"/>
    <mergeCell ref="R63:S63"/>
    <mergeCell ref="T63:U63"/>
    <mergeCell ref="V63:W63"/>
    <mergeCell ref="X63:Y63"/>
    <mergeCell ref="AZ62:BA62"/>
    <mergeCell ref="BB62:BC62"/>
    <mergeCell ref="BD62:BE63"/>
    <mergeCell ref="BF62:BG63"/>
    <mergeCell ref="AZ63:BA63"/>
    <mergeCell ref="BB63:BC63"/>
    <mergeCell ref="AL62:AM62"/>
    <mergeCell ref="AP62:AQ62"/>
    <mergeCell ref="AR62:AS62"/>
    <mergeCell ref="AT62:AU62"/>
    <mergeCell ref="AV62:AW62"/>
    <mergeCell ref="AX62:AY62"/>
    <mergeCell ref="Z62:AA63"/>
    <mergeCell ref="AF62:AG63"/>
    <mergeCell ref="AI62:AI63"/>
    <mergeCell ref="AJ62:AK62"/>
    <mergeCell ref="N62:O62"/>
    <mergeCell ref="P62:Q62"/>
    <mergeCell ref="R62:S62"/>
    <mergeCell ref="T62:U62"/>
    <mergeCell ref="V62:W62"/>
    <mergeCell ref="X62:Y62"/>
    <mergeCell ref="AV65:AW65"/>
    <mergeCell ref="AX65:AY65"/>
    <mergeCell ref="N65:O65"/>
    <mergeCell ref="P65:Q65"/>
    <mergeCell ref="R65:S65"/>
    <mergeCell ref="T65:U65"/>
    <mergeCell ref="V65:W65"/>
    <mergeCell ref="X65:Y65"/>
    <mergeCell ref="AZ64:BA64"/>
    <mergeCell ref="BB64:BC64"/>
    <mergeCell ref="BD64:BE65"/>
    <mergeCell ref="BF64:BG65"/>
    <mergeCell ref="AZ65:BA65"/>
    <mergeCell ref="BB65:BC65"/>
    <mergeCell ref="AL64:AM64"/>
    <mergeCell ref="AP64:AQ64"/>
    <mergeCell ref="AR64:AS64"/>
    <mergeCell ref="AT64:AU64"/>
    <mergeCell ref="AV64:AW64"/>
    <mergeCell ref="AX64:AY64"/>
    <mergeCell ref="Z64:AA65"/>
    <mergeCell ref="AF64:AG65"/>
    <mergeCell ref="AI64:AI65"/>
    <mergeCell ref="AJ64:AK64"/>
    <mergeCell ref="N64:O64"/>
    <mergeCell ref="P64:Q64"/>
    <mergeCell ref="R64:S64"/>
    <mergeCell ref="T64:U64"/>
    <mergeCell ref="V64:W64"/>
    <mergeCell ref="X64:Y64"/>
    <mergeCell ref="A66:B67"/>
    <mergeCell ref="D66:D67"/>
    <mergeCell ref="E66:E67"/>
    <mergeCell ref="F66:G66"/>
    <mergeCell ref="H66:I66"/>
    <mergeCell ref="L66:M66"/>
    <mergeCell ref="F67:G67"/>
    <mergeCell ref="H67:I67"/>
    <mergeCell ref="L67:M67"/>
    <mergeCell ref="AL65:AM65"/>
    <mergeCell ref="AP65:AQ65"/>
    <mergeCell ref="AJ65:AK65"/>
    <mergeCell ref="AR65:AS65"/>
    <mergeCell ref="AT65:AU65"/>
    <mergeCell ref="A64:B65"/>
    <mergeCell ref="D64:D65"/>
    <mergeCell ref="E64:E65"/>
    <mergeCell ref="F64:G64"/>
    <mergeCell ref="H64:I64"/>
    <mergeCell ref="L64:M64"/>
    <mergeCell ref="F65:G65"/>
    <mergeCell ref="H65:I65"/>
    <mergeCell ref="L65:M65"/>
    <mergeCell ref="AL67:AM67"/>
    <mergeCell ref="AP67:AQ67"/>
    <mergeCell ref="AJ67:AK67"/>
    <mergeCell ref="AR67:AS67"/>
    <mergeCell ref="AT67:AU67"/>
    <mergeCell ref="AV67:AW67"/>
    <mergeCell ref="AX67:AY67"/>
    <mergeCell ref="N67:O67"/>
    <mergeCell ref="P67:Q67"/>
    <mergeCell ref="R67:S67"/>
    <mergeCell ref="T67:U67"/>
    <mergeCell ref="V67:W67"/>
    <mergeCell ref="X67:Y67"/>
    <mergeCell ref="AZ66:BA66"/>
    <mergeCell ref="BB66:BC66"/>
    <mergeCell ref="BD66:BE67"/>
    <mergeCell ref="BF66:BG67"/>
    <mergeCell ref="AZ67:BA67"/>
    <mergeCell ref="BB67:BC67"/>
    <mergeCell ref="AL66:AM66"/>
    <mergeCell ref="AP66:AQ66"/>
    <mergeCell ref="AR66:AS66"/>
    <mergeCell ref="AT66:AU66"/>
    <mergeCell ref="AV66:AW66"/>
    <mergeCell ref="AX66:AY66"/>
    <mergeCell ref="Z66:AA67"/>
    <mergeCell ref="AF66:AG67"/>
    <mergeCell ref="AI66:AI67"/>
    <mergeCell ref="AJ66:AK66"/>
    <mergeCell ref="N66:O66"/>
    <mergeCell ref="P66:Q66"/>
    <mergeCell ref="R66:S66"/>
    <mergeCell ref="T66:U66"/>
    <mergeCell ref="V66:W66"/>
    <mergeCell ref="X66:Y66"/>
    <mergeCell ref="AV69:AW69"/>
    <mergeCell ref="AX69:AY69"/>
    <mergeCell ref="N69:O69"/>
    <mergeCell ref="P69:Q69"/>
    <mergeCell ref="R69:S69"/>
    <mergeCell ref="T69:U69"/>
    <mergeCell ref="V69:W69"/>
    <mergeCell ref="X69:Y69"/>
    <mergeCell ref="AZ68:BA68"/>
    <mergeCell ref="BB68:BC68"/>
    <mergeCell ref="BD68:BE69"/>
    <mergeCell ref="BF68:BG69"/>
    <mergeCell ref="AZ69:BA69"/>
    <mergeCell ref="BB69:BC69"/>
    <mergeCell ref="AL68:AM68"/>
    <mergeCell ref="AP68:AQ68"/>
    <mergeCell ref="AR68:AS68"/>
    <mergeCell ref="AT68:AU68"/>
    <mergeCell ref="AV68:AW68"/>
    <mergeCell ref="AX68:AY68"/>
    <mergeCell ref="Z68:AA69"/>
    <mergeCell ref="AF68:AG69"/>
    <mergeCell ref="AI68:AI69"/>
    <mergeCell ref="AJ68:AK68"/>
    <mergeCell ref="N68:O68"/>
    <mergeCell ref="P68:Q68"/>
    <mergeCell ref="R68:S68"/>
    <mergeCell ref="T68:U68"/>
    <mergeCell ref="V68:W68"/>
    <mergeCell ref="X68:Y68"/>
    <mergeCell ref="A70:B71"/>
    <mergeCell ref="D70:D71"/>
    <mergeCell ref="E70:E71"/>
    <mergeCell ref="F70:G70"/>
    <mergeCell ref="H70:I70"/>
    <mergeCell ref="L70:M70"/>
    <mergeCell ref="F71:G71"/>
    <mergeCell ref="H71:I71"/>
    <mergeCell ref="L71:M71"/>
    <mergeCell ref="AL69:AM69"/>
    <mergeCell ref="AP69:AQ69"/>
    <mergeCell ref="AJ69:AK69"/>
    <mergeCell ref="AR69:AS69"/>
    <mergeCell ref="AT69:AU69"/>
    <mergeCell ref="A68:B69"/>
    <mergeCell ref="D68:D69"/>
    <mergeCell ref="E68:E69"/>
    <mergeCell ref="F68:G68"/>
    <mergeCell ref="H68:I68"/>
    <mergeCell ref="L68:M68"/>
    <mergeCell ref="F69:G69"/>
    <mergeCell ref="H69:I69"/>
    <mergeCell ref="L69:M69"/>
    <mergeCell ref="AL71:AM71"/>
    <mergeCell ref="AP71:AQ71"/>
    <mergeCell ref="AJ71:AK71"/>
    <mergeCell ref="AR71:AS71"/>
    <mergeCell ref="AT71:AU71"/>
    <mergeCell ref="AV71:AW71"/>
    <mergeCell ref="AX71:AY71"/>
    <mergeCell ref="N71:O71"/>
    <mergeCell ref="P71:Q71"/>
    <mergeCell ref="R71:S71"/>
    <mergeCell ref="T71:U71"/>
    <mergeCell ref="V71:W71"/>
    <mergeCell ref="X71:Y71"/>
    <mergeCell ref="AZ70:BA70"/>
    <mergeCell ref="BB70:BC70"/>
    <mergeCell ref="BD70:BE71"/>
    <mergeCell ref="BF70:BG71"/>
    <mergeCell ref="AZ71:BA71"/>
    <mergeCell ref="BB71:BC71"/>
    <mergeCell ref="AL70:AM70"/>
    <mergeCell ref="AP70:AQ70"/>
    <mergeCell ref="AR70:AS70"/>
    <mergeCell ref="AT70:AU70"/>
    <mergeCell ref="AV70:AW70"/>
    <mergeCell ref="AX70:AY70"/>
    <mergeCell ref="Z70:AA71"/>
    <mergeCell ref="AF70:AG71"/>
    <mergeCell ref="AI70:AI71"/>
    <mergeCell ref="AJ70:AK70"/>
    <mergeCell ref="N70:O70"/>
    <mergeCell ref="P70:Q70"/>
    <mergeCell ref="R70:S70"/>
    <mergeCell ref="T70:U70"/>
    <mergeCell ref="V70:W70"/>
    <mergeCell ref="X70:Y70"/>
    <mergeCell ref="AZ72:BA72"/>
    <mergeCell ref="BB72:BC72"/>
    <mergeCell ref="BD72:BE73"/>
    <mergeCell ref="BF72:BG73"/>
    <mergeCell ref="AZ73:BA73"/>
    <mergeCell ref="BB73:BC73"/>
    <mergeCell ref="AL72:AM72"/>
    <mergeCell ref="AP72:AQ72"/>
    <mergeCell ref="AR72:AS72"/>
    <mergeCell ref="AT72:AU72"/>
    <mergeCell ref="AV72:AW72"/>
    <mergeCell ref="AX72:AY72"/>
    <mergeCell ref="Z72:AA73"/>
    <mergeCell ref="AF72:AG73"/>
    <mergeCell ref="AI72:AI73"/>
    <mergeCell ref="AJ72:AK72"/>
    <mergeCell ref="N72:O72"/>
    <mergeCell ref="P72:Q72"/>
    <mergeCell ref="R72:S72"/>
    <mergeCell ref="T72:U72"/>
    <mergeCell ref="V72:W72"/>
    <mergeCell ref="X72:Y72"/>
    <mergeCell ref="A74:B75"/>
    <mergeCell ref="D74:D75"/>
    <mergeCell ref="E74:E75"/>
    <mergeCell ref="F74:G74"/>
    <mergeCell ref="H74:I74"/>
    <mergeCell ref="L74:M74"/>
    <mergeCell ref="F75:G75"/>
    <mergeCell ref="H75:I75"/>
    <mergeCell ref="L75:M75"/>
    <mergeCell ref="AL73:AM73"/>
    <mergeCell ref="AP73:AQ73"/>
    <mergeCell ref="AJ73:AK73"/>
    <mergeCell ref="AR73:AS73"/>
    <mergeCell ref="AT73:AU73"/>
    <mergeCell ref="AV73:AW73"/>
    <mergeCell ref="AX73:AY73"/>
    <mergeCell ref="N73:O73"/>
    <mergeCell ref="P73:Q73"/>
    <mergeCell ref="R73:S73"/>
    <mergeCell ref="T73:U73"/>
    <mergeCell ref="V73:W73"/>
    <mergeCell ref="X73:Y73"/>
    <mergeCell ref="A72:B73"/>
    <mergeCell ref="D72:D73"/>
    <mergeCell ref="E72:E73"/>
    <mergeCell ref="F72:G72"/>
    <mergeCell ref="H72:I72"/>
    <mergeCell ref="L72:M72"/>
    <mergeCell ref="F73:G73"/>
    <mergeCell ref="H73:I73"/>
    <mergeCell ref="L73:M73"/>
    <mergeCell ref="BB74:BC74"/>
    <mergeCell ref="BD74:BE75"/>
    <mergeCell ref="BF74:BG75"/>
    <mergeCell ref="AZ75:BA75"/>
    <mergeCell ref="BB75:BC75"/>
    <mergeCell ref="AL74:AM74"/>
    <mergeCell ref="AP74:AQ74"/>
    <mergeCell ref="AR74:AS74"/>
    <mergeCell ref="AT74:AU74"/>
    <mergeCell ref="AV74:AW74"/>
    <mergeCell ref="AX74:AY74"/>
    <mergeCell ref="Z74:AA75"/>
    <mergeCell ref="AF74:AG75"/>
    <mergeCell ref="AI74:AI75"/>
    <mergeCell ref="AJ74:AK74"/>
    <mergeCell ref="N74:O74"/>
    <mergeCell ref="P74:Q74"/>
    <mergeCell ref="R74:S74"/>
    <mergeCell ref="T74:U74"/>
    <mergeCell ref="V74:W74"/>
    <mergeCell ref="X74:Y74"/>
    <mergeCell ref="L77:M77"/>
    <mergeCell ref="AL75:AM75"/>
    <mergeCell ref="AP75:AQ75"/>
    <mergeCell ref="AJ75:AK75"/>
    <mergeCell ref="AB76:AC77"/>
    <mergeCell ref="AD76:AE77"/>
    <mergeCell ref="AR75:AS75"/>
    <mergeCell ref="AT75:AU75"/>
    <mergeCell ref="AV75:AW75"/>
    <mergeCell ref="AX75:AY75"/>
    <mergeCell ref="N75:O75"/>
    <mergeCell ref="P75:Q75"/>
    <mergeCell ref="R75:S75"/>
    <mergeCell ref="T75:U75"/>
    <mergeCell ref="V75:W75"/>
    <mergeCell ref="X75:Y75"/>
    <mergeCell ref="AZ74:BA74"/>
    <mergeCell ref="AR77:AS77"/>
    <mergeCell ref="AT77:AU77"/>
    <mergeCell ref="AV77:AW77"/>
    <mergeCell ref="AX77:AY77"/>
    <mergeCell ref="N77:O77"/>
    <mergeCell ref="P77:Q77"/>
    <mergeCell ref="R77:S77"/>
    <mergeCell ref="T77:U77"/>
    <mergeCell ref="V77:W77"/>
    <mergeCell ref="X77:Y77"/>
    <mergeCell ref="AZ76:BA76"/>
    <mergeCell ref="BB76:BC76"/>
    <mergeCell ref="BD76:BE77"/>
    <mergeCell ref="BF76:BG77"/>
    <mergeCell ref="AZ77:BA77"/>
    <mergeCell ref="BB77:BC77"/>
    <mergeCell ref="AL76:AM76"/>
    <mergeCell ref="AP76:AQ76"/>
    <mergeCell ref="AR76:AS76"/>
    <mergeCell ref="AT76:AU76"/>
    <mergeCell ref="AV76:AW76"/>
    <mergeCell ref="AX76:AY76"/>
    <mergeCell ref="Z76:AA77"/>
    <mergeCell ref="AF76:AG77"/>
    <mergeCell ref="AI76:AI77"/>
    <mergeCell ref="AJ76:AK76"/>
    <mergeCell ref="N76:O76"/>
    <mergeCell ref="P76:Q76"/>
    <mergeCell ref="R76:S76"/>
    <mergeCell ref="T76:U76"/>
    <mergeCell ref="V76:W76"/>
    <mergeCell ref="X76:Y76"/>
    <mergeCell ref="N78:O78"/>
    <mergeCell ref="P78:Q78"/>
    <mergeCell ref="R78:S78"/>
    <mergeCell ref="T78:U78"/>
    <mergeCell ref="V78:W78"/>
    <mergeCell ref="X78:Y78"/>
    <mergeCell ref="A78:B79"/>
    <mergeCell ref="D78:D79"/>
    <mergeCell ref="E78:E79"/>
    <mergeCell ref="F78:G78"/>
    <mergeCell ref="H78:I78"/>
    <mergeCell ref="L78:M78"/>
    <mergeCell ref="F79:G79"/>
    <mergeCell ref="H79:I79"/>
    <mergeCell ref="L79:M79"/>
    <mergeCell ref="AL77:AM77"/>
    <mergeCell ref="AP77:AQ77"/>
    <mergeCell ref="AJ77:AK77"/>
    <mergeCell ref="N79:O79"/>
    <mergeCell ref="P79:Q79"/>
    <mergeCell ref="R79:S79"/>
    <mergeCell ref="T79:U79"/>
    <mergeCell ref="V79:W79"/>
    <mergeCell ref="X79:Y79"/>
    <mergeCell ref="A76:B77"/>
    <mergeCell ref="D76:D77"/>
    <mergeCell ref="E76:E77"/>
    <mergeCell ref="F76:G76"/>
    <mergeCell ref="H76:I76"/>
    <mergeCell ref="L76:M76"/>
    <mergeCell ref="F77:G77"/>
    <mergeCell ref="H77:I77"/>
    <mergeCell ref="AZ78:BA78"/>
    <mergeCell ref="BB78:BC78"/>
    <mergeCell ref="BD78:BE79"/>
    <mergeCell ref="BF78:BG79"/>
    <mergeCell ref="AZ79:BA79"/>
    <mergeCell ref="BB79:BC79"/>
    <mergeCell ref="AL78:AM78"/>
    <mergeCell ref="AP78:AQ78"/>
    <mergeCell ref="AR78:AS78"/>
    <mergeCell ref="AT78:AU78"/>
    <mergeCell ref="AV78:AW78"/>
    <mergeCell ref="AX78:AY78"/>
    <mergeCell ref="Z78:AA79"/>
    <mergeCell ref="AF78:AG79"/>
    <mergeCell ref="AI78:AI79"/>
    <mergeCell ref="AJ78:AK78"/>
    <mergeCell ref="A80:B81"/>
    <mergeCell ref="D80:D81"/>
    <mergeCell ref="E80:E81"/>
    <mergeCell ref="F80:G80"/>
    <mergeCell ref="H80:I80"/>
    <mergeCell ref="L80:M80"/>
    <mergeCell ref="F81:G81"/>
    <mergeCell ref="H81:I81"/>
    <mergeCell ref="L81:M81"/>
    <mergeCell ref="AL79:AM79"/>
    <mergeCell ref="AP79:AQ79"/>
    <mergeCell ref="AJ79:AK79"/>
    <mergeCell ref="AR79:AS79"/>
    <mergeCell ref="AT79:AU79"/>
    <mergeCell ref="AV79:AW79"/>
    <mergeCell ref="AX79:AY79"/>
    <mergeCell ref="N81:O81"/>
    <mergeCell ref="P81:Q81"/>
    <mergeCell ref="R81:S81"/>
    <mergeCell ref="T81:U81"/>
    <mergeCell ref="V81:W81"/>
    <mergeCell ref="X81:Y81"/>
    <mergeCell ref="N80:O80"/>
    <mergeCell ref="P80:Q80"/>
    <mergeCell ref="R80:S80"/>
    <mergeCell ref="BF80:BG81"/>
    <mergeCell ref="AZ81:BA81"/>
    <mergeCell ref="BB81:BC81"/>
    <mergeCell ref="AL80:AM80"/>
    <mergeCell ref="AP80:AQ80"/>
    <mergeCell ref="AR80:AS80"/>
    <mergeCell ref="AT80:AU80"/>
    <mergeCell ref="AV80:AW80"/>
    <mergeCell ref="AX80:AY80"/>
    <mergeCell ref="Z80:AA81"/>
    <mergeCell ref="AF80:AG81"/>
    <mergeCell ref="AI80:AI81"/>
    <mergeCell ref="AJ80:AK80"/>
    <mergeCell ref="AL81:AM81"/>
    <mergeCell ref="AP81:AQ81"/>
    <mergeCell ref="AJ81:AK81"/>
    <mergeCell ref="AR81:AS81"/>
    <mergeCell ref="AT81:AU81"/>
    <mergeCell ref="AV81:AW81"/>
    <mergeCell ref="AX81:AY81"/>
    <mergeCell ref="AZ80:BA80"/>
    <mergeCell ref="BB80:BC80"/>
    <mergeCell ref="BD80:BE81"/>
    <mergeCell ref="T80:U80"/>
    <mergeCell ref="V80:W80"/>
    <mergeCell ref="X80:Y80"/>
    <mergeCell ref="BB84:BC84"/>
    <mergeCell ref="BD84:BE85"/>
    <mergeCell ref="BF84:BG85"/>
    <mergeCell ref="N82:O82"/>
    <mergeCell ref="P82:Q82"/>
    <mergeCell ref="R82:S82"/>
    <mergeCell ref="T82:U82"/>
    <mergeCell ref="V82:W82"/>
    <mergeCell ref="X82:Y82"/>
    <mergeCell ref="A82:B83"/>
    <mergeCell ref="D82:D83"/>
    <mergeCell ref="E82:E83"/>
    <mergeCell ref="F82:G82"/>
    <mergeCell ref="H82:I82"/>
    <mergeCell ref="L82:M82"/>
    <mergeCell ref="F83:G83"/>
    <mergeCell ref="H83:I83"/>
    <mergeCell ref="L83:M83"/>
    <mergeCell ref="BB82:BC82"/>
    <mergeCell ref="BD82:BE83"/>
    <mergeCell ref="BF82:BG83"/>
    <mergeCell ref="AZ83:BA83"/>
    <mergeCell ref="BB83:BC83"/>
    <mergeCell ref="AL82:AM82"/>
    <mergeCell ref="AP82:AQ82"/>
    <mergeCell ref="AR82:AS82"/>
    <mergeCell ref="A84:B85"/>
    <mergeCell ref="D84:D85"/>
    <mergeCell ref="E84:E85"/>
    <mergeCell ref="X83:Y83"/>
    <mergeCell ref="N85:O85"/>
    <mergeCell ref="P85:Q85"/>
    <mergeCell ref="R85:S85"/>
    <mergeCell ref="T85:U85"/>
    <mergeCell ref="V85:W85"/>
    <mergeCell ref="X85:Y85"/>
    <mergeCell ref="N84:O84"/>
    <mergeCell ref="P84:Q84"/>
    <mergeCell ref="R84:S84"/>
    <mergeCell ref="T84:U84"/>
    <mergeCell ref="V84:W84"/>
    <mergeCell ref="AZ85:BA85"/>
    <mergeCell ref="F84:G84"/>
    <mergeCell ref="H84:I84"/>
    <mergeCell ref="L84:M84"/>
    <mergeCell ref="F85:G85"/>
    <mergeCell ref="H85:I85"/>
    <mergeCell ref="L85:M85"/>
    <mergeCell ref="AL83:AM83"/>
    <mergeCell ref="AP83:AQ83"/>
    <mergeCell ref="AR83:AS83"/>
    <mergeCell ref="AT83:AU83"/>
    <mergeCell ref="AV83:AW83"/>
    <mergeCell ref="AX83:AY83"/>
    <mergeCell ref="N83:O83"/>
    <mergeCell ref="P83:Q83"/>
    <mergeCell ref="R83:S83"/>
    <mergeCell ref="T83:U83"/>
    <mergeCell ref="V83:W83"/>
    <mergeCell ref="X84:Y84"/>
    <mergeCell ref="AR85:AS85"/>
    <mergeCell ref="BB85:BC85"/>
    <mergeCell ref="AL84:AM84"/>
    <mergeCell ref="AP84:AQ84"/>
    <mergeCell ref="AR84:AS84"/>
    <mergeCell ref="AT84:AU84"/>
    <mergeCell ref="AV84:AW84"/>
    <mergeCell ref="AX84:AY84"/>
    <mergeCell ref="Z84:AA85"/>
    <mergeCell ref="AF84:AG85"/>
    <mergeCell ref="AI84:AI85"/>
    <mergeCell ref="AT82:AU82"/>
    <mergeCell ref="AV82:AW82"/>
    <mergeCell ref="AX82:AY82"/>
    <mergeCell ref="Z82:AA83"/>
    <mergeCell ref="AF82:AG83"/>
    <mergeCell ref="AI82:AI83"/>
    <mergeCell ref="AJ82:AK82"/>
    <mergeCell ref="AJ83:AK83"/>
    <mergeCell ref="AJ84:AK84"/>
    <mergeCell ref="AJ85:AK85"/>
    <mergeCell ref="AL85:AM85"/>
    <mergeCell ref="AP85:AQ85"/>
    <mergeCell ref="AZ84:BA84"/>
    <mergeCell ref="AZ82:BA82"/>
    <mergeCell ref="AT85:AU85"/>
    <mergeCell ref="AV85:AW85"/>
    <mergeCell ref="AX85:AY85"/>
  </mergeCells>
  <phoneticPr fontId="1"/>
  <dataValidations count="5">
    <dataValidation type="list" allowBlank="1" showInputMessage="1" showErrorMessage="1" sqref="C50:C85 C24:C43 AH24:AH43 AH50:AH85" xr:uid="{9CA62650-7E14-4333-861C-5B9AFD5384A7}">
      <formula1>"〇,×"</formula1>
    </dataValidation>
    <dataValidation type="list" allowBlank="1" showInputMessage="1" showErrorMessage="1" sqref="AG13:AH13 X13:Y13 AA13:AB13 AD13:AE13 CP3:CQ27 AN48:AO85 AN22:AO43 J22:K43 J48:K85" xr:uid="{D750544B-E8AD-48F2-9A6B-FBAE6B827B11}">
      <formula1>"　 ,＼,／,×,□"</formula1>
    </dataValidation>
    <dataValidation type="list" allowBlank="1" showInputMessage="1" showErrorMessage="1" sqref="AI22:AI43 D22:D43 AI48:AI85 D48:D85" xr:uid="{5E2EFF42-4966-46FE-AC6B-D165F9B6D2C4}">
      <formula1>"出,　,"</formula1>
    </dataValidation>
    <dataValidation type="list" allowBlank="1" showInputMessage="1" showErrorMessage="1" sqref="E22:E43 E48:E85" xr:uid="{D24E49EB-BE17-432A-A7B3-DEBEA3D93564}">
      <formula1>"下,　,"</formula1>
    </dataValidation>
    <dataValidation type="list" allowBlank="1" showInputMessage="1" showErrorMessage="1" error="対応筋交一覧表内の壁倍率を選択してください。" sqref="H22:I43 L22:M43 AL22:AM43 AP22:AQ43 H48:I85 L48:M85 AL48:AM85 AP48:AQ85" xr:uid="{484CC433-1F10-4DA7-BAF9-37A72B742348}">
      <formula1>"1.0,1.5,2.0,3.0,4.0,5.0"</formula1>
    </dataValidation>
  </dataValidations>
  <printOptions horizontalCentered="1"/>
  <pageMargins left="0.70866141732283472" right="0.70866141732283472" top="0.74803149606299213" bottom="0.74803149606299213" header="0.31496062992125984" footer="0.31496062992125984"/>
  <pageSetup paperSize="9" scale="74" fitToHeight="0" orientation="landscape" blackAndWhite="1" horizontalDpi="1200" verticalDpi="1200" r:id="rId1"/>
  <rowBreaks count="1" manualBreakCount="1">
    <brk id="43" max="60" man="1"/>
  </rowBreaks>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CF345-CA74-49D7-8416-F535735AFE35}">
  <sheetPr codeName="Sheet5"/>
  <dimension ref="A1:D30"/>
  <sheetViews>
    <sheetView showGridLines="0" view="pageBreakPreview" zoomScaleNormal="100" zoomScaleSheetLayoutView="100" workbookViewId="0"/>
  </sheetViews>
  <sheetFormatPr defaultRowHeight="15" customHeight="1"/>
  <cols>
    <col min="1" max="1" width="10.625" style="9" customWidth="1"/>
    <col min="2" max="2" width="20.625" style="9" customWidth="1"/>
    <col min="3" max="3" width="2.625" style="9" customWidth="1"/>
    <col min="4" max="4" width="46.625" style="13" customWidth="1"/>
    <col min="5" max="16384" width="9" style="9"/>
  </cols>
  <sheetData>
    <row r="1" spans="1:4" ht="15" customHeight="1">
      <c r="A1" s="7" t="s">
        <v>746</v>
      </c>
      <c r="B1" s="8"/>
      <c r="C1" s="7"/>
      <c r="D1" s="8"/>
    </row>
    <row r="2" spans="1:4" s="10" customFormat="1" ht="15" customHeight="1">
      <c r="A2" s="1160" t="s">
        <v>747</v>
      </c>
      <c r="B2" s="1162"/>
      <c r="C2" s="1160" t="s">
        <v>748</v>
      </c>
      <c r="D2" s="1161"/>
    </row>
    <row r="3" spans="1:4" ht="35.1" customHeight="1">
      <c r="A3" s="1163" t="s">
        <v>749</v>
      </c>
      <c r="B3" s="375" t="s">
        <v>750</v>
      </c>
      <c r="C3" s="245"/>
      <c r="D3" s="14" t="s">
        <v>751</v>
      </c>
    </row>
    <row r="4" spans="1:4" ht="15" customHeight="1">
      <c r="A4" s="1163"/>
      <c r="B4" s="1165" t="s">
        <v>752</v>
      </c>
      <c r="C4" s="246"/>
      <c r="D4" s="15" t="s">
        <v>753</v>
      </c>
    </row>
    <row r="5" spans="1:4" ht="15" customHeight="1">
      <c r="A5" s="1163"/>
      <c r="B5" s="1166"/>
      <c r="C5" s="246"/>
      <c r="D5" s="15" t="s">
        <v>754</v>
      </c>
    </row>
    <row r="6" spans="1:4" ht="15" customHeight="1">
      <c r="A6" s="1163"/>
      <c r="B6" s="1166"/>
      <c r="C6" s="246"/>
      <c r="D6" s="15" t="s">
        <v>755</v>
      </c>
    </row>
    <row r="7" spans="1:4" ht="15" customHeight="1">
      <c r="A7" s="1163"/>
      <c r="B7" s="1166"/>
      <c r="C7" s="246"/>
      <c r="D7" s="15" t="s">
        <v>756</v>
      </c>
    </row>
    <row r="8" spans="1:4" ht="15" customHeight="1">
      <c r="A8" s="1163"/>
      <c r="B8" s="1167"/>
      <c r="C8" s="246"/>
      <c r="D8" s="15" t="s">
        <v>757</v>
      </c>
    </row>
    <row r="9" spans="1:4" ht="35.1" customHeight="1">
      <c r="A9" s="1164"/>
      <c r="B9" s="247" t="s">
        <v>758</v>
      </c>
      <c r="C9" s="248"/>
      <c r="D9" s="15" t="s">
        <v>759</v>
      </c>
    </row>
    <row r="10" spans="1:4" ht="35.1" customHeight="1">
      <c r="A10" s="1168" t="s">
        <v>760</v>
      </c>
      <c r="B10" s="247" t="s">
        <v>761</v>
      </c>
      <c r="C10" s="248"/>
      <c r="D10" s="15" t="s">
        <v>762</v>
      </c>
    </row>
    <row r="11" spans="1:4" ht="35.1" customHeight="1">
      <c r="A11" s="1163"/>
      <c r="B11" s="247" t="s">
        <v>763</v>
      </c>
      <c r="C11" s="248"/>
      <c r="D11" s="15" t="s">
        <v>764</v>
      </c>
    </row>
    <row r="12" spans="1:4" ht="15" customHeight="1">
      <c r="A12" s="1163"/>
      <c r="B12" s="1165" t="s">
        <v>765</v>
      </c>
      <c r="C12" s="246"/>
      <c r="D12" s="15" t="s">
        <v>766</v>
      </c>
    </row>
    <row r="13" spans="1:4" ht="15" customHeight="1">
      <c r="A13" s="1163"/>
      <c r="B13" s="1166"/>
      <c r="C13" s="246"/>
      <c r="D13" s="15" t="s">
        <v>767</v>
      </c>
    </row>
    <row r="14" spans="1:4" ht="24.95" customHeight="1">
      <c r="A14" s="1163"/>
      <c r="B14" s="1167"/>
      <c r="C14" s="246"/>
      <c r="D14" s="15" t="s">
        <v>768</v>
      </c>
    </row>
    <row r="15" spans="1:4" ht="59.25" customHeight="1">
      <c r="A15" s="1164"/>
      <c r="B15" s="247" t="s">
        <v>769</v>
      </c>
      <c r="C15" s="248"/>
      <c r="D15" s="15" t="s">
        <v>770</v>
      </c>
    </row>
    <row r="16" spans="1:4" ht="35.1" customHeight="1">
      <c r="A16" s="1156" t="s">
        <v>771</v>
      </c>
      <c r="B16" s="1157"/>
      <c r="C16" s="248"/>
      <c r="D16" s="15" t="s">
        <v>772</v>
      </c>
    </row>
    <row r="17" spans="1:4" ht="15" customHeight="1">
      <c r="A17" s="1158"/>
      <c r="B17" s="1159"/>
      <c r="C17" s="246"/>
      <c r="D17" s="15" t="s">
        <v>773</v>
      </c>
    </row>
    <row r="18" spans="1:4" ht="24.95" customHeight="1">
      <c r="A18" s="1158"/>
      <c r="B18" s="1159"/>
      <c r="C18" s="246"/>
      <c r="D18" s="15" t="s">
        <v>774</v>
      </c>
    </row>
    <row r="19" spans="1:4" ht="15" customHeight="1">
      <c r="A19" s="1158"/>
      <c r="B19" s="1159"/>
      <c r="C19" s="246"/>
      <c r="D19" s="15" t="s">
        <v>775</v>
      </c>
    </row>
    <row r="20" spans="1:4" ht="24.95" customHeight="1">
      <c r="A20" s="1158"/>
      <c r="B20" s="1159"/>
      <c r="C20" s="246"/>
      <c r="D20" s="15" t="s">
        <v>776</v>
      </c>
    </row>
    <row r="21" spans="1:4" s="11" customFormat="1" ht="24.95" customHeight="1">
      <c r="A21" s="1153" t="s">
        <v>777</v>
      </c>
      <c r="B21" s="1153"/>
      <c r="C21" s="27"/>
      <c r="D21" s="30" t="s">
        <v>778</v>
      </c>
    </row>
    <row r="22" spans="1:4" s="11" customFormat="1" ht="15" customHeight="1">
      <c r="A22" s="1153"/>
      <c r="B22" s="1153"/>
      <c r="C22" s="27"/>
      <c r="D22" s="30" t="s">
        <v>779</v>
      </c>
    </row>
    <row r="23" spans="1:4" s="11" customFormat="1" ht="15" customHeight="1">
      <c r="A23" s="1153"/>
      <c r="B23" s="1153"/>
      <c r="C23" s="27"/>
      <c r="D23" s="30" t="s">
        <v>780</v>
      </c>
    </row>
    <row r="24" spans="1:4" s="11" customFormat="1" ht="35.1" customHeight="1">
      <c r="A24" s="1153" t="s">
        <v>781</v>
      </c>
      <c r="B24" s="1153"/>
      <c r="C24" s="28"/>
      <c r="D24" s="30" t="s">
        <v>782</v>
      </c>
    </row>
    <row r="25" spans="1:4" s="11" customFormat="1" ht="35.1" customHeight="1">
      <c r="A25" s="1153" t="s">
        <v>783</v>
      </c>
      <c r="B25" s="1153"/>
      <c r="C25" s="28"/>
      <c r="D25" s="30" t="s">
        <v>784</v>
      </c>
    </row>
    <row r="26" spans="1:4" s="11" customFormat="1" ht="15" customHeight="1">
      <c r="A26" s="1153" t="s">
        <v>785</v>
      </c>
      <c r="B26" s="1153"/>
      <c r="C26" s="27"/>
      <c r="D26" s="30" t="s">
        <v>786</v>
      </c>
    </row>
    <row r="27" spans="1:4" s="11" customFormat="1" ht="15" customHeight="1">
      <c r="A27" s="1153"/>
      <c r="B27" s="1153"/>
      <c r="C27" s="27"/>
      <c r="D27" s="30" t="s">
        <v>787</v>
      </c>
    </row>
    <row r="28" spans="1:4" s="11" customFormat="1" ht="15" customHeight="1">
      <c r="A28" s="1153"/>
      <c r="B28" s="1153"/>
      <c r="C28" s="27"/>
      <c r="D28" s="30" t="s">
        <v>788</v>
      </c>
    </row>
    <row r="29" spans="1:4" s="11" customFormat="1" ht="35.1" customHeight="1">
      <c r="A29" s="1153" t="s">
        <v>789</v>
      </c>
      <c r="B29" s="1153"/>
      <c r="C29" s="28"/>
      <c r="D29" s="30" t="s">
        <v>790</v>
      </c>
    </row>
    <row r="30" spans="1:4" s="11" customFormat="1" ht="35.1" customHeight="1">
      <c r="A30" s="1154" t="s">
        <v>791</v>
      </c>
      <c r="B30" s="1155"/>
      <c r="C30" s="29"/>
      <c r="D30" s="31" t="s">
        <v>792</v>
      </c>
    </row>
  </sheetData>
  <sheetProtection algorithmName="SHA-512" hashValue="vmUDJH79u/uEDK6PBBvi/PfJKOSC2IjnJJGZG5hzw/XVyYYMBR60g9/SFLwfyrH0gVFORhdVbaxlBNPBLXRywQ==" saltValue="xK8nVOqiBSWtgDn8+R5uog==" spinCount="100000" sheet="1" objects="1" scenarios="1" selectLockedCells="1"/>
  <mergeCells count="13">
    <mergeCell ref="A16:B20"/>
    <mergeCell ref="C2:D2"/>
    <mergeCell ref="A2:B2"/>
    <mergeCell ref="A3:A9"/>
    <mergeCell ref="B4:B8"/>
    <mergeCell ref="A10:A15"/>
    <mergeCell ref="B12:B14"/>
    <mergeCell ref="A29:B29"/>
    <mergeCell ref="A30:B30"/>
    <mergeCell ref="A21:B23"/>
    <mergeCell ref="A24:B24"/>
    <mergeCell ref="A25:B25"/>
    <mergeCell ref="A26:B28"/>
  </mergeCells>
  <phoneticPr fontId="1"/>
  <printOptions horizontalCentered="1"/>
  <pageMargins left="0.23622047244094491" right="0.23622047244094491"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0</xdr:colOff>
                    <xdr:row>2</xdr:row>
                    <xdr:rowOff>114300</xdr:rowOff>
                  </from>
                  <to>
                    <xdr:col>3</xdr:col>
                    <xdr:colOff>180975</xdr:colOff>
                    <xdr:row>2</xdr:row>
                    <xdr:rowOff>333375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0</xdr:colOff>
                    <xdr:row>2</xdr:row>
                    <xdr:rowOff>428625</xdr:rowOff>
                  </from>
                  <to>
                    <xdr:col>3</xdr:col>
                    <xdr:colOff>180975</xdr:colOff>
                    <xdr:row>4</xdr:row>
                    <xdr:rowOff>19050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xdr:col>
                    <xdr:colOff>0</xdr:colOff>
                    <xdr:row>3</xdr:row>
                    <xdr:rowOff>180975</xdr:rowOff>
                  </from>
                  <to>
                    <xdr:col>3</xdr:col>
                    <xdr:colOff>180975</xdr:colOff>
                    <xdr:row>5</xdr:row>
                    <xdr:rowOff>19050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2</xdr:col>
                    <xdr:colOff>0</xdr:colOff>
                    <xdr:row>4</xdr:row>
                    <xdr:rowOff>171450</xdr:rowOff>
                  </from>
                  <to>
                    <xdr:col>3</xdr:col>
                    <xdr:colOff>180975</xdr:colOff>
                    <xdr:row>6</xdr:row>
                    <xdr:rowOff>9525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xdr:col>
                    <xdr:colOff>0</xdr:colOff>
                    <xdr:row>5</xdr:row>
                    <xdr:rowOff>171450</xdr:rowOff>
                  </from>
                  <to>
                    <xdr:col>3</xdr:col>
                    <xdr:colOff>180975</xdr:colOff>
                    <xdr:row>7</xdr:row>
                    <xdr:rowOff>9525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2</xdr:col>
                    <xdr:colOff>0</xdr:colOff>
                    <xdr:row>7</xdr:row>
                    <xdr:rowOff>0</xdr:rowOff>
                  </from>
                  <to>
                    <xdr:col>3</xdr:col>
                    <xdr:colOff>180975</xdr:colOff>
                    <xdr:row>8</xdr:row>
                    <xdr:rowOff>28575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xdr:col>
                    <xdr:colOff>0</xdr:colOff>
                    <xdr:row>8</xdr:row>
                    <xdr:rowOff>104775</xdr:rowOff>
                  </from>
                  <to>
                    <xdr:col>3</xdr:col>
                    <xdr:colOff>180975</xdr:colOff>
                    <xdr:row>8</xdr:row>
                    <xdr:rowOff>323850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2</xdr:col>
                    <xdr:colOff>0</xdr:colOff>
                    <xdr:row>9</xdr:row>
                    <xdr:rowOff>114300</xdr:rowOff>
                  </from>
                  <to>
                    <xdr:col>3</xdr:col>
                    <xdr:colOff>180975</xdr:colOff>
                    <xdr:row>9</xdr:row>
                    <xdr:rowOff>333375</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2</xdr:col>
                    <xdr:colOff>0</xdr:colOff>
                    <xdr:row>10</xdr:row>
                    <xdr:rowOff>114300</xdr:rowOff>
                  </from>
                  <to>
                    <xdr:col>3</xdr:col>
                    <xdr:colOff>180975</xdr:colOff>
                    <xdr:row>10</xdr:row>
                    <xdr:rowOff>333375</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2</xdr:col>
                    <xdr:colOff>0</xdr:colOff>
                    <xdr:row>10</xdr:row>
                    <xdr:rowOff>419100</xdr:rowOff>
                  </from>
                  <to>
                    <xdr:col>3</xdr:col>
                    <xdr:colOff>180975</xdr:colOff>
                    <xdr:row>12</xdr:row>
                    <xdr:rowOff>9525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2</xdr:col>
                    <xdr:colOff>0</xdr:colOff>
                    <xdr:row>11</xdr:row>
                    <xdr:rowOff>171450</xdr:rowOff>
                  </from>
                  <to>
                    <xdr:col>3</xdr:col>
                    <xdr:colOff>180975</xdr:colOff>
                    <xdr:row>13</xdr:row>
                    <xdr:rowOff>9525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2</xdr:col>
                    <xdr:colOff>0</xdr:colOff>
                    <xdr:row>13</xdr:row>
                    <xdr:rowOff>47625</xdr:rowOff>
                  </from>
                  <to>
                    <xdr:col>3</xdr:col>
                    <xdr:colOff>180975</xdr:colOff>
                    <xdr:row>13</xdr:row>
                    <xdr:rowOff>266700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2</xdr:col>
                    <xdr:colOff>0</xdr:colOff>
                    <xdr:row>14</xdr:row>
                    <xdr:rowOff>257175</xdr:rowOff>
                  </from>
                  <to>
                    <xdr:col>3</xdr:col>
                    <xdr:colOff>180975</xdr:colOff>
                    <xdr:row>14</xdr:row>
                    <xdr:rowOff>476250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2</xdr:col>
                    <xdr:colOff>0</xdr:colOff>
                    <xdr:row>15</xdr:row>
                    <xdr:rowOff>133350</xdr:rowOff>
                  </from>
                  <to>
                    <xdr:col>3</xdr:col>
                    <xdr:colOff>180975</xdr:colOff>
                    <xdr:row>15</xdr:row>
                    <xdr:rowOff>352425</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2</xdr:col>
                    <xdr:colOff>0</xdr:colOff>
                    <xdr:row>15</xdr:row>
                    <xdr:rowOff>419100</xdr:rowOff>
                  </from>
                  <to>
                    <xdr:col>3</xdr:col>
                    <xdr:colOff>180975</xdr:colOff>
                    <xdr:row>17</xdr:row>
                    <xdr:rowOff>9525</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2</xdr:col>
                    <xdr:colOff>0</xdr:colOff>
                    <xdr:row>17</xdr:row>
                    <xdr:rowOff>57150</xdr:rowOff>
                  </from>
                  <to>
                    <xdr:col>3</xdr:col>
                    <xdr:colOff>180975</xdr:colOff>
                    <xdr:row>17</xdr:row>
                    <xdr:rowOff>276225</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2</xdr:col>
                    <xdr:colOff>0</xdr:colOff>
                    <xdr:row>17</xdr:row>
                    <xdr:rowOff>295275</xdr:rowOff>
                  </from>
                  <to>
                    <xdr:col>3</xdr:col>
                    <xdr:colOff>180975</xdr:colOff>
                    <xdr:row>19</xdr:row>
                    <xdr:rowOff>9525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2</xdr:col>
                    <xdr:colOff>0</xdr:colOff>
                    <xdr:row>19</xdr:row>
                    <xdr:rowOff>57150</xdr:rowOff>
                  </from>
                  <to>
                    <xdr:col>3</xdr:col>
                    <xdr:colOff>180975</xdr:colOff>
                    <xdr:row>19</xdr:row>
                    <xdr:rowOff>276225</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2</xdr:col>
                    <xdr:colOff>0</xdr:colOff>
                    <xdr:row>20</xdr:row>
                    <xdr:rowOff>47625</xdr:rowOff>
                  </from>
                  <to>
                    <xdr:col>3</xdr:col>
                    <xdr:colOff>180975</xdr:colOff>
                    <xdr:row>20</xdr:row>
                    <xdr:rowOff>266700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2</xdr:col>
                    <xdr:colOff>0</xdr:colOff>
                    <xdr:row>20</xdr:row>
                    <xdr:rowOff>295275</xdr:rowOff>
                  </from>
                  <to>
                    <xdr:col>3</xdr:col>
                    <xdr:colOff>180975</xdr:colOff>
                    <xdr:row>22</xdr:row>
                    <xdr:rowOff>9525</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2</xdr:col>
                    <xdr:colOff>0</xdr:colOff>
                    <xdr:row>21</xdr:row>
                    <xdr:rowOff>171450</xdr:rowOff>
                  </from>
                  <to>
                    <xdr:col>3</xdr:col>
                    <xdr:colOff>180975</xdr:colOff>
                    <xdr:row>23</xdr:row>
                    <xdr:rowOff>9525</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2</xdr:col>
                    <xdr:colOff>0</xdr:colOff>
                    <xdr:row>23</xdr:row>
                    <xdr:rowOff>114300</xdr:rowOff>
                  </from>
                  <to>
                    <xdr:col>3</xdr:col>
                    <xdr:colOff>180975</xdr:colOff>
                    <xdr:row>23</xdr:row>
                    <xdr:rowOff>333375</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2</xdr:col>
                    <xdr:colOff>0</xdr:colOff>
                    <xdr:row>24</xdr:row>
                    <xdr:rowOff>114300</xdr:rowOff>
                  </from>
                  <to>
                    <xdr:col>3</xdr:col>
                    <xdr:colOff>180975</xdr:colOff>
                    <xdr:row>24</xdr:row>
                    <xdr:rowOff>333375</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2</xdr:col>
                    <xdr:colOff>0</xdr:colOff>
                    <xdr:row>24</xdr:row>
                    <xdr:rowOff>428625</xdr:rowOff>
                  </from>
                  <to>
                    <xdr:col>3</xdr:col>
                    <xdr:colOff>180975</xdr:colOff>
                    <xdr:row>26</xdr:row>
                    <xdr:rowOff>19050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2</xdr:col>
                    <xdr:colOff>0</xdr:colOff>
                    <xdr:row>25</xdr:row>
                    <xdr:rowOff>180975</xdr:rowOff>
                  </from>
                  <to>
                    <xdr:col>3</xdr:col>
                    <xdr:colOff>180975</xdr:colOff>
                    <xdr:row>27</xdr:row>
                    <xdr:rowOff>19050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2</xdr:col>
                    <xdr:colOff>0</xdr:colOff>
                    <xdr:row>26</xdr:row>
                    <xdr:rowOff>180975</xdr:rowOff>
                  </from>
                  <to>
                    <xdr:col>3</xdr:col>
                    <xdr:colOff>180975</xdr:colOff>
                    <xdr:row>28</xdr:row>
                    <xdr:rowOff>19050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2</xdr:col>
                    <xdr:colOff>0</xdr:colOff>
                    <xdr:row>28</xdr:row>
                    <xdr:rowOff>104775</xdr:rowOff>
                  </from>
                  <to>
                    <xdr:col>3</xdr:col>
                    <xdr:colOff>180975</xdr:colOff>
                    <xdr:row>28</xdr:row>
                    <xdr:rowOff>323850</xdr:rowOff>
                  </to>
                </anchor>
              </controlPr>
            </control>
          </mc:Choice>
        </mc:AlternateContent>
        <mc:AlternateContent xmlns:mc="http://schemas.openxmlformats.org/markup-compatibility/2006">
          <mc:Choice Requires="x14">
            <control shapeId="2284" r:id="rId31" name="Check Box 236">
              <controlPr defaultSize="0" autoFill="0" autoLine="0" autoPict="0">
                <anchor moveWithCells="1">
                  <from>
                    <xdr:col>2</xdr:col>
                    <xdr:colOff>0</xdr:colOff>
                    <xdr:row>29</xdr:row>
                    <xdr:rowOff>104775</xdr:rowOff>
                  </from>
                  <to>
                    <xdr:col>3</xdr:col>
                    <xdr:colOff>180975</xdr:colOff>
                    <xdr:row>29</xdr:row>
                    <xdr:rowOff>323850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CACE9-63B0-4189-BF1E-240E2E15EBB3}">
  <sheetPr codeName="Sheet16"/>
  <dimension ref="A1:D106"/>
  <sheetViews>
    <sheetView showGridLines="0" view="pageBreakPreview" zoomScaleNormal="100" zoomScaleSheetLayoutView="100" workbookViewId="0"/>
  </sheetViews>
  <sheetFormatPr defaultRowHeight="15" customHeight="1"/>
  <cols>
    <col min="1" max="1" width="10.625" style="9" customWidth="1"/>
    <col min="2" max="2" width="20.625" style="9" customWidth="1"/>
    <col min="3" max="3" width="2.625" style="9" customWidth="1"/>
    <col min="4" max="4" width="46.625" style="13" customWidth="1"/>
    <col min="5" max="16384" width="9" style="9"/>
  </cols>
  <sheetData>
    <row r="1" spans="1:4" ht="15" customHeight="1">
      <c r="A1" s="7" t="s">
        <v>793</v>
      </c>
      <c r="B1" s="8"/>
      <c r="C1" s="7"/>
      <c r="D1" s="8"/>
    </row>
    <row r="2" spans="1:4" s="10" customFormat="1" ht="15" customHeight="1">
      <c r="A2" s="1160" t="s">
        <v>747</v>
      </c>
      <c r="B2" s="1162"/>
      <c r="C2" s="1160" t="s">
        <v>748</v>
      </c>
      <c r="D2" s="1161"/>
    </row>
    <row r="3" spans="1:4" ht="15" customHeight="1">
      <c r="A3" s="1169" t="s">
        <v>749</v>
      </c>
      <c r="B3" s="1170"/>
      <c r="C3" s="25"/>
      <c r="D3" s="14" t="s">
        <v>794</v>
      </c>
    </row>
    <row r="4" spans="1:4" ht="24.95" customHeight="1">
      <c r="A4" s="1158"/>
      <c r="B4" s="1179"/>
      <c r="C4" s="26"/>
      <c r="D4" s="15" t="s">
        <v>795</v>
      </c>
    </row>
    <row r="5" spans="1:4" ht="15" customHeight="1">
      <c r="A5" s="1158"/>
      <c r="B5" s="1179"/>
      <c r="C5" s="26"/>
      <c r="D5" s="15" t="s">
        <v>796</v>
      </c>
    </row>
    <row r="6" spans="1:4" ht="24.95" customHeight="1">
      <c r="A6" s="1158"/>
      <c r="B6" s="1179"/>
      <c r="C6" s="26"/>
      <c r="D6" s="15" t="s">
        <v>797</v>
      </c>
    </row>
    <row r="7" spans="1:4" ht="15" customHeight="1">
      <c r="A7" s="1158"/>
      <c r="B7" s="1179"/>
      <c r="C7" s="26"/>
      <c r="D7" s="15" t="s">
        <v>798</v>
      </c>
    </row>
    <row r="8" spans="1:4" ht="24.95" customHeight="1">
      <c r="A8" s="1177"/>
      <c r="B8" s="1178"/>
      <c r="C8" s="26"/>
      <c r="D8" s="15" t="s">
        <v>799</v>
      </c>
    </row>
    <row r="9" spans="1:4" ht="15" customHeight="1">
      <c r="A9" s="1169" t="s">
        <v>800</v>
      </c>
      <c r="B9" s="1170"/>
      <c r="C9" s="32"/>
      <c r="D9" s="15" t="s">
        <v>801</v>
      </c>
    </row>
    <row r="10" spans="1:4" ht="15" customHeight="1">
      <c r="A10" s="1158"/>
      <c r="B10" s="1179"/>
      <c r="C10" s="32"/>
      <c r="D10" s="15" t="s">
        <v>802</v>
      </c>
    </row>
    <row r="11" spans="1:4" ht="24.95" customHeight="1">
      <c r="A11" s="1177"/>
      <c r="B11" s="1178"/>
      <c r="C11" s="32"/>
      <c r="D11" s="15" t="s">
        <v>803</v>
      </c>
    </row>
    <row r="12" spans="1:4" ht="15" customHeight="1">
      <c r="A12" s="1175" t="s">
        <v>804</v>
      </c>
      <c r="B12" s="1176"/>
      <c r="C12" s="26"/>
      <c r="D12" s="15" t="s">
        <v>805</v>
      </c>
    </row>
    <row r="13" spans="1:4" ht="15" customHeight="1">
      <c r="A13" s="1175" t="s">
        <v>806</v>
      </c>
      <c r="B13" s="1176"/>
      <c r="C13" s="26"/>
      <c r="D13" s="15" t="s">
        <v>807</v>
      </c>
    </row>
    <row r="14" spans="1:4" ht="15" customHeight="1">
      <c r="A14" s="1169" t="s">
        <v>808</v>
      </c>
      <c r="B14" s="1170"/>
      <c r="C14" s="26"/>
      <c r="D14" s="15" t="s">
        <v>809</v>
      </c>
    </row>
    <row r="15" spans="1:4" ht="15" customHeight="1">
      <c r="A15" s="1158"/>
      <c r="B15" s="1179"/>
      <c r="C15" s="32"/>
      <c r="D15" s="15" t="s">
        <v>810</v>
      </c>
    </row>
    <row r="16" spans="1:4" ht="45" customHeight="1">
      <c r="A16" s="1177"/>
      <c r="B16" s="1178"/>
      <c r="C16" s="32"/>
      <c r="D16" s="15" t="s">
        <v>811</v>
      </c>
    </row>
    <row r="17" spans="1:4" ht="15" customHeight="1">
      <c r="A17" s="1175" t="s">
        <v>812</v>
      </c>
      <c r="B17" s="1176"/>
      <c r="C17" s="26"/>
      <c r="D17" s="15" t="s">
        <v>813</v>
      </c>
    </row>
    <row r="18" spans="1:4" ht="15" customHeight="1">
      <c r="A18" s="1169" t="s">
        <v>814</v>
      </c>
      <c r="B18" s="1170"/>
      <c r="C18" s="26"/>
      <c r="D18" s="15" t="s">
        <v>815</v>
      </c>
    </row>
    <row r="19" spans="1:4" ht="15" customHeight="1">
      <c r="A19" s="1158"/>
      <c r="B19" s="1179"/>
      <c r="C19" s="26"/>
      <c r="D19" s="15" t="s">
        <v>816</v>
      </c>
    </row>
    <row r="20" spans="1:4" ht="15" customHeight="1">
      <c r="A20" s="1158"/>
      <c r="B20" s="1179"/>
      <c r="C20" s="26"/>
      <c r="D20" s="15" t="s">
        <v>817</v>
      </c>
    </row>
    <row r="21" spans="1:4" s="11" customFormat="1" ht="15" customHeight="1">
      <c r="A21" s="1158"/>
      <c r="B21" s="1178"/>
      <c r="C21" s="27"/>
      <c r="D21" s="30" t="s">
        <v>818</v>
      </c>
    </row>
    <row r="22" spans="1:4" s="11" customFormat="1" ht="15" customHeight="1">
      <c r="A22" s="1185"/>
      <c r="B22" s="1187" t="s">
        <v>819</v>
      </c>
      <c r="C22" s="27"/>
      <c r="D22" s="30" t="s">
        <v>820</v>
      </c>
    </row>
    <row r="23" spans="1:4" s="11" customFormat="1" ht="15" customHeight="1">
      <c r="A23" s="1185"/>
      <c r="B23" s="1188"/>
      <c r="C23" s="27"/>
      <c r="D23" s="30" t="s">
        <v>821</v>
      </c>
    </row>
    <row r="24" spans="1:4" s="11" customFormat="1" ht="24.95" customHeight="1">
      <c r="A24" s="1185"/>
      <c r="B24" s="1188"/>
      <c r="C24" s="28"/>
      <c r="D24" s="30" t="s">
        <v>822</v>
      </c>
    </row>
    <row r="25" spans="1:4" s="11" customFormat="1" ht="24.95" customHeight="1">
      <c r="A25" s="1185"/>
      <c r="B25" s="1189"/>
      <c r="C25" s="28"/>
      <c r="D25" s="30" t="s">
        <v>823</v>
      </c>
    </row>
    <row r="26" spans="1:4" s="11" customFormat="1" ht="24.95" customHeight="1">
      <c r="A26" s="1185"/>
      <c r="B26" s="1187" t="s">
        <v>824</v>
      </c>
      <c r="C26" s="27"/>
      <c r="D26" s="30" t="s">
        <v>825</v>
      </c>
    </row>
    <row r="27" spans="1:4" s="11" customFormat="1" ht="15" customHeight="1">
      <c r="A27" s="1185"/>
      <c r="B27" s="1188"/>
      <c r="C27" s="27"/>
      <c r="D27" s="30" t="s">
        <v>826</v>
      </c>
    </row>
    <row r="28" spans="1:4" s="11" customFormat="1" ht="24.95" customHeight="1">
      <c r="A28" s="1185"/>
      <c r="B28" s="1188"/>
      <c r="C28" s="27"/>
      <c r="D28" s="30" t="s">
        <v>827</v>
      </c>
    </row>
    <row r="29" spans="1:4" s="11" customFormat="1" ht="15" customHeight="1">
      <c r="A29" s="1185"/>
      <c r="B29" s="1188"/>
      <c r="C29" s="28"/>
      <c r="D29" s="30" t="s">
        <v>828</v>
      </c>
    </row>
    <row r="30" spans="1:4" s="11" customFormat="1" ht="35.1" customHeight="1">
      <c r="A30" s="1185"/>
      <c r="B30" s="1188"/>
      <c r="C30" s="29"/>
      <c r="D30" s="31" t="s">
        <v>829</v>
      </c>
    </row>
    <row r="31" spans="1:4" ht="24.95" customHeight="1">
      <c r="A31" s="1185"/>
      <c r="B31" s="1188"/>
      <c r="C31" s="33"/>
      <c r="D31" s="35" t="s">
        <v>830</v>
      </c>
    </row>
    <row r="32" spans="1:4" ht="24.95" customHeight="1">
      <c r="A32" s="1186"/>
      <c r="B32" s="1189"/>
      <c r="C32" s="34"/>
      <c r="D32" s="35" t="s">
        <v>831</v>
      </c>
    </row>
    <row r="33" spans="1:4" ht="15" customHeight="1">
      <c r="A33" s="7" t="s">
        <v>832</v>
      </c>
      <c r="B33" s="8"/>
      <c r="C33" s="7"/>
      <c r="D33" s="8"/>
    </row>
    <row r="34" spans="1:4" s="10" customFormat="1" ht="15" customHeight="1">
      <c r="A34" s="1160" t="s">
        <v>747</v>
      </c>
      <c r="B34" s="1162"/>
      <c r="C34" s="1160" t="s">
        <v>748</v>
      </c>
      <c r="D34" s="1161"/>
    </row>
    <row r="35" spans="1:4" ht="15" customHeight="1">
      <c r="A35" s="1169" t="s">
        <v>833</v>
      </c>
      <c r="B35" s="1170"/>
      <c r="C35" s="25"/>
      <c r="D35" s="14" t="s">
        <v>794</v>
      </c>
    </row>
    <row r="36" spans="1:4" ht="15" customHeight="1">
      <c r="A36" s="1177"/>
      <c r="B36" s="1178"/>
      <c r="C36" s="26"/>
      <c r="D36" s="15" t="s">
        <v>834</v>
      </c>
    </row>
    <row r="37" spans="1:4" s="12" customFormat="1" ht="24.95" customHeight="1">
      <c r="A37" s="1169" t="s">
        <v>835</v>
      </c>
      <c r="B37" s="1176"/>
      <c r="C37" s="26"/>
      <c r="D37" s="15" t="s">
        <v>836</v>
      </c>
    </row>
    <row r="38" spans="1:4" ht="35.1" customHeight="1">
      <c r="A38" s="1171"/>
      <c r="B38" s="1173" t="s">
        <v>837</v>
      </c>
      <c r="C38" s="26"/>
      <c r="D38" s="15" t="s">
        <v>838</v>
      </c>
    </row>
    <row r="39" spans="1:4" ht="24.95" customHeight="1">
      <c r="A39" s="1172"/>
      <c r="B39" s="1174"/>
      <c r="C39" s="26"/>
      <c r="D39" s="15" t="s">
        <v>839</v>
      </c>
    </row>
    <row r="40" spans="1:4" ht="15" customHeight="1">
      <c r="A40" s="1169" t="s">
        <v>840</v>
      </c>
      <c r="B40" s="1170"/>
      <c r="C40" s="26"/>
      <c r="D40" s="15" t="s">
        <v>841</v>
      </c>
    </row>
    <row r="41" spans="1:4" ht="24.95" customHeight="1">
      <c r="A41" s="1177"/>
      <c r="B41" s="1178"/>
      <c r="C41" s="32"/>
      <c r="D41" s="15" t="s">
        <v>842</v>
      </c>
    </row>
    <row r="42" spans="1:4" ht="15" customHeight="1">
      <c r="A42" s="1175" t="s">
        <v>843</v>
      </c>
      <c r="B42" s="1176"/>
      <c r="C42" s="32"/>
      <c r="D42" s="15" t="s">
        <v>844</v>
      </c>
    </row>
    <row r="43" spans="1:4" ht="15" customHeight="1">
      <c r="A43" s="1169" t="s">
        <v>845</v>
      </c>
      <c r="B43" s="1170"/>
      <c r="C43" s="32"/>
      <c r="D43" s="15" t="s">
        <v>846</v>
      </c>
    </row>
    <row r="44" spans="1:4" ht="15" customHeight="1">
      <c r="A44" s="1177"/>
      <c r="B44" s="1178"/>
      <c r="C44" s="26"/>
      <c r="D44" s="15" t="s">
        <v>847</v>
      </c>
    </row>
    <row r="45" spans="1:4" ht="15" customHeight="1">
      <c r="A45" s="1169" t="s">
        <v>848</v>
      </c>
      <c r="B45" s="1170"/>
      <c r="C45" s="26"/>
      <c r="D45" s="15" t="s">
        <v>849</v>
      </c>
    </row>
    <row r="46" spans="1:4" ht="15" customHeight="1">
      <c r="A46" s="1158"/>
      <c r="B46" s="1179"/>
      <c r="C46" s="26"/>
      <c r="D46" s="15" t="s">
        <v>850</v>
      </c>
    </row>
    <row r="47" spans="1:4" ht="15" customHeight="1">
      <c r="A47" s="1158"/>
      <c r="B47" s="1179"/>
      <c r="C47" s="32"/>
      <c r="D47" s="15" t="s">
        <v>851</v>
      </c>
    </row>
    <row r="48" spans="1:4" ht="15" customHeight="1">
      <c r="A48" s="1158"/>
      <c r="B48" s="1179"/>
      <c r="C48" s="32"/>
      <c r="D48" s="15" t="s">
        <v>852</v>
      </c>
    </row>
    <row r="49" spans="1:4" ht="15" customHeight="1">
      <c r="A49" s="1158"/>
      <c r="B49" s="1178"/>
      <c r="C49" s="26"/>
      <c r="D49" s="15" t="s">
        <v>853</v>
      </c>
    </row>
    <row r="50" spans="1:4" ht="15" customHeight="1">
      <c r="A50" s="24"/>
      <c r="B50" s="23" t="s">
        <v>854</v>
      </c>
      <c r="C50" s="26"/>
      <c r="D50" s="15" t="s">
        <v>855</v>
      </c>
    </row>
    <row r="51" spans="1:4" ht="35.1" customHeight="1">
      <c r="A51" s="1175" t="s">
        <v>856</v>
      </c>
      <c r="B51" s="1176"/>
      <c r="C51" s="26"/>
      <c r="D51" s="15" t="s">
        <v>857</v>
      </c>
    </row>
    <row r="52" spans="1:4" ht="15" customHeight="1">
      <c r="A52" s="1169" t="s">
        <v>858</v>
      </c>
      <c r="B52" s="1170"/>
      <c r="C52" s="26"/>
      <c r="D52" s="15" t="s">
        <v>859</v>
      </c>
    </row>
    <row r="53" spans="1:4" s="11" customFormat="1" ht="15" customHeight="1">
      <c r="A53" s="1177"/>
      <c r="B53" s="1178"/>
      <c r="C53" s="27"/>
      <c r="D53" s="30" t="s">
        <v>860</v>
      </c>
    </row>
    <row r="54" spans="1:4" ht="15" customHeight="1">
      <c r="A54" s="7" t="s">
        <v>861</v>
      </c>
      <c r="B54" s="8"/>
      <c r="C54" s="7"/>
      <c r="D54" s="8"/>
    </row>
    <row r="55" spans="1:4" s="10" customFormat="1" ht="15" customHeight="1">
      <c r="A55" s="1160" t="s">
        <v>747</v>
      </c>
      <c r="B55" s="1162"/>
      <c r="C55" s="1160" t="s">
        <v>748</v>
      </c>
      <c r="D55" s="1161"/>
    </row>
    <row r="56" spans="1:4" ht="15" customHeight="1">
      <c r="A56" s="1169" t="s">
        <v>862</v>
      </c>
      <c r="B56" s="1170"/>
      <c r="C56" s="25"/>
      <c r="D56" s="14" t="s">
        <v>863</v>
      </c>
    </row>
    <row r="57" spans="1:4" ht="15" customHeight="1">
      <c r="A57" s="1158"/>
      <c r="B57" s="1179"/>
      <c r="C57" s="26"/>
      <c r="D57" s="15" t="s">
        <v>864</v>
      </c>
    </row>
    <row r="58" spans="1:4" ht="15" customHeight="1">
      <c r="A58" s="1177"/>
      <c r="B58" s="1178"/>
      <c r="C58" s="26"/>
      <c r="D58" s="15" t="s">
        <v>865</v>
      </c>
    </row>
    <row r="59" spans="1:4" ht="15" customHeight="1">
      <c r="A59" s="1169" t="s">
        <v>866</v>
      </c>
      <c r="B59" s="1170"/>
      <c r="C59" s="26"/>
      <c r="D59" s="15" t="s">
        <v>867</v>
      </c>
    </row>
    <row r="60" spans="1:4" ht="35.1" customHeight="1">
      <c r="A60" s="1177"/>
      <c r="B60" s="1178"/>
      <c r="C60" s="26"/>
      <c r="D60" s="15" t="s">
        <v>868</v>
      </c>
    </row>
    <row r="61" spans="1:4" ht="24.95" customHeight="1">
      <c r="A61" s="1175" t="s">
        <v>760</v>
      </c>
      <c r="B61" s="1176"/>
      <c r="C61" s="26"/>
      <c r="D61" s="15" t="s">
        <v>869</v>
      </c>
    </row>
    <row r="62" spans="1:4" ht="24.95" customHeight="1">
      <c r="A62" s="1175" t="s">
        <v>870</v>
      </c>
      <c r="B62" s="1176"/>
      <c r="C62" s="26"/>
      <c r="D62" s="15" t="s">
        <v>871</v>
      </c>
    </row>
    <row r="63" spans="1:4" ht="15" customHeight="1">
      <c r="A63" s="1169" t="s">
        <v>814</v>
      </c>
      <c r="B63" s="1170"/>
      <c r="C63" s="26"/>
      <c r="D63" s="15" t="s">
        <v>872</v>
      </c>
    </row>
    <row r="64" spans="1:4" ht="15" customHeight="1">
      <c r="A64" s="1158"/>
      <c r="B64" s="1179"/>
      <c r="C64" s="26"/>
      <c r="D64" s="15" t="s">
        <v>873</v>
      </c>
    </row>
    <row r="65" spans="1:4" ht="15" customHeight="1">
      <c r="A65" s="1158"/>
      <c r="B65" s="1179"/>
      <c r="C65" s="26"/>
      <c r="D65" s="15" t="s">
        <v>874</v>
      </c>
    </row>
    <row r="66" spans="1:4" ht="15" customHeight="1">
      <c r="A66" s="1158"/>
      <c r="B66" s="1179"/>
      <c r="C66" s="26"/>
      <c r="D66" s="15" t="s">
        <v>875</v>
      </c>
    </row>
    <row r="67" spans="1:4" ht="15" customHeight="1">
      <c r="A67" s="1158"/>
      <c r="B67" s="1179"/>
      <c r="C67" s="26"/>
      <c r="D67" s="15" t="s">
        <v>816</v>
      </c>
    </row>
    <row r="68" spans="1:4" ht="15" customHeight="1">
      <c r="A68" s="1158"/>
      <c r="B68" s="1178"/>
      <c r="C68" s="26"/>
      <c r="D68" s="15" t="s">
        <v>876</v>
      </c>
    </row>
    <row r="69" spans="1:4" ht="15" customHeight="1">
      <c r="A69" s="1171"/>
      <c r="B69" s="1173" t="s">
        <v>877</v>
      </c>
      <c r="C69" s="26"/>
      <c r="D69" s="15" t="s">
        <v>878</v>
      </c>
    </row>
    <row r="70" spans="1:4" ht="15" customHeight="1">
      <c r="A70" s="1171"/>
      <c r="B70" s="1180"/>
      <c r="C70" s="26"/>
      <c r="D70" s="15" t="s">
        <v>879</v>
      </c>
    </row>
    <row r="71" spans="1:4" ht="60" customHeight="1">
      <c r="A71" s="1171"/>
      <c r="B71" s="1180"/>
      <c r="C71" s="26"/>
      <c r="D71" s="15" t="s">
        <v>880</v>
      </c>
    </row>
    <row r="72" spans="1:4" ht="24.95" customHeight="1">
      <c r="A72" s="1171"/>
      <c r="B72" s="1180"/>
      <c r="C72" s="26"/>
      <c r="D72" s="15" t="s">
        <v>881</v>
      </c>
    </row>
    <row r="73" spans="1:4" ht="15" customHeight="1">
      <c r="A73" s="1171"/>
      <c r="B73" s="1180"/>
      <c r="C73" s="26"/>
      <c r="D73" s="15" t="s">
        <v>882</v>
      </c>
    </row>
    <row r="74" spans="1:4" s="11" customFormat="1" ht="15" customHeight="1">
      <c r="A74" s="1171"/>
      <c r="B74" s="1180"/>
      <c r="C74" s="26"/>
      <c r="D74" s="15" t="s">
        <v>883</v>
      </c>
    </row>
    <row r="75" spans="1:4" s="11" customFormat="1" ht="15" customHeight="1">
      <c r="A75" s="1171"/>
      <c r="B75" s="1180"/>
      <c r="C75" s="26"/>
      <c r="D75" s="15" t="s">
        <v>826</v>
      </c>
    </row>
    <row r="76" spans="1:4" s="11" customFormat="1" ht="24.95" customHeight="1">
      <c r="A76" s="1171"/>
      <c r="B76" s="1180"/>
      <c r="C76" s="26"/>
      <c r="D76" s="15" t="s">
        <v>884</v>
      </c>
    </row>
    <row r="77" spans="1:4" s="11" customFormat="1" ht="15" customHeight="1">
      <c r="A77" s="1171"/>
      <c r="B77" s="1180"/>
      <c r="C77" s="26"/>
      <c r="D77" s="15" t="s">
        <v>828</v>
      </c>
    </row>
    <row r="78" spans="1:4" s="11" customFormat="1" ht="35.1" customHeight="1">
      <c r="A78" s="1171"/>
      <c r="B78" s="1180"/>
      <c r="C78" s="26"/>
      <c r="D78" s="15" t="s">
        <v>885</v>
      </c>
    </row>
    <row r="79" spans="1:4" s="11" customFormat="1" ht="24.95" customHeight="1">
      <c r="A79" s="1171"/>
      <c r="B79" s="1180"/>
      <c r="C79" s="26"/>
      <c r="D79" s="15" t="s">
        <v>886</v>
      </c>
    </row>
    <row r="80" spans="1:4" s="11" customFormat="1" ht="24.95" customHeight="1">
      <c r="A80" s="1172"/>
      <c r="B80" s="1174"/>
      <c r="C80" s="26"/>
      <c r="D80" s="15" t="s">
        <v>887</v>
      </c>
    </row>
    <row r="81" spans="1:4" s="11" customFormat="1" ht="15" customHeight="1">
      <c r="A81" s="1181" t="s">
        <v>888</v>
      </c>
      <c r="B81" s="1182"/>
      <c r="C81" s="26"/>
      <c r="D81" s="15" t="s">
        <v>850</v>
      </c>
    </row>
    <row r="82" spans="1:4" s="11" customFormat="1" ht="15" customHeight="1">
      <c r="A82" s="1183"/>
      <c r="B82" s="1184"/>
      <c r="C82" s="26"/>
      <c r="D82" s="15" t="s">
        <v>851</v>
      </c>
    </row>
    <row r="83" spans="1:4" ht="15" customHeight="1">
      <c r="A83" s="38" t="s">
        <v>889</v>
      </c>
      <c r="B83" s="39"/>
      <c r="C83" s="38"/>
      <c r="D83" s="39"/>
    </row>
    <row r="84" spans="1:4" s="10" customFormat="1" ht="15" customHeight="1">
      <c r="A84" s="1160" t="s">
        <v>747</v>
      </c>
      <c r="B84" s="1162"/>
      <c r="C84" s="1160" t="s">
        <v>748</v>
      </c>
      <c r="D84" s="1161"/>
    </row>
    <row r="85" spans="1:4" ht="15" customHeight="1">
      <c r="A85" s="1169" t="s">
        <v>890</v>
      </c>
      <c r="B85" s="1170"/>
      <c r="C85" s="25"/>
      <c r="D85" s="14" t="s">
        <v>863</v>
      </c>
    </row>
    <row r="86" spans="1:4" ht="15" customHeight="1">
      <c r="A86" s="1177"/>
      <c r="B86" s="1178"/>
      <c r="C86" s="26"/>
      <c r="D86" s="15" t="s">
        <v>891</v>
      </c>
    </row>
    <row r="87" spans="1:4" ht="24.95" customHeight="1">
      <c r="A87" s="1169" t="s">
        <v>866</v>
      </c>
      <c r="B87" s="1170"/>
      <c r="C87" s="26"/>
      <c r="D87" s="15" t="s">
        <v>892</v>
      </c>
    </row>
    <row r="88" spans="1:4" ht="35.1" customHeight="1">
      <c r="A88" s="1158"/>
      <c r="B88" s="1179"/>
      <c r="C88" s="26"/>
      <c r="D88" s="15" t="s">
        <v>868</v>
      </c>
    </row>
    <row r="89" spans="1:4" ht="24.95" customHeight="1">
      <c r="A89" s="1177"/>
      <c r="B89" s="1178"/>
      <c r="C89" s="26"/>
      <c r="D89" s="15" t="s">
        <v>893</v>
      </c>
    </row>
    <row r="90" spans="1:4" ht="24.95" customHeight="1">
      <c r="A90" s="1175" t="s">
        <v>760</v>
      </c>
      <c r="B90" s="1176"/>
      <c r="C90" s="26"/>
      <c r="D90" s="15" t="s">
        <v>869</v>
      </c>
    </row>
    <row r="91" spans="1:4" ht="15" customHeight="1">
      <c r="A91" s="1169" t="s">
        <v>894</v>
      </c>
      <c r="B91" s="1170"/>
      <c r="C91" s="26"/>
      <c r="D91" s="15" t="s">
        <v>895</v>
      </c>
    </row>
    <row r="92" spans="1:4" ht="15" customHeight="1">
      <c r="A92" s="1158"/>
      <c r="B92" s="1179"/>
      <c r="C92" s="26"/>
      <c r="D92" s="15" t="s">
        <v>896</v>
      </c>
    </row>
    <row r="93" spans="1:4" ht="15" customHeight="1">
      <c r="A93" s="1158"/>
      <c r="B93" s="1179"/>
      <c r="C93" s="26"/>
      <c r="D93" s="15" t="s">
        <v>897</v>
      </c>
    </row>
    <row r="94" spans="1:4" ht="15" customHeight="1">
      <c r="A94" s="1177"/>
      <c r="B94" s="1178"/>
      <c r="C94" s="36"/>
      <c r="D94" s="37" t="s">
        <v>898</v>
      </c>
    </row>
    <row r="95" spans="1:4" ht="15" customHeight="1">
      <c r="A95" s="7" t="s">
        <v>899</v>
      </c>
      <c r="B95" s="8"/>
      <c r="C95" s="7"/>
      <c r="D95" s="8"/>
    </row>
    <row r="96" spans="1:4" s="10" customFormat="1" ht="15" customHeight="1">
      <c r="A96" s="1160" t="s">
        <v>747</v>
      </c>
      <c r="B96" s="1162"/>
      <c r="C96" s="1160" t="s">
        <v>748</v>
      </c>
      <c r="D96" s="1161"/>
    </row>
    <row r="97" spans="1:4" ht="15" customHeight="1">
      <c r="A97" s="1169" t="s">
        <v>900</v>
      </c>
      <c r="B97" s="1170"/>
      <c r="C97" s="25"/>
      <c r="D97" s="14" t="s">
        <v>901</v>
      </c>
    </row>
    <row r="98" spans="1:4" ht="15" customHeight="1">
      <c r="A98" s="1177"/>
      <c r="B98" s="1178"/>
      <c r="C98" s="26"/>
      <c r="D98" s="15" t="s">
        <v>902</v>
      </c>
    </row>
    <row r="99" spans="1:4" ht="15" customHeight="1">
      <c r="A99" s="7" t="s">
        <v>903</v>
      </c>
      <c r="B99" s="7"/>
      <c r="C99" s="7"/>
      <c r="D99" s="7"/>
    </row>
    <row r="100" spans="1:4" s="10" customFormat="1" ht="15" customHeight="1">
      <c r="A100" s="1160" t="s">
        <v>747</v>
      </c>
      <c r="B100" s="1162"/>
      <c r="C100" s="1160" t="s">
        <v>748</v>
      </c>
      <c r="D100" s="1161"/>
    </row>
    <row r="101" spans="1:4" ht="24.95" customHeight="1">
      <c r="A101" s="1169" t="s">
        <v>835</v>
      </c>
      <c r="B101" s="1170"/>
      <c r="C101" s="25"/>
      <c r="D101" s="14" t="s">
        <v>904</v>
      </c>
    </row>
    <row r="102" spans="1:4" ht="15" customHeight="1">
      <c r="A102" s="1171"/>
      <c r="B102" s="1173" t="s">
        <v>905</v>
      </c>
      <c r="C102" s="26"/>
      <c r="D102" s="15" t="s">
        <v>906</v>
      </c>
    </row>
    <row r="103" spans="1:4" ht="15" customHeight="1">
      <c r="A103" s="1172"/>
      <c r="B103" s="1174"/>
      <c r="C103" s="26"/>
      <c r="D103" s="15" t="s">
        <v>907</v>
      </c>
    </row>
    <row r="104" spans="1:4" ht="24.95" customHeight="1">
      <c r="A104" s="1175" t="s">
        <v>908</v>
      </c>
      <c r="B104" s="1176"/>
      <c r="C104" s="26"/>
      <c r="D104" s="15" t="s">
        <v>909</v>
      </c>
    </row>
    <row r="105" spans="1:4" ht="15" customHeight="1">
      <c r="A105" s="1169" t="s">
        <v>910</v>
      </c>
      <c r="B105" s="1170"/>
      <c r="C105" s="26"/>
      <c r="D105" s="15" t="s">
        <v>911</v>
      </c>
    </row>
    <row r="106" spans="1:4" ht="15" customHeight="1">
      <c r="A106" s="1177"/>
      <c r="B106" s="1178"/>
      <c r="C106" s="26"/>
      <c r="D106" s="15" t="s">
        <v>912</v>
      </c>
    </row>
  </sheetData>
  <sheetProtection algorithmName="SHA-512" hashValue="i3cfv99Y6NgYTRFFMBjrm5E169QHYzoUC6+Q0kZDIlkBfF7XTcrhUGpbzsker5nNkGCFGiOm3xlpiBw5nN+uLA==" saltValue="viT3dhdzh23FvOXu6d80/g==" spinCount="100000" sheet="1" objects="1" scenarios="1" selectLockedCells="1"/>
  <mergeCells count="50">
    <mergeCell ref="A52:B53"/>
    <mergeCell ref="A34:B34"/>
    <mergeCell ref="C34:D34"/>
    <mergeCell ref="A35:B36"/>
    <mergeCell ref="A37:B37"/>
    <mergeCell ref="A38:A39"/>
    <mergeCell ref="B38:B39"/>
    <mergeCell ref="A40:B41"/>
    <mergeCell ref="A42:B42"/>
    <mergeCell ref="A43:B44"/>
    <mergeCell ref="A45:B49"/>
    <mergeCell ref="A51:B51"/>
    <mergeCell ref="A13:B13"/>
    <mergeCell ref="A14:B16"/>
    <mergeCell ref="A17:B17"/>
    <mergeCell ref="A18:B21"/>
    <mergeCell ref="A22:A32"/>
    <mergeCell ref="B22:B25"/>
    <mergeCell ref="B26:B32"/>
    <mergeCell ref="A2:B2"/>
    <mergeCell ref="C2:D2"/>
    <mergeCell ref="A3:B8"/>
    <mergeCell ref="A9:B11"/>
    <mergeCell ref="A12:B12"/>
    <mergeCell ref="A55:B55"/>
    <mergeCell ref="C55:D55"/>
    <mergeCell ref="A56:B58"/>
    <mergeCell ref="A59:B60"/>
    <mergeCell ref="A61:B61"/>
    <mergeCell ref="A62:B62"/>
    <mergeCell ref="A63:B68"/>
    <mergeCell ref="A69:A80"/>
    <mergeCell ref="B69:B80"/>
    <mergeCell ref="A81:B82"/>
    <mergeCell ref="A84:B84"/>
    <mergeCell ref="C84:D84"/>
    <mergeCell ref="A85:B86"/>
    <mergeCell ref="A87:B89"/>
    <mergeCell ref="A90:B90"/>
    <mergeCell ref="A91:B94"/>
    <mergeCell ref="A96:B96"/>
    <mergeCell ref="C96:D96"/>
    <mergeCell ref="A97:B98"/>
    <mergeCell ref="A100:B100"/>
    <mergeCell ref="C100:D100"/>
    <mergeCell ref="A101:B101"/>
    <mergeCell ref="A102:A103"/>
    <mergeCell ref="B102:B103"/>
    <mergeCell ref="A104:B104"/>
    <mergeCell ref="A105:B106"/>
  </mergeCells>
  <phoneticPr fontId="1"/>
  <printOptions horizontalCentered="1"/>
  <pageMargins left="0.23622047244094491" right="0.23622047244094491" top="0.74803149606299213" bottom="0.74803149606299213" header="0.31496062992125984" footer="0.31496062992125984"/>
  <pageSetup paperSize="9" orientation="portrait" r:id="rId1"/>
  <rowBreaks count="5" manualBreakCount="5">
    <brk id="32" max="3" man="1"/>
    <brk id="53" max="3" man="1"/>
    <brk id="82" max="3" man="1"/>
    <brk id="94" max="3" man="1"/>
    <brk id="98"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28701" r:id="rId4" name="Check Box 29">
              <controlPr defaultSize="0" autoFill="0" autoLine="0" autoPict="0">
                <anchor moveWithCells="1">
                  <from>
                    <xdr:col>2</xdr:col>
                    <xdr:colOff>0</xdr:colOff>
                    <xdr:row>1</xdr:row>
                    <xdr:rowOff>171450</xdr:rowOff>
                  </from>
                  <to>
                    <xdr:col>3</xdr:col>
                    <xdr:colOff>180975</xdr:colOff>
                    <xdr:row>3</xdr:row>
                    <xdr:rowOff>9525</xdr:rowOff>
                  </to>
                </anchor>
              </controlPr>
            </control>
          </mc:Choice>
        </mc:AlternateContent>
        <mc:AlternateContent xmlns:mc="http://schemas.openxmlformats.org/markup-compatibility/2006">
          <mc:Choice Requires="x14">
            <control shapeId="28702" r:id="rId5" name="Check Box 30">
              <controlPr defaultSize="0" autoFill="0" autoLine="0" autoPict="0">
                <anchor moveWithCells="1">
                  <from>
                    <xdr:col>2</xdr:col>
                    <xdr:colOff>0</xdr:colOff>
                    <xdr:row>3</xdr:row>
                    <xdr:rowOff>57150</xdr:rowOff>
                  </from>
                  <to>
                    <xdr:col>3</xdr:col>
                    <xdr:colOff>180975</xdr:colOff>
                    <xdr:row>3</xdr:row>
                    <xdr:rowOff>276225</xdr:rowOff>
                  </to>
                </anchor>
              </controlPr>
            </control>
          </mc:Choice>
        </mc:AlternateContent>
        <mc:AlternateContent xmlns:mc="http://schemas.openxmlformats.org/markup-compatibility/2006">
          <mc:Choice Requires="x14">
            <control shapeId="28703" r:id="rId6" name="Check Box 31">
              <controlPr defaultSize="0" autoFill="0" autoLine="0" autoPict="0">
                <anchor moveWithCells="1">
                  <from>
                    <xdr:col>2</xdr:col>
                    <xdr:colOff>0</xdr:colOff>
                    <xdr:row>3</xdr:row>
                    <xdr:rowOff>295275</xdr:rowOff>
                  </from>
                  <to>
                    <xdr:col>3</xdr:col>
                    <xdr:colOff>180975</xdr:colOff>
                    <xdr:row>5</xdr:row>
                    <xdr:rowOff>9525</xdr:rowOff>
                  </to>
                </anchor>
              </controlPr>
            </control>
          </mc:Choice>
        </mc:AlternateContent>
        <mc:AlternateContent xmlns:mc="http://schemas.openxmlformats.org/markup-compatibility/2006">
          <mc:Choice Requires="x14">
            <control shapeId="28704" r:id="rId7" name="Check Box 32">
              <controlPr defaultSize="0" autoFill="0" autoLine="0" autoPict="0">
                <anchor moveWithCells="1">
                  <from>
                    <xdr:col>2</xdr:col>
                    <xdr:colOff>0</xdr:colOff>
                    <xdr:row>5</xdr:row>
                    <xdr:rowOff>38100</xdr:rowOff>
                  </from>
                  <to>
                    <xdr:col>3</xdr:col>
                    <xdr:colOff>180975</xdr:colOff>
                    <xdr:row>5</xdr:row>
                    <xdr:rowOff>257175</xdr:rowOff>
                  </to>
                </anchor>
              </controlPr>
            </control>
          </mc:Choice>
        </mc:AlternateContent>
        <mc:AlternateContent xmlns:mc="http://schemas.openxmlformats.org/markup-compatibility/2006">
          <mc:Choice Requires="x14">
            <control shapeId="28705" r:id="rId8" name="Check Box 33">
              <controlPr defaultSize="0" autoFill="0" autoLine="0" autoPict="0">
                <anchor moveWithCells="1">
                  <from>
                    <xdr:col>2</xdr:col>
                    <xdr:colOff>0</xdr:colOff>
                    <xdr:row>5</xdr:row>
                    <xdr:rowOff>295275</xdr:rowOff>
                  </from>
                  <to>
                    <xdr:col>3</xdr:col>
                    <xdr:colOff>180975</xdr:colOff>
                    <xdr:row>7</xdr:row>
                    <xdr:rowOff>9525</xdr:rowOff>
                  </to>
                </anchor>
              </controlPr>
            </control>
          </mc:Choice>
        </mc:AlternateContent>
        <mc:AlternateContent xmlns:mc="http://schemas.openxmlformats.org/markup-compatibility/2006">
          <mc:Choice Requires="x14">
            <control shapeId="28706" r:id="rId9" name="Check Box 34">
              <controlPr defaultSize="0" autoFill="0" autoLine="0" autoPict="0">
                <anchor moveWithCells="1">
                  <from>
                    <xdr:col>2</xdr:col>
                    <xdr:colOff>0</xdr:colOff>
                    <xdr:row>7</xdr:row>
                    <xdr:rowOff>57150</xdr:rowOff>
                  </from>
                  <to>
                    <xdr:col>3</xdr:col>
                    <xdr:colOff>180975</xdr:colOff>
                    <xdr:row>7</xdr:row>
                    <xdr:rowOff>276225</xdr:rowOff>
                  </to>
                </anchor>
              </controlPr>
            </control>
          </mc:Choice>
        </mc:AlternateContent>
        <mc:AlternateContent xmlns:mc="http://schemas.openxmlformats.org/markup-compatibility/2006">
          <mc:Choice Requires="x14">
            <control shapeId="28707" r:id="rId10" name="Check Box 35">
              <controlPr defaultSize="0" autoFill="0" autoLine="0" autoPict="0">
                <anchor moveWithCells="1">
                  <from>
                    <xdr:col>2</xdr:col>
                    <xdr:colOff>0</xdr:colOff>
                    <xdr:row>7</xdr:row>
                    <xdr:rowOff>295275</xdr:rowOff>
                  </from>
                  <to>
                    <xdr:col>3</xdr:col>
                    <xdr:colOff>180975</xdr:colOff>
                    <xdr:row>9</xdr:row>
                    <xdr:rowOff>9525</xdr:rowOff>
                  </to>
                </anchor>
              </controlPr>
            </control>
          </mc:Choice>
        </mc:AlternateContent>
        <mc:AlternateContent xmlns:mc="http://schemas.openxmlformats.org/markup-compatibility/2006">
          <mc:Choice Requires="x14">
            <control shapeId="28708" r:id="rId11" name="Check Box 36">
              <controlPr defaultSize="0" autoFill="0" autoLine="0" autoPict="0">
                <anchor moveWithCells="1">
                  <from>
                    <xdr:col>2</xdr:col>
                    <xdr:colOff>0</xdr:colOff>
                    <xdr:row>8</xdr:row>
                    <xdr:rowOff>180975</xdr:rowOff>
                  </from>
                  <to>
                    <xdr:col>3</xdr:col>
                    <xdr:colOff>180975</xdr:colOff>
                    <xdr:row>10</xdr:row>
                    <xdr:rowOff>19050</xdr:rowOff>
                  </to>
                </anchor>
              </controlPr>
            </control>
          </mc:Choice>
        </mc:AlternateContent>
        <mc:AlternateContent xmlns:mc="http://schemas.openxmlformats.org/markup-compatibility/2006">
          <mc:Choice Requires="x14">
            <control shapeId="28709" r:id="rId12" name="Check Box 37">
              <controlPr defaultSize="0" autoFill="0" autoLine="0" autoPict="0">
                <anchor moveWithCells="1">
                  <from>
                    <xdr:col>2</xdr:col>
                    <xdr:colOff>0</xdr:colOff>
                    <xdr:row>10</xdr:row>
                    <xdr:rowOff>47625</xdr:rowOff>
                  </from>
                  <to>
                    <xdr:col>3</xdr:col>
                    <xdr:colOff>180975</xdr:colOff>
                    <xdr:row>10</xdr:row>
                    <xdr:rowOff>266700</xdr:rowOff>
                  </to>
                </anchor>
              </controlPr>
            </control>
          </mc:Choice>
        </mc:AlternateContent>
        <mc:AlternateContent xmlns:mc="http://schemas.openxmlformats.org/markup-compatibility/2006">
          <mc:Choice Requires="x14">
            <control shapeId="28710" r:id="rId13" name="Check Box 38">
              <controlPr defaultSize="0" autoFill="0" autoLine="0" autoPict="0">
                <anchor moveWithCells="1">
                  <from>
                    <xdr:col>2</xdr:col>
                    <xdr:colOff>0</xdr:colOff>
                    <xdr:row>10</xdr:row>
                    <xdr:rowOff>419100</xdr:rowOff>
                  </from>
                  <to>
                    <xdr:col>3</xdr:col>
                    <xdr:colOff>180975</xdr:colOff>
                    <xdr:row>12</xdr:row>
                    <xdr:rowOff>28575</xdr:rowOff>
                  </to>
                </anchor>
              </controlPr>
            </control>
          </mc:Choice>
        </mc:AlternateContent>
        <mc:AlternateContent xmlns:mc="http://schemas.openxmlformats.org/markup-compatibility/2006">
          <mc:Choice Requires="x14">
            <control shapeId="28711" r:id="rId14" name="Check Box 39">
              <controlPr defaultSize="0" autoFill="0" autoLine="0" autoPict="0">
                <anchor moveWithCells="1">
                  <from>
                    <xdr:col>2</xdr:col>
                    <xdr:colOff>0</xdr:colOff>
                    <xdr:row>11</xdr:row>
                    <xdr:rowOff>171450</xdr:rowOff>
                  </from>
                  <to>
                    <xdr:col>3</xdr:col>
                    <xdr:colOff>180975</xdr:colOff>
                    <xdr:row>13</xdr:row>
                    <xdr:rowOff>9525</xdr:rowOff>
                  </to>
                </anchor>
              </controlPr>
            </control>
          </mc:Choice>
        </mc:AlternateContent>
        <mc:AlternateContent xmlns:mc="http://schemas.openxmlformats.org/markup-compatibility/2006">
          <mc:Choice Requires="x14">
            <control shapeId="28712" r:id="rId15" name="Check Box 40">
              <controlPr defaultSize="0" autoFill="0" autoLine="0" autoPict="0">
                <anchor moveWithCells="1">
                  <from>
                    <xdr:col>2</xdr:col>
                    <xdr:colOff>0</xdr:colOff>
                    <xdr:row>12</xdr:row>
                    <xdr:rowOff>180975</xdr:rowOff>
                  </from>
                  <to>
                    <xdr:col>3</xdr:col>
                    <xdr:colOff>180975</xdr:colOff>
                    <xdr:row>14</xdr:row>
                    <xdr:rowOff>19050</xdr:rowOff>
                  </to>
                </anchor>
              </controlPr>
            </control>
          </mc:Choice>
        </mc:AlternateContent>
        <mc:AlternateContent xmlns:mc="http://schemas.openxmlformats.org/markup-compatibility/2006">
          <mc:Choice Requires="x14">
            <control shapeId="28713" r:id="rId16" name="Check Box 41">
              <controlPr defaultSize="0" autoFill="0" autoLine="0" autoPict="0">
                <anchor moveWithCells="1">
                  <from>
                    <xdr:col>2</xdr:col>
                    <xdr:colOff>0</xdr:colOff>
                    <xdr:row>13</xdr:row>
                    <xdr:rowOff>171450</xdr:rowOff>
                  </from>
                  <to>
                    <xdr:col>3</xdr:col>
                    <xdr:colOff>180975</xdr:colOff>
                    <xdr:row>15</xdr:row>
                    <xdr:rowOff>9525</xdr:rowOff>
                  </to>
                </anchor>
              </controlPr>
            </control>
          </mc:Choice>
        </mc:AlternateContent>
        <mc:AlternateContent xmlns:mc="http://schemas.openxmlformats.org/markup-compatibility/2006">
          <mc:Choice Requires="x14">
            <control shapeId="28714" r:id="rId17" name="Check Box 42">
              <controlPr defaultSize="0" autoFill="0" autoLine="0" autoPict="0">
                <anchor moveWithCells="1">
                  <from>
                    <xdr:col>2</xdr:col>
                    <xdr:colOff>0</xdr:colOff>
                    <xdr:row>15</xdr:row>
                    <xdr:rowOff>190500</xdr:rowOff>
                  </from>
                  <to>
                    <xdr:col>3</xdr:col>
                    <xdr:colOff>180975</xdr:colOff>
                    <xdr:row>15</xdr:row>
                    <xdr:rowOff>409575</xdr:rowOff>
                  </to>
                </anchor>
              </controlPr>
            </control>
          </mc:Choice>
        </mc:AlternateContent>
        <mc:AlternateContent xmlns:mc="http://schemas.openxmlformats.org/markup-compatibility/2006">
          <mc:Choice Requires="x14">
            <control shapeId="28715" r:id="rId18" name="Check Box 43">
              <controlPr defaultSize="0" autoFill="0" autoLine="0" autoPict="0">
                <anchor moveWithCells="1">
                  <from>
                    <xdr:col>2</xdr:col>
                    <xdr:colOff>0</xdr:colOff>
                    <xdr:row>15</xdr:row>
                    <xdr:rowOff>552450</xdr:rowOff>
                  </from>
                  <to>
                    <xdr:col>3</xdr:col>
                    <xdr:colOff>180975</xdr:colOff>
                    <xdr:row>17</xdr:row>
                    <xdr:rowOff>9525</xdr:rowOff>
                  </to>
                </anchor>
              </controlPr>
            </control>
          </mc:Choice>
        </mc:AlternateContent>
        <mc:AlternateContent xmlns:mc="http://schemas.openxmlformats.org/markup-compatibility/2006">
          <mc:Choice Requires="x14">
            <control shapeId="28716" r:id="rId19" name="Check Box 44">
              <controlPr defaultSize="0" autoFill="0" autoLine="0" autoPict="0">
                <anchor moveWithCells="1">
                  <from>
                    <xdr:col>2</xdr:col>
                    <xdr:colOff>0</xdr:colOff>
                    <xdr:row>16</xdr:row>
                    <xdr:rowOff>171450</xdr:rowOff>
                  </from>
                  <to>
                    <xdr:col>3</xdr:col>
                    <xdr:colOff>180975</xdr:colOff>
                    <xdr:row>18</xdr:row>
                    <xdr:rowOff>9525</xdr:rowOff>
                  </to>
                </anchor>
              </controlPr>
            </control>
          </mc:Choice>
        </mc:AlternateContent>
        <mc:AlternateContent xmlns:mc="http://schemas.openxmlformats.org/markup-compatibility/2006">
          <mc:Choice Requires="x14">
            <control shapeId="28717" r:id="rId20" name="Check Box 45">
              <controlPr defaultSize="0" autoFill="0" autoLine="0" autoPict="0">
                <anchor moveWithCells="1">
                  <from>
                    <xdr:col>2</xdr:col>
                    <xdr:colOff>0</xdr:colOff>
                    <xdr:row>17</xdr:row>
                    <xdr:rowOff>171450</xdr:rowOff>
                  </from>
                  <to>
                    <xdr:col>3</xdr:col>
                    <xdr:colOff>180975</xdr:colOff>
                    <xdr:row>19</xdr:row>
                    <xdr:rowOff>9525</xdr:rowOff>
                  </to>
                </anchor>
              </controlPr>
            </control>
          </mc:Choice>
        </mc:AlternateContent>
        <mc:AlternateContent xmlns:mc="http://schemas.openxmlformats.org/markup-compatibility/2006">
          <mc:Choice Requires="x14">
            <control shapeId="28718" r:id="rId21" name="Check Box 46">
              <controlPr defaultSize="0" autoFill="0" autoLine="0" autoPict="0">
                <anchor moveWithCells="1">
                  <from>
                    <xdr:col>2</xdr:col>
                    <xdr:colOff>0</xdr:colOff>
                    <xdr:row>18</xdr:row>
                    <xdr:rowOff>171450</xdr:rowOff>
                  </from>
                  <to>
                    <xdr:col>3</xdr:col>
                    <xdr:colOff>180975</xdr:colOff>
                    <xdr:row>20</xdr:row>
                    <xdr:rowOff>9525</xdr:rowOff>
                  </to>
                </anchor>
              </controlPr>
            </control>
          </mc:Choice>
        </mc:AlternateContent>
        <mc:AlternateContent xmlns:mc="http://schemas.openxmlformats.org/markup-compatibility/2006">
          <mc:Choice Requires="x14">
            <control shapeId="28719" r:id="rId22" name="Check Box 47">
              <controlPr defaultSize="0" autoFill="0" autoLine="0" autoPict="0">
                <anchor moveWithCells="1">
                  <from>
                    <xdr:col>2</xdr:col>
                    <xdr:colOff>0</xdr:colOff>
                    <xdr:row>19</xdr:row>
                    <xdr:rowOff>171450</xdr:rowOff>
                  </from>
                  <to>
                    <xdr:col>3</xdr:col>
                    <xdr:colOff>180975</xdr:colOff>
                    <xdr:row>21</xdr:row>
                    <xdr:rowOff>9525</xdr:rowOff>
                  </to>
                </anchor>
              </controlPr>
            </control>
          </mc:Choice>
        </mc:AlternateContent>
        <mc:AlternateContent xmlns:mc="http://schemas.openxmlformats.org/markup-compatibility/2006">
          <mc:Choice Requires="x14">
            <control shapeId="28720" r:id="rId23" name="Check Box 48">
              <controlPr defaultSize="0" autoFill="0" autoLine="0" autoPict="0">
                <anchor moveWithCells="1">
                  <from>
                    <xdr:col>2</xdr:col>
                    <xdr:colOff>0</xdr:colOff>
                    <xdr:row>20</xdr:row>
                    <xdr:rowOff>295275</xdr:rowOff>
                  </from>
                  <to>
                    <xdr:col>3</xdr:col>
                    <xdr:colOff>180975</xdr:colOff>
                    <xdr:row>22</xdr:row>
                    <xdr:rowOff>28575</xdr:rowOff>
                  </to>
                </anchor>
              </controlPr>
            </control>
          </mc:Choice>
        </mc:AlternateContent>
        <mc:AlternateContent xmlns:mc="http://schemas.openxmlformats.org/markup-compatibility/2006">
          <mc:Choice Requires="x14">
            <control shapeId="28721" r:id="rId24" name="Check Box 49">
              <controlPr defaultSize="0" autoFill="0" autoLine="0" autoPict="0">
                <anchor moveWithCells="1">
                  <from>
                    <xdr:col>2</xdr:col>
                    <xdr:colOff>0</xdr:colOff>
                    <xdr:row>21</xdr:row>
                    <xdr:rowOff>171450</xdr:rowOff>
                  </from>
                  <to>
                    <xdr:col>3</xdr:col>
                    <xdr:colOff>180975</xdr:colOff>
                    <xdr:row>23</xdr:row>
                    <xdr:rowOff>9525</xdr:rowOff>
                  </to>
                </anchor>
              </controlPr>
            </control>
          </mc:Choice>
        </mc:AlternateContent>
        <mc:AlternateContent xmlns:mc="http://schemas.openxmlformats.org/markup-compatibility/2006">
          <mc:Choice Requires="x14">
            <control shapeId="28722" r:id="rId25" name="Check Box 50">
              <controlPr defaultSize="0" autoFill="0" autoLine="0" autoPict="0">
                <anchor moveWithCells="1">
                  <from>
                    <xdr:col>2</xdr:col>
                    <xdr:colOff>0</xdr:colOff>
                    <xdr:row>23</xdr:row>
                    <xdr:rowOff>38100</xdr:rowOff>
                  </from>
                  <to>
                    <xdr:col>3</xdr:col>
                    <xdr:colOff>180975</xdr:colOff>
                    <xdr:row>23</xdr:row>
                    <xdr:rowOff>257175</xdr:rowOff>
                  </to>
                </anchor>
              </controlPr>
            </control>
          </mc:Choice>
        </mc:AlternateContent>
        <mc:AlternateContent xmlns:mc="http://schemas.openxmlformats.org/markup-compatibility/2006">
          <mc:Choice Requires="x14">
            <control shapeId="28723" r:id="rId26" name="Check Box 51">
              <controlPr defaultSize="0" autoFill="0" autoLine="0" autoPict="0">
                <anchor moveWithCells="1">
                  <from>
                    <xdr:col>2</xdr:col>
                    <xdr:colOff>0</xdr:colOff>
                    <xdr:row>24</xdr:row>
                    <xdr:rowOff>38100</xdr:rowOff>
                  </from>
                  <to>
                    <xdr:col>3</xdr:col>
                    <xdr:colOff>180975</xdr:colOff>
                    <xdr:row>24</xdr:row>
                    <xdr:rowOff>257175</xdr:rowOff>
                  </to>
                </anchor>
              </controlPr>
            </control>
          </mc:Choice>
        </mc:AlternateContent>
        <mc:AlternateContent xmlns:mc="http://schemas.openxmlformats.org/markup-compatibility/2006">
          <mc:Choice Requires="x14">
            <control shapeId="28724" r:id="rId27" name="Check Box 52">
              <controlPr defaultSize="0" autoFill="0" autoLine="0" autoPict="0">
                <anchor moveWithCells="1">
                  <from>
                    <xdr:col>2</xdr:col>
                    <xdr:colOff>0</xdr:colOff>
                    <xdr:row>25</xdr:row>
                    <xdr:rowOff>47625</xdr:rowOff>
                  </from>
                  <to>
                    <xdr:col>3</xdr:col>
                    <xdr:colOff>180975</xdr:colOff>
                    <xdr:row>25</xdr:row>
                    <xdr:rowOff>266700</xdr:rowOff>
                  </to>
                </anchor>
              </controlPr>
            </control>
          </mc:Choice>
        </mc:AlternateContent>
        <mc:AlternateContent xmlns:mc="http://schemas.openxmlformats.org/markup-compatibility/2006">
          <mc:Choice Requires="x14">
            <control shapeId="28725" r:id="rId28" name="Check Box 53">
              <controlPr defaultSize="0" autoFill="0" autoLine="0" autoPict="0">
                <anchor moveWithCells="1">
                  <from>
                    <xdr:col>2</xdr:col>
                    <xdr:colOff>0</xdr:colOff>
                    <xdr:row>25</xdr:row>
                    <xdr:rowOff>295275</xdr:rowOff>
                  </from>
                  <to>
                    <xdr:col>3</xdr:col>
                    <xdr:colOff>180975</xdr:colOff>
                    <xdr:row>27</xdr:row>
                    <xdr:rowOff>9525</xdr:rowOff>
                  </to>
                </anchor>
              </controlPr>
            </control>
          </mc:Choice>
        </mc:AlternateContent>
        <mc:AlternateContent xmlns:mc="http://schemas.openxmlformats.org/markup-compatibility/2006">
          <mc:Choice Requires="x14">
            <control shapeId="28726" r:id="rId29" name="Check Box 54">
              <controlPr defaultSize="0" autoFill="0" autoLine="0" autoPict="0">
                <anchor moveWithCells="1">
                  <from>
                    <xdr:col>2</xdr:col>
                    <xdr:colOff>0</xdr:colOff>
                    <xdr:row>27</xdr:row>
                    <xdr:rowOff>57150</xdr:rowOff>
                  </from>
                  <to>
                    <xdr:col>3</xdr:col>
                    <xdr:colOff>180975</xdr:colOff>
                    <xdr:row>27</xdr:row>
                    <xdr:rowOff>276225</xdr:rowOff>
                  </to>
                </anchor>
              </controlPr>
            </control>
          </mc:Choice>
        </mc:AlternateContent>
        <mc:AlternateContent xmlns:mc="http://schemas.openxmlformats.org/markup-compatibility/2006">
          <mc:Choice Requires="x14">
            <control shapeId="28727" r:id="rId30" name="Check Box 55">
              <controlPr defaultSize="0" autoFill="0" autoLine="0" autoPict="0">
                <anchor moveWithCells="1">
                  <from>
                    <xdr:col>2</xdr:col>
                    <xdr:colOff>0</xdr:colOff>
                    <xdr:row>27</xdr:row>
                    <xdr:rowOff>295275</xdr:rowOff>
                  </from>
                  <to>
                    <xdr:col>3</xdr:col>
                    <xdr:colOff>180975</xdr:colOff>
                    <xdr:row>29</xdr:row>
                    <xdr:rowOff>9525</xdr:rowOff>
                  </to>
                </anchor>
              </controlPr>
            </control>
          </mc:Choice>
        </mc:AlternateContent>
        <mc:AlternateContent xmlns:mc="http://schemas.openxmlformats.org/markup-compatibility/2006">
          <mc:Choice Requires="x14">
            <control shapeId="28728" r:id="rId31" name="Check Box 56">
              <controlPr defaultSize="0" autoFill="0" autoLine="0" autoPict="0">
                <anchor moveWithCells="1">
                  <from>
                    <xdr:col>2</xdr:col>
                    <xdr:colOff>0</xdr:colOff>
                    <xdr:row>29</xdr:row>
                    <xdr:rowOff>104775</xdr:rowOff>
                  </from>
                  <to>
                    <xdr:col>3</xdr:col>
                    <xdr:colOff>180975</xdr:colOff>
                    <xdr:row>29</xdr:row>
                    <xdr:rowOff>323850</xdr:rowOff>
                  </to>
                </anchor>
              </controlPr>
            </control>
          </mc:Choice>
        </mc:AlternateContent>
        <mc:AlternateContent xmlns:mc="http://schemas.openxmlformats.org/markup-compatibility/2006">
          <mc:Choice Requires="x14">
            <control shapeId="28729" r:id="rId32" name="Check Box 57">
              <controlPr defaultSize="0" autoFill="0" autoLine="0" autoPict="0">
                <anchor moveWithCells="1">
                  <from>
                    <xdr:col>2</xdr:col>
                    <xdr:colOff>0</xdr:colOff>
                    <xdr:row>30</xdr:row>
                    <xdr:rowOff>47625</xdr:rowOff>
                  </from>
                  <to>
                    <xdr:col>3</xdr:col>
                    <xdr:colOff>180975</xdr:colOff>
                    <xdr:row>30</xdr:row>
                    <xdr:rowOff>266700</xdr:rowOff>
                  </to>
                </anchor>
              </controlPr>
            </control>
          </mc:Choice>
        </mc:AlternateContent>
        <mc:AlternateContent xmlns:mc="http://schemas.openxmlformats.org/markup-compatibility/2006">
          <mc:Choice Requires="x14">
            <control shapeId="28730" r:id="rId33" name="Check Box 58">
              <controlPr defaultSize="0" autoFill="0" autoLine="0" autoPict="0">
                <anchor moveWithCells="1">
                  <from>
                    <xdr:col>2</xdr:col>
                    <xdr:colOff>0</xdr:colOff>
                    <xdr:row>31</xdr:row>
                    <xdr:rowOff>47625</xdr:rowOff>
                  </from>
                  <to>
                    <xdr:col>3</xdr:col>
                    <xdr:colOff>180975</xdr:colOff>
                    <xdr:row>31</xdr:row>
                    <xdr:rowOff>266700</xdr:rowOff>
                  </to>
                </anchor>
              </controlPr>
            </control>
          </mc:Choice>
        </mc:AlternateContent>
        <mc:AlternateContent xmlns:mc="http://schemas.openxmlformats.org/markup-compatibility/2006">
          <mc:Choice Requires="x14">
            <control shapeId="28731" r:id="rId34" name="Check Box 59">
              <controlPr defaultSize="0" autoFill="0" autoLine="0" autoPict="0">
                <anchor moveWithCells="1">
                  <from>
                    <xdr:col>2</xdr:col>
                    <xdr:colOff>0</xdr:colOff>
                    <xdr:row>33</xdr:row>
                    <xdr:rowOff>171450</xdr:rowOff>
                  </from>
                  <to>
                    <xdr:col>3</xdr:col>
                    <xdr:colOff>180975</xdr:colOff>
                    <xdr:row>35</xdr:row>
                    <xdr:rowOff>9525</xdr:rowOff>
                  </to>
                </anchor>
              </controlPr>
            </control>
          </mc:Choice>
        </mc:AlternateContent>
        <mc:AlternateContent xmlns:mc="http://schemas.openxmlformats.org/markup-compatibility/2006">
          <mc:Choice Requires="x14">
            <control shapeId="28732" r:id="rId35" name="Check Box 60">
              <controlPr defaultSize="0" autoFill="0" autoLine="0" autoPict="0">
                <anchor moveWithCells="1">
                  <from>
                    <xdr:col>2</xdr:col>
                    <xdr:colOff>0</xdr:colOff>
                    <xdr:row>34</xdr:row>
                    <xdr:rowOff>180975</xdr:rowOff>
                  </from>
                  <to>
                    <xdr:col>3</xdr:col>
                    <xdr:colOff>180975</xdr:colOff>
                    <xdr:row>36</xdr:row>
                    <xdr:rowOff>19050</xdr:rowOff>
                  </to>
                </anchor>
              </controlPr>
            </control>
          </mc:Choice>
        </mc:AlternateContent>
        <mc:AlternateContent xmlns:mc="http://schemas.openxmlformats.org/markup-compatibility/2006">
          <mc:Choice Requires="x14">
            <control shapeId="28733" r:id="rId36" name="Check Box 61">
              <controlPr defaultSize="0" autoFill="0" autoLine="0" autoPict="0">
                <anchor moveWithCells="1">
                  <from>
                    <xdr:col>2</xdr:col>
                    <xdr:colOff>0</xdr:colOff>
                    <xdr:row>36</xdr:row>
                    <xdr:rowOff>57150</xdr:rowOff>
                  </from>
                  <to>
                    <xdr:col>3</xdr:col>
                    <xdr:colOff>180975</xdr:colOff>
                    <xdr:row>36</xdr:row>
                    <xdr:rowOff>276225</xdr:rowOff>
                  </to>
                </anchor>
              </controlPr>
            </control>
          </mc:Choice>
        </mc:AlternateContent>
        <mc:AlternateContent xmlns:mc="http://schemas.openxmlformats.org/markup-compatibility/2006">
          <mc:Choice Requires="x14">
            <control shapeId="28734" r:id="rId37" name="Check Box 62">
              <controlPr defaultSize="0" autoFill="0" autoLine="0" autoPict="0">
                <anchor moveWithCells="1">
                  <from>
                    <xdr:col>2</xdr:col>
                    <xdr:colOff>0</xdr:colOff>
                    <xdr:row>37</xdr:row>
                    <xdr:rowOff>114300</xdr:rowOff>
                  </from>
                  <to>
                    <xdr:col>3</xdr:col>
                    <xdr:colOff>180975</xdr:colOff>
                    <xdr:row>37</xdr:row>
                    <xdr:rowOff>333375</xdr:rowOff>
                  </to>
                </anchor>
              </controlPr>
            </control>
          </mc:Choice>
        </mc:AlternateContent>
        <mc:AlternateContent xmlns:mc="http://schemas.openxmlformats.org/markup-compatibility/2006">
          <mc:Choice Requires="x14">
            <control shapeId="28735" r:id="rId38" name="Check Box 63">
              <controlPr defaultSize="0" autoFill="0" autoLine="0" autoPict="0">
                <anchor moveWithCells="1">
                  <from>
                    <xdr:col>2</xdr:col>
                    <xdr:colOff>0</xdr:colOff>
                    <xdr:row>38</xdr:row>
                    <xdr:rowOff>57150</xdr:rowOff>
                  </from>
                  <to>
                    <xdr:col>3</xdr:col>
                    <xdr:colOff>180975</xdr:colOff>
                    <xdr:row>38</xdr:row>
                    <xdr:rowOff>276225</xdr:rowOff>
                  </to>
                </anchor>
              </controlPr>
            </control>
          </mc:Choice>
        </mc:AlternateContent>
        <mc:AlternateContent xmlns:mc="http://schemas.openxmlformats.org/markup-compatibility/2006">
          <mc:Choice Requires="x14">
            <control shapeId="28736" r:id="rId39" name="Check Box 64">
              <controlPr defaultSize="0" autoFill="0" autoLine="0" autoPict="0">
                <anchor moveWithCells="1">
                  <from>
                    <xdr:col>2</xdr:col>
                    <xdr:colOff>0</xdr:colOff>
                    <xdr:row>38</xdr:row>
                    <xdr:rowOff>295275</xdr:rowOff>
                  </from>
                  <to>
                    <xdr:col>3</xdr:col>
                    <xdr:colOff>180975</xdr:colOff>
                    <xdr:row>40</xdr:row>
                    <xdr:rowOff>9525</xdr:rowOff>
                  </to>
                </anchor>
              </controlPr>
            </control>
          </mc:Choice>
        </mc:AlternateContent>
        <mc:AlternateContent xmlns:mc="http://schemas.openxmlformats.org/markup-compatibility/2006">
          <mc:Choice Requires="x14">
            <control shapeId="28737" r:id="rId40" name="Check Box 65">
              <controlPr defaultSize="0" autoFill="0" autoLine="0" autoPict="0">
                <anchor moveWithCells="1">
                  <from>
                    <xdr:col>2</xdr:col>
                    <xdr:colOff>0</xdr:colOff>
                    <xdr:row>40</xdr:row>
                    <xdr:rowOff>47625</xdr:rowOff>
                  </from>
                  <to>
                    <xdr:col>3</xdr:col>
                    <xdr:colOff>180975</xdr:colOff>
                    <xdr:row>40</xdr:row>
                    <xdr:rowOff>266700</xdr:rowOff>
                  </to>
                </anchor>
              </controlPr>
            </control>
          </mc:Choice>
        </mc:AlternateContent>
        <mc:AlternateContent xmlns:mc="http://schemas.openxmlformats.org/markup-compatibility/2006">
          <mc:Choice Requires="x14">
            <control shapeId="28738" r:id="rId41" name="Check Box 66">
              <controlPr defaultSize="0" autoFill="0" autoLine="0" autoPict="0">
                <anchor moveWithCells="1">
                  <from>
                    <xdr:col>2</xdr:col>
                    <xdr:colOff>0</xdr:colOff>
                    <xdr:row>40</xdr:row>
                    <xdr:rowOff>295275</xdr:rowOff>
                  </from>
                  <to>
                    <xdr:col>3</xdr:col>
                    <xdr:colOff>180975</xdr:colOff>
                    <xdr:row>42</xdr:row>
                    <xdr:rowOff>9525</xdr:rowOff>
                  </to>
                </anchor>
              </controlPr>
            </control>
          </mc:Choice>
        </mc:AlternateContent>
        <mc:AlternateContent xmlns:mc="http://schemas.openxmlformats.org/markup-compatibility/2006">
          <mc:Choice Requires="x14">
            <control shapeId="28739" r:id="rId42" name="Check Box 67">
              <controlPr defaultSize="0" autoFill="0" autoLine="0" autoPict="0">
                <anchor moveWithCells="1">
                  <from>
                    <xdr:col>2</xdr:col>
                    <xdr:colOff>0</xdr:colOff>
                    <xdr:row>41</xdr:row>
                    <xdr:rowOff>171450</xdr:rowOff>
                  </from>
                  <to>
                    <xdr:col>3</xdr:col>
                    <xdr:colOff>180975</xdr:colOff>
                    <xdr:row>43</xdr:row>
                    <xdr:rowOff>9525</xdr:rowOff>
                  </to>
                </anchor>
              </controlPr>
            </control>
          </mc:Choice>
        </mc:AlternateContent>
        <mc:AlternateContent xmlns:mc="http://schemas.openxmlformats.org/markup-compatibility/2006">
          <mc:Choice Requires="x14">
            <control shapeId="28740" r:id="rId43" name="Check Box 68">
              <controlPr defaultSize="0" autoFill="0" autoLine="0" autoPict="0">
                <anchor moveWithCells="1">
                  <from>
                    <xdr:col>2</xdr:col>
                    <xdr:colOff>0</xdr:colOff>
                    <xdr:row>42</xdr:row>
                    <xdr:rowOff>171450</xdr:rowOff>
                  </from>
                  <to>
                    <xdr:col>3</xdr:col>
                    <xdr:colOff>180975</xdr:colOff>
                    <xdr:row>44</xdr:row>
                    <xdr:rowOff>9525</xdr:rowOff>
                  </to>
                </anchor>
              </controlPr>
            </control>
          </mc:Choice>
        </mc:AlternateContent>
        <mc:AlternateContent xmlns:mc="http://schemas.openxmlformats.org/markup-compatibility/2006">
          <mc:Choice Requires="x14">
            <control shapeId="28741" r:id="rId44" name="Check Box 69">
              <controlPr defaultSize="0" autoFill="0" autoLine="0" autoPict="0">
                <anchor moveWithCells="1">
                  <from>
                    <xdr:col>2</xdr:col>
                    <xdr:colOff>0</xdr:colOff>
                    <xdr:row>43</xdr:row>
                    <xdr:rowOff>171450</xdr:rowOff>
                  </from>
                  <to>
                    <xdr:col>3</xdr:col>
                    <xdr:colOff>180975</xdr:colOff>
                    <xdr:row>45</xdr:row>
                    <xdr:rowOff>9525</xdr:rowOff>
                  </to>
                </anchor>
              </controlPr>
            </control>
          </mc:Choice>
        </mc:AlternateContent>
        <mc:AlternateContent xmlns:mc="http://schemas.openxmlformats.org/markup-compatibility/2006">
          <mc:Choice Requires="x14">
            <control shapeId="28742" r:id="rId45" name="Check Box 70">
              <controlPr defaultSize="0" autoFill="0" autoLine="0" autoPict="0">
                <anchor moveWithCells="1">
                  <from>
                    <xdr:col>2</xdr:col>
                    <xdr:colOff>0</xdr:colOff>
                    <xdr:row>44</xdr:row>
                    <xdr:rowOff>171450</xdr:rowOff>
                  </from>
                  <to>
                    <xdr:col>3</xdr:col>
                    <xdr:colOff>180975</xdr:colOff>
                    <xdr:row>46</xdr:row>
                    <xdr:rowOff>9525</xdr:rowOff>
                  </to>
                </anchor>
              </controlPr>
            </control>
          </mc:Choice>
        </mc:AlternateContent>
        <mc:AlternateContent xmlns:mc="http://schemas.openxmlformats.org/markup-compatibility/2006">
          <mc:Choice Requires="x14">
            <control shapeId="28743" r:id="rId46" name="Check Box 71">
              <controlPr defaultSize="0" autoFill="0" autoLine="0" autoPict="0">
                <anchor moveWithCells="1">
                  <from>
                    <xdr:col>2</xdr:col>
                    <xdr:colOff>0</xdr:colOff>
                    <xdr:row>45</xdr:row>
                    <xdr:rowOff>171450</xdr:rowOff>
                  </from>
                  <to>
                    <xdr:col>3</xdr:col>
                    <xdr:colOff>180975</xdr:colOff>
                    <xdr:row>47</xdr:row>
                    <xdr:rowOff>9525</xdr:rowOff>
                  </to>
                </anchor>
              </controlPr>
            </control>
          </mc:Choice>
        </mc:AlternateContent>
        <mc:AlternateContent xmlns:mc="http://schemas.openxmlformats.org/markup-compatibility/2006">
          <mc:Choice Requires="x14">
            <control shapeId="28744" r:id="rId47" name="Check Box 72">
              <controlPr defaultSize="0" autoFill="0" autoLine="0" autoPict="0">
                <anchor moveWithCells="1">
                  <from>
                    <xdr:col>2</xdr:col>
                    <xdr:colOff>0</xdr:colOff>
                    <xdr:row>47</xdr:row>
                    <xdr:rowOff>171450</xdr:rowOff>
                  </from>
                  <to>
                    <xdr:col>3</xdr:col>
                    <xdr:colOff>180975</xdr:colOff>
                    <xdr:row>49</xdr:row>
                    <xdr:rowOff>9525</xdr:rowOff>
                  </to>
                </anchor>
              </controlPr>
            </control>
          </mc:Choice>
        </mc:AlternateContent>
        <mc:AlternateContent xmlns:mc="http://schemas.openxmlformats.org/markup-compatibility/2006">
          <mc:Choice Requires="x14">
            <control shapeId="28745" r:id="rId48" name="Check Box 73">
              <controlPr defaultSize="0" autoFill="0" autoLine="0" autoPict="0">
                <anchor moveWithCells="1">
                  <from>
                    <xdr:col>2</xdr:col>
                    <xdr:colOff>0</xdr:colOff>
                    <xdr:row>46</xdr:row>
                    <xdr:rowOff>171450</xdr:rowOff>
                  </from>
                  <to>
                    <xdr:col>3</xdr:col>
                    <xdr:colOff>180975</xdr:colOff>
                    <xdr:row>48</xdr:row>
                    <xdr:rowOff>9525</xdr:rowOff>
                  </to>
                </anchor>
              </controlPr>
            </control>
          </mc:Choice>
        </mc:AlternateContent>
        <mc:AlternateContent xmlns:mc="http://schemas.openxmlformats.org/markup-compatibility/2006">
          <mc:Choice Requires="x14">
            <control shapeId="28746" r:id="rId49" name="Check Box 74">
              <controlPr defaultSize="0" autoFill="0" autoLine="0" autoPict="0">
                <anchor moveWithCells="1">
                  <from>
                    <xdr:col>2</xdr:col>
                    <xdr:colOff>0</xdr:colOff>
                    <xdr:row>48</xdr:row>
                    <xdr:rowOff>171450</xdr:rowOff>
                  </from>
                  <to>
                    <xdr:col>3</xdr:col>
                    <xdr:colOff>180975</xdr:colOff>
                    <xdr:row>50</xdr:row>
                    <xdr:rowOff>9525</xdr:rowOff>
                  </to>
                </anchor>
              </controlPr>
            </control>
          </mc:Choice>
        </mc:AlternateContent>
        <mc:AlternateContent xmlns:mc="http://schemas.openxmlformats.org/markup-compatibility/2006">
          <mc:Choice Requires="x14">
            <control shapeId="28747" r:id="rId50" name="Check Box 75">
              <controlPr defaultSize="0" autoFill="0" autoLine="0" autoPict="0">
                <anchor moveWithCells="1">
                  <from>
                    <xdr:col>2</xdr:col>
                    <xdr:colOff>0</xdr:colOff>
                    <xdr:row>50</xdr:row>
                    <xdr:rowOff>114300</xdr:rowOff>
                  </from>
                  <to>
                    <xdr:col>3</xdr:col>
                    <xdr:colOff>180975</xdr:colOff>
                    <xdr:row>50</xdr:row>
                    <xdr:rowOff>333375</xdr:rowOff>
                  </to>
                </anchor>
              </controlPr>
            </control>
          </mc:Choice>
        </mc:AlternateContent>
        <mc:AlternateContent xmlns:mc="http://schemas.openxmlformats.org/markup-compatibility/2006">
          <mc:Choice Requires="x14">
            <control shapeId="28748" r:id="rId51" name="Check Box 76">
              <controlPr defaultSize="0" autoFill="0" autoLine="0" autoPict="0">
                <anchor moveWithCells="1">
                  <from>
                    <xdr:col>2</xdr:col>
                    <xdr:colOff>0</xdr:colOff>
                    <xdr:row>50</xdr:row>
                    <xdr:rowOff>419100</xdr:rowOff>
                  </from>
                  <to>
                    <xdr:col>3</xdr:col>
                    <xdr:colOff>180975</xdr:colOff>
                    <xdr:row>52</xdr:row>
                    <xdr:rowOff>9525</xdr:rowOff>
                  </to>
                </anchor>
              </controlPr>
            </control>
          </mc:Choice>
        </mc:AlternateContent>
        <mc:AlternateContent xmlns:mc="http://schemas.openxmlformats.org/markup-compatibility/2006">
          <mc:Choice Requires="x14">
            <control shapeId="28749" r:id="rId52" name="Check Box 77">
              <controlPr defaultSize="0" autoFill="0" autoLine="0" autoPict="0">
                <anchor moveWithCells="1">
                  <from>
                    <xdr:col>2</xdr:col>
                    <xdr:colOff>0</xdr:colOff>
                    <xdr:row>51</xdr:row>
                    <xdr:rowOff>180975</xdr:rowOff>
                  </from>
                  <to>
                    <xdr:col>3</xdr:col>
                    <xdr:colOff>180975</xdr:colOff>
                    <xdr:row>53</xdr:row>
                    <xdr:rowOff>19050</xdr:rowOff>
                  </to>
                </anchor>
              </controlPr>
            </control>
          </mc:Choice>
        </mc:AlternateContent>
        <mc:AlternateContent xmlns:mc="http://schemas.openxmlformats.org/markup-compatibility/2006">
          <mc:Choice Requires="x14">
            <control shapeId="28804" r:id="rId53" name="Check Box 132">
              <controlPr defaultSize="0" autoFill="0" autoLine="0" autoPict="0">
                <anchor moveWithCells="1">
                  <from>
                    <xdr:col>1</xdr:col>
                    <xdr:colOff>1571625</xdr:colOff>
                    <xdr:row>54</xdr:row>
                    <xdr:rowOff>171450</xdr:rowOff>
                  </from>
                  <to>
                    <xdr:col>3</xdr:col>
                    <xdr:colOff>171450</xdr:colOff>
                    <xdr:row>56</xdr:row>
                    <xdr:rowOff>9525</xdr:rowOff>
                  </to>
                </anchor>
              </controlPr>
            </control>
          </mc:Choice>
        </mc:AlternateContent>
        <mc:AlternateContent xmlns:mc="http://schemas.openxmlformats.org/markup-compatibility/2006">
          <mc:Choice Requires="x14">
            <control shapeId="28805" r:id="rId54" name="Check Box 133">
              <controlPr defaultSize="0" autoFill="0" autoLine="0" autoPict="0">
                <anchor moveWithCells="1">
                  <from>
                    <xdr:col>1</xdr:col>
                    <xdr:colOff>1571625</xdr:colOff>
                    <xdr:row>56</xdr:row>
                    <xdr:rowOff>0</xdr:rowOff>
                  </from>
                  <to>
                    <xdr:col>3</xdr:col>
                    <xdr:colOff>171450</xdr:colOff>
                    <xdr:row>57</xdr:row>
                    <xdr:rowOff>28575</xdr:rowOff>
                  </to>
                </anchor>
              </controlPr>
            </control>
          </mc:Choice>
        </mc:AlternateContent>
        <mc:AlternateContent xmlns:mc="http://schemas.openxmlformats.org/markup-compatibility/2006">
          <mc:Choice Requires="x14">
            <control shapeId="28806" r:id="rId55" name="Check Box 134">
              <controlPr defaultSize="0" autoFill="0" autoLine="0" autoPict="0">
                <anchor moveWithCells="1">
                  <from>
                    <xdr:col>1</xdr:col>
                    <xdr:colOff>1571625</xdr:colOff>
                    <xdr:row>56</xdr:row>
                    <xdr:rowOff>180975</xdr:rowOff>
                  </from>
                  <to>
                    <xdr:col>3</xdr:col>
                    <xdr:colOff>171450</xdr:colOff>
                    <xdr:row>58</xdr:row>
                    <xdr:rowOff>19050</xdr:rowOff>
                  </to>
                </anchor>
              </controlPr>
            </control>
          </mc:Choice>
        </mc:AlternateContent>
        <mc:AlternateContent xmlns:mc="http://schemas.openxmlformats.org/markup-compatibility/2006">
          <mc:Choice Requires="x14">
            <control shapeId="28807" r:id="rId56" name="Check Box 135">
              <controlPr defaultSize="0" autoFill="0" autoLine="0" autoPict="0">
                <anchor moveWithCells="1">
                  <from>
                    <xdr:col>1</xdr:col>
                    <xdr:colOff>1571625</xdr:colOff>
                    <xdr:row>57</xdr:row>
                    <xdr:rowOff>180975</xdr:rowOff>
                  </from>
                  <to>
                    <xdr:col>3</xdr:col>
                    <xdr:colOff>171450</xdr:colOff>
                    <xdr:row>59</xdr:row>
                    <xdr:rowOff>19050</xdr:rowOff>
                  </to>
                </anchor>
              </controlPr>
            </control>
          </mc:Choice>
        </mc:AlternateContent>
        <mc:AlternateContent xmlns:mc="http://schemas.openxmlformats.org/markup-compatibility/2006">
          <mc:Choice Requires="x14">
            <control shapeId="28808" r:id="rId57" name="Check Box 136">
              <controlPr defaultSize="0" autoFill="0" autoLine="0" autoPict="0">
                <anchor moveWithCells="1">
                  <from>
                    <xdr:col>1</xdr:col>
                    <xdr:colOff>1571625</xdr:colOff>
                    <xdr:row>59</xdr:row>
                    <xdr:rowOff>114300</xdr:rowOff>
                  </from>
                  <to>
                    <xdr:col>3</xdr:col>
                    <xdr:colOff>171450</xdr:colOff>
                    <xdr:row>59</xdr:row>
                    <xdr:rowOff>333375</xdr:rowOff>
                  </to>
                </anchor>
              </controlPr>
            </control>
          </mc:Choice>
        </mc:AlternateContent>
        <mc:AlternateContent xmlns:mc="http://schemas.openxmlformats.org/markup-compatibility/2006">
          <mc:Choice Requires="x14">
            <control shapeId="28809" r:id="rId58" name="Check Box 137">
              <controlPr defaultSize="0" autoFill="0" autoLine="0" autoPict="0">
                <anchor moveWithCells="1">
                  <from>
                    <xdr:col>1</xdr:col>
                    <xdr:colOff>1571625</xdr:colOff>
                    <xdr:row>59</xdr:row>
                    <xdr:rowOff>428625</xdr:rowOff>
                  </from>
                  <to>
                    <xdr:col>3</xdr:col>
                    <xdr:colOff>171450</xdr:colOff>
                    <xdr:row>60</xdr:row>
                    <xdr:rowOff>209550</xdr:rowOff>
                  </to>
                </anchor>
              </controlPr>
            </control>
          </mc:Choice>
        </mc:AlternateContent>
        <mc:AlternateContent xmlns:mc="http://schemas.openxmlformats.org/markup-compatibility/2006">
          <mc:Choice Requires="x14">
            <control shapeId="28810" r:id="rId59" name="Check Box 138">
              <controlPr defaultSize="0" autoFill="0" autoLine="0" autoPict="0">
                <anchor moveWithCells="1">
                  <from>
                    <xdr:col>1</xdr:col>
                    <xdr:colOff>1571625</xdr:colOff>
                    <xdr:row>61</xdr:row>
                    <xdr:rowOff>47625</xdr:rowOff>
                  </from>
                  <to>
                    <xdr:col>3</xdr:col>
                    <xdr:colOff>171450</xdr:colOff>
                    <xdr:row>61</xdr:row>
                    <xdr:rowOff>266700</xdr:rowOff>
                  </to>
                </anchor>
              </controlPr>
            </control>
          </mc:Choice>
        </mc:AlternateContent>
        <mc:AlternateContent xmlns:mc="http://schemas.openxmlformats.org/markup-compatibility/2006">
          <mc:Choice Requires="x14">
            <control shapeId="28811" r:id="rId60" name="Check Box 139">
              <controlPr defaultSize="0" autoFill="0" autoLine="0" autoPict="0">
                <anchor moveWithCells="1">
                  <from>
                    <xdr:col>1</xdr:col>
                    <xdr:colOff>1571625</xdr:colOff>
                    <xdr:row>61</xdr:row>
                    <xdr:rowOff>295275</xdr:rowOff>
                  </from>
                  <to>
                    <xdr:col>3</xdr:col>
                    <xdr:colOff>171450</xdr:colOff>
                    <xdr:row>63</xdr:row>
                    <xdr:rowOff>9525</xdr:rowOff>
                  </to>
                </anchor>
              </controlPr>
            </control>
          </mc:Choice>
        </mc:AlternateContent>
        <mc:AlternateContent xmlns:mc="http://schemas.openxmlformats.org/markup-compatibility/2006">
          <mc:Choice Requires="x14">
            <control shapeId="28812" r:id="rId61" name="Check Box 140">
              <controlPr defaultSize="0" autoFill="0" autoLine="0" autoPict="0">
                <anchor moveWithCells="1">
                  <from>
                    <xdr:col>1</xdr:col>
                    <xdr:colOff>1571625</xdr:colOff>
                    <xdr:row>62</xdr:row>
                    <xdr:rowOff>180975</xdr:rowOff>
                  </from>
                  <to>
                    <xdr:col>3</xdr:col>
                    <xdr:colOff>171450</xdr:colOff>
                    <xdr:row>64</xdr:row>
                    <xdr:rowOff>19050</xdr:rowOff>
                  </to>
                </anchor>
              </controlPr>
            </control>
          </mc:Choice>
        </mc:AlternateContent>
        <mc:AlternateContent xmlns:mc="http://schemas.openxmlformats.org/markup-compatibility/2006">
          <mc:Choice Requires="x14">
            <control shapeId="28813" r:id="rId62" name="Check Box 141">
              <controlPr defaultSize="0" autoFill="0" autoLine="0" autoPict="0">
                <anchor moveWithCells="1">
                  <from>
                    <xdr:col>1</xdr:col>
                    <xdr:colOff>1571625</xdr:colOff>
                    <xdr:row>63</xdr:row>
                    <xdr:rowOff>180975</xdr:rowOff>
                  </from>
                  <to>
                    <xdr:col>3</xdr:col>
                    <xdr:colOff>171450</xdr:colOff>
                    <xdr:row>65</xdr:row>
                    <xdr:rowOff>19050</xdr:rowOff>
                  </to>
                </anchor>
              </controlPr>
            </control>
          </mc:Choice>
        </mc:AlternateContent>
        <mc:AlternateContent xmlns:mc="http://schemas.openxmlformats.org/markup-compatibility/2006">
          <mc:Choice Requires="x14">
            <control shapeId="28814" r:id="rId63" name="Check Box 142">
              <controlPr defaultSize="0" autoFill="0" autoLine="0" autoPict="0">
                <anchor moveWithCells="1">
                  <from>
                    <xdr:col>1</xdr:col>
                    <xdr:colOff>1571625</xdr:colOff>
                    <xdr:row>64</xdr:row>
                    <xdr:rowOff>180975</xdr:rowOff>
                  </from>
                  <to>
                    <xdr:col>3</xdr:col>
                    <xdr:colOff>171450</xdr:colOff>
                    <xdr:row>66</xdr:row>
                    <xdr:rowOff>19050</xdr:rowOff>
                  </to>
                </anchor>
              </controlPr>
            </control>
          </mc:Choice>
        </mc:AlternateContent>
        <mc:AlternateContent xmlns:mc="http://schemas.openxmlformats.org/markup-compatibility/2006">
          <mc:Choice Requires="x14">
            <control shapeId="28815" r:id="rId64" name="Check Box 143">
              <controlPr defaultSize="0" autoFill="0" autoLine="0" autoPict="0">
                <anchor moveWithCells="1">
                  <from>
                    <xdr:col>1</xdr:col>
                    <xdr:colOff>1571625</xdr:colOff>
                    <xdr:row>65</xdr:row>
                    <xdr:rowOff>180975</xdr:rowOff>
                  </from>
                  <to>
                    <xdr:col>3</xdr:col>
                    <xdr:colOff>171450</xdr:colOff>
                    <xdr:row>67</xdr:row>
                    <xdr:rowOff>19050</xdr:rowOff>
                  </to>
                </anchor>
              </controlPr>
            </control>
          </mc:Choice>
        </mc:AlternateContent>
        <mc:AlternateContent xmlns:mc="http://schemas.openxmlformats.org/markup-compatibility/2006">
          <mc:Choice Requires="x14">
            <control shapeId="28816" r:id="rId65" name="Check Box 144">
              <controlPr defaultSize="0" autoFill="0" autoLine="0" autoPict="0">
                <anchor moveWithCells="1">
                  <from>
                    <xdr:col>1</xdr:col>
                    <xdr:colOff>1571625</xdr:colOff>
                    <xdr:row>66</xdr:row>
                    <xdr:rowOff>180975</xdr:rowOff>
                  </from>
                  <to>
                    <xdr:col>3</xdr:col>
                    <xdr:colOff>171450</xdr:colOff>
                    <xdr:row>68</xdr:row>
                    <xdr:rowOff>19050</xdr:rowOff>
                  </to>
                </anchor>
              </controlPr>
            </control>
          </mc:Choice>
        </mc:AlternateContent>
        <mc:AlternateContent xmlns:mc="http://schemas.openxmlformats.org/markup-compatibility/2006">
          <mc:Choice Requires="x14">
            <control shapeId="28817" r:id="rId66" name="Check Box 145">
              <controlPr defaultSize="0" autoFill="0" autoLine="0" autoPict="0">
                <anchor moveWithCells="1">
                  <from>
                    <xdr:col>1</xdr:col>
                    <xdr:colOff>1571625</xdr:colOff>
                    <xdr:row>67</xdr:row>
                    <xdr:rowOff>180975</xdr:rowOff>
                  </from>
                  <to>
                    <xdr:col>3</xdr:col>
                    <xdr:colOff>171450</xdr:colOff>
                    <xdr:row>69</xdr:row>
                    <xdr:rowOff>19050</xdr:rowOff>
                  </to>
                </anchor>
              </controlPr>
            </control>
          </mc:Choice>
        </mc:AlternateContent>
        <mc:AlternateContent xmlns:mc="http://schemas.openxmlformats.org/markup-compatibility/2006">
          <mc:Choice Requires="x14">
            <control shapeId="28818" r:id="rId67" name="Check Box 146">
              <controlPr defaultSize="0" autoFill="0" autoLine="0" autoPict="0">
                <anchor moveWithCells="1">
                  <from>
                    <xdr:col>1</xdr:col>
                    <xdr:colOff>1571625</xdr:colOff>
                    <xdr:row>68</xdr:row>
                    <xdr:rowOff>180975</xdr:rowOff>
                  </from>
                  <to>
                    <xdr:col>3</xdr:col>
                    <xdr:colOff>171450</xdr:colOff>
                    <xdr:row>70</xdr:row>
                    <xdr:rowOff>19050</xdr:rowOff>
                  </to>
                </anchor>
              </controlPr>
            </control>
          </mc:Choice>
        </mc:AlternateContent>
        <mc:AlternateContent xmlns:mc="http://schemas.openxmlformats.org/markup-compatibility/2006">
          <mc:Choice Requires="x14">
            <control shapeId="28819" r:id="rId68" name="Check Box 147">
              <controlPr defaultSize="0" autoFill="0" autoLine="0" autoPict="0">
                <anchor moveWithCells="1">
                  <from>
                    <xdr:col>1</xdr:col>
                    <xdr:colOff>1571625</xdr:colOff>
                    <xdr:row>70</xdr:row>
                    <xdr:rowOff>276225</xdr:rowOff>
                  </from>
                  <to>
                    <xdr:col>3</xdr:col>
                    <xdr:colOff>171450</xdr:colOff>
                    <xdr:row>70</xdr:row>
                    <xdr:rowOff>495300</xdr:rowOff>
                  </to>
                </anchor>
              </controlPr>
            </control>
          </mc:Choice>
        </mc:AlternateContent>
        <mc:AlternateContent xmlns:mc="http://schemas.openxmlformats.org/markup-compatibility/2006">
          <mc:Choice Requires="x14">
            <control shapeId="28820" r:id="rId69" name="Check Box 148">
              <controlPr defaultSize="0" autoFill="0" autoLine="0" autoPict="0">
                <anchor moveWithCells="1">
                  <from>
                    <xdr:col>1</xdr:col>
                    <xdr:colOff>1571625</xdr:colOff>
                    <xdr:row>71</xdr:row>
                    <xdr:rowOff>57150</xdr:rowOff>
                  </from>
                  <to>
                    <xdr:col>3</xdr:col>
                    <xdr:colOff>171450</xdr:colOff>
                    <xdr:row>71</xdr:row>
                    <xdr:rowOff>276225</xdr:rowOff>
                  </to>
                </anchor>
              </controlPr>
            </control>
          </mc:Choice>
        </mc:AlternateContent>
        <mc:AlternateContent xmlns:mc="http://schemas.openxmlformats.org/markup-compatibility/2006">
          <mc:Choice Requires="x14">
            <control shapeId="28821" r:id="rId70" name="Check Box 149">
              <controlPr defaultSize="0" autoFill="0" autoLine="0" autoPict="0">
                <anchor moveWithCells="1">
                  <from>
                    <xdr:col>1</xdr:col>
                    <xdr:colOff>1571625</xdr:colOff>
                    <xdr:row>71</xdr:row>
                    <xdr:rowOff>295275</xdr:rowOff>
                  </from>
                  <to>
                    <xdr:col>3</xdr:col>
                    <xdr:colOff>171450</xdr:colOff>
                    <xdr:row>73</xdr:row>
                    <xdr:rowOff>9525</xdr:rowOff>
                  </to>
                </anchor>
              </controlPr>
            </control>
          </mc:Choice>
        </mc:AlternateContent>
        <mc:AlternateContent xmlns:mc="http://schemas.openxmlformats.org/markup-compatibility/2006">
          <mc:Choice Requires="x14">
            <control shapeId="28822" r:id="rId71" name="Check Box 150">
              <controlPr defaultSize="0" autoFill="0" autoLine="0" autoPict="0">
                <anchor moveWithCells="1">
                  <from>
                    <xdr:col>1</xdr:col>
                    <xdr:colOff>1571625</xdr:colOff>
                    <xdr:row>72</xdr:row>
                    <xdr:rowOff>180975</xdr:rowOff>
                  </from>
                  <to>
                    <xdr:col>3</xdr:col>
                    <xdr:colOff>171450</xdr:colOff>
                    <xdr:row>74</xdr:row>
                    <xdr:rowOff>19050</xdr:rowOff>
                  </to>
                </anchor>
              </controlPr>
            </control>
          </mc:Choice>
        </mc:AlternateContent>
        <mc:AlternateContent xmlns:mc="http://schemas.openxmlformats.org/markup-compatibility/2006">
          <mc:Choice Requires="x14">
            <control shapeId="28823" r:id="rId72" name="Check Box 151">
              <controlPr defaultSize="0" autoFill="0" autoLine="0" autoPict="0">
                <anchor moveWithCells="1">
                  <from>
                    <xdr:col>1</xdr:col>
                    <xdr:colOff>1571625</xdr:colOff>
                    <xdr:row>73</xdr:row>
                    <xdr:rowOff>180975</xdr:rowOff>
                  </from>
                  <to>
                    <xdr:col>3</xdr:col>
                    <xdr:colOff>171450</xdr:colOff>
                    <xdr:row>75</xdr:row>
                    <xdr:rowOff>19050</xdr:rowOff>
                  </to>
                </anchor>
              </controlPr>
            </control>
          </mc:Choice>
        </mc:AlternateContent>
        <mc:AlternateContent xmlns:mc="http://schemas.openxmlformats.org/markup-compatibility/2006">
          <mc:Choice Requires="x14">
            <control shapeId="28824" r:id="rId73" name="Check Box 152">
              <controlPr defaultSize="0" autoFill="0" autoLine="0" autoPict="0">
                <anchor moveWithCells="1">
                  <from>
                    <xdr:col>1</xdr:col>
                    <xdr:colOff>1571625</xdr:colOff>
                    <xdr:row>75</xdr:row>
                    <xdr:rowOff>57150</xdr:rowOff>
                  </from>
                  <to>
                    <xdr:col>3</xdr:col>
                    <xdr:colOff>171450</xdr:colOff>
                    <xdr:row>75</xdr:row>
                    <xdr:rowOff>276225</xdr:rowOff>
                  </to>
                </anchor>
              </controlPr>
            </control>
          </mc:Choice>
        </mc:AlternateContent>
        <mc:AlternateContent xmlns:mc="http://schemas.openxmlformats.org/markup-compatibility/2006">
          <mc:Choice Requires="x14">
            <control shapeId="28825" r:id="rId74" name="Check Box 153">
              <controlPr defaultSize="0" autoFill="0" autoLine="0" autoPict="0">
                <anchor moveWithCells="1">
                  <from>
                    <xdr:col>1</xdr:col>
                    <xdr:colOff>1571625</xdr:colOff>
                    <xdr:row>75</xdr:row>
                    <xdr:rowOff>295275</xdr:rowOff>
                  </from>
                  <to>
                    <xdr:col>3</xdr:col>
                    <xdr:colOff>171450</xdr:colOff>
                    <xdr:row>77</xdr:row>
                    <xdr:rowOff>9525</xdr:rowOff>
                  </to>
                </anchor>
              </controlPr>
            </control>
          </mc:Choice>
        </mc:AlternateContent>
        <mc:AlternateContent xmlns:mc="http://schemas.openxmlformats.org/markup-compatibility/2006">
          <mc:Choice Requires="x14">
            <control shapeId="28826" r:id="rId75" name="Check Box 154">
              <controlPr defaultSize="0" autoFill="0" autoLine="0" autoPict="0">
                <anchor moveWithCells="1">
                  <from>
                    <xdr:col>1</xdr:col>
                    <xdr:colOff>1571625</xdr:colOff>
                    <xdr:row>77</xdr:row>
                    <xdr:rowOff>114300</xdr:rowOff>
                  </from>
                  <to>
                    <xdr:col>3</xdr:col>
                    <xdr:colOff>171450</xdr:colOff>
                    <xdr:row>77</xdr:row>
                    <xdr:rowOff>333375</xdr:rowOff>
                  </to>
                </anchor>
              </controlPr>
            </control>
          </mc:Choice>
        </mc:AlternateContent>
        <mc:AlternateContent xmlns:mc="http://schemas.openxmlformats.org/markup-compatibility/2006">
          <mc:Choice Requires="x14">
            <control shapeId="28827" r:id="rId76" name="Check Box 155">
              <controlPr defaultSize="0" autoFill="0" autoLine="0" autoPict="0">
                <anchor moveWithCells="1">
                  <from>
                    <xdr:col>1</xdr:col>
                    <xdr:colOff>1571625</xdr:colOff>
                    <xdr:row>78</xdr:row>
                    <xdr:rowOff>47625</xdr:rowOff>
                  </from>
                  <to>
                    <xdr:col>3</xdr:col>
                    <xdr:colOff>171450</xdr:colOff>
                    <xdr:row>78</xdr:row>
                    <xdr:rowOff>266700</xdr:rowOff>
                  </to>
                </anchor>
              </controlPr>
            </control>
          </mc:Choice>
        </mc:AlternateContent>
        <mc:AlternateContent xmlns:mc="http://schemas.openxmlformats.org/markup-compatibility/2006">
          <mc:Choice Requires="x14">
            <control shapeId="28828" r:id="rId77" name="Check Box 156">
              <controlPr defaultSize="0" autoFill="0" autoLine="0" autoPict="0">
                <anchor moveWithCells="1">
                  <from>
                    <xdr:col>1</xdr:col>
                    <xdr:colOff>1571625</xdr:colOff>
                    <xdr:row>79</xdr:row>
                    <xdr:rowOff>38100</xdr:rowOff>
                  </from>
                  <to>
                    <xdr:col>3</xdr:col>
                    <xdr:colOff>171450</xdr:colOff>
                    <xdr:row>79</xdr:row>
                    <xdr:rowOff>257175</xdr:rowOff>
                  </to>
                </anchor>
              </controlPr>
            </control>
          </mc:Choice>
        </mc:AlternateContent>
        <mc:AlternateContent xmlns:mc="http://schemas.openxmlformats.org/markup-compatibility/2006">
          <mc:Choice Requires="x14">
            <control shapeId="28829" r:id="rId78" name="Check Box 157">
              <controlPr defaultSize="0" autoFill="0" autoLine="0" autoPict="0">
                <anchor moveWithCells="1">
                  <from>
                    <xdr:col>1</xdr:col>
                    <xdr:colOff>1571625</xdr:colOff>
                    <xdr:row>79</xdr:row>
                    <xdr:rowOff>295275</xdr:rowOff>
                  </from>
                  <to>
                    <xdr:col>3</xdr:col>
                    <xdr:colOff>171450</xdr:colOff>
                    <xdr:row>81</xdr:row>
                    <xdr:rowOff>9525</xdr:rowOff>
                  </to>
                </anchor>
              </controlPr>
            </control>
          </mc:Choice>
        </mc:AlternateContent>
        <mc:AlternateContent xmlns:mc="http://schemas.openxmlformats.org/markup-compatibility/2006">
          <mc:Choice Requires="x14">
            <control shapeId="28830" r:id="rId79" name="Check Box 158">
              <controlPr defaultSize="0" autoFill="0" autoLine="0" autoPict="0">
                <anchor moveWithCells="1">
                  <from>
                    <xdr:col>1</xdr:col>
                    <xdr:colOff>1571625</xdr:colOff>
                    <xdr:row>80</xdr:row>
                    <xdr:rowOff>180975</xdr:rowOff>
                  </from>
                  <to>
                    <xdr:col>3</xdr:col>
                    <xdr:colOff>171450</xdr:colOff>
                    <xdr:row>82</xdr:row>
                    <xdr:rowOff>19050</xdr:rowOff>
                  </to>
                </anchor>
              </controlPr>
            </control>
          </mc:Choice>
        </mc:AlternateContent>
        <mc:AlternateContent xmlns:mc="http://schemas.openxmlformats.org/markup-compatibility/2006">
          <mc:Choice Requires="x14">
            <control shapeId="28841" r:id="rId80" name="Check Box 169">
              <controlPr defaultSize="0" autoFill="0" autoLine="0" autoPict="0">
                <anchor moveWithCells="1">
                  <from>
                    <xdr:col>1</xdr:col>
                    <xdr:colOff>1571625</xdr:colOff>
                    <xdr:row>83</xdr:row>
                    <xdr:rowOff>171450</xdr:rowOff>
                  </from>
                  <to>
                    <xdr:col>3</xdr:col>
                    <xdr:colOff>171450</xdr:colOff>
                    <xdr:row>85</xdr:row>
                    <xdr:rowOff>9525</xdr:rowOff>
                  </to>
                </anchor>
              </controlPr>
            </control>
          </mc:Choice>
        </mc:AlternateContent>
        <mc:AlternateContent xmlns:mc="http://schemas.openxmlformats.org/markup-compatibility/2006">
          <mc:Choice Requires="x14">
            <control shapeId="28842" r:id="rId81" name="Check Box 170">
              <controlPr defaultSize="0" autoFill="0" autoLine="0" autoPict="0">
                <anchor moveWithCells="1">
                  <from>
                    <xdr:col>1</xdr:col>
                    <xdr:colOff>1571625</xdr:colOff>
                    <xdr:row>85</xdr:row>
                    <xdr:rowOff>0</xdr:rowOff>
                  </from>
                  <to>
                    <xdr:col>3</xdr:col>
                    <xdr:colOff>171450</xdr:colOff>
                    <xdr:row>86</xdr:row>
                    <xdr:rowOff>28575</xdr:rowOff>
                  </to>
                </anchor>
              </controlPr>
            </control>
          </mc:Choice>
        </mc:AlternateContent>
        <mc:AlternateContent xmlns:mc="http://schemas.openxmlformats.org/markup-compatibility/2006">
          <mc:Choice Requires="x14">
            <control shapeId="28843" r:id="rId82" name="Check Box 171">
              <controlPr defaultSize="0" autoFill="0" autoLine="0" autoPict="0">
                <anchor moveWithCells="1">
                  <from>
                    <xdr:col>1</xdr:col>
                    <xdr:colOff>1571625</xdr:colOff>
                    <xdr:row>86</xdr:row>
                    <xdr:rowOff>57150</xdr:rowOff>
                  </from>
                  <to>
                    <xdr:col>3</xdr:col>
                    <xdr:colOff>171450</xdr:colOff>
                    <xdr:row>86</xdr:row>
                    <xdr:rowOff>276225</xdr:rowOff>
                  </to>
                </anchor>
              </controlPr>
            </control>
          </mc:Choice>
        </mc:AlternateContent>
        <mc:AlternateContent xmlns:mc="http://schemas.openxmlformats.org/markup-compatibility/2006">
          <mc:Choice Requires="x14">
            <control shapeId="28844" r:id="rId83" name="Check Box 172">
              <controlPr defaultSize="0" autoFill="0" autoLine="0" autoPict="0">
                <anchor moveWithCells="1">
                  <from>
                    <xdr:col>1</xdr:col>
                    <xdr:colOff>1571625</xdr:colOff>
                    <xdr:row>87</xdr:row>
                    <xdr:rowOff>114300</xdr:rowOff>
                  </from>
                  <to>
                    <xdr:col>3</xdr:col>
                    <xdr:colOff>171450</xdr:colOff>
                    <xdr:row>87</xdr:row>
                    <xdr:rowOff>333375</xdr:rowOff>
                  </to>
                </anchor>
              </controlPr>
            </control>
          </mc:Choice>
        </mc:AlternateContent>
        <mc:AlternateContent xmlns:mc="http://schemas.openxmlformats.org/markup-compatibility/2006">
          <mc:Choice Requires="x14">
            <control shapeId="28845" r:id="rId84" name="Check Box 173">
              <controlPr defaultSize="0" autoFill="0" autoLine="0" autoPict="0">
                <anchor moveWithCells="1">
                  <from>
                    <xdr:col>1</xdr:col>
                    <xdr:colOff>1571625</xdr:colOff>
                    <xdr:row>88</xdr:row>
                    <xdr:rowOff>47625</xdr:rowOff>
                  </from>
                  <to>
                    <xdr:col>3</xdr:col>
                    <xdr:colOff>171450</xdr:colOff>
                    <xdr:row>88</xdr:row>
                    <xdr:rowOff>266700</xdr:rowOff>
                  </to>
                </anchor>
              </controlPr>
            </control>
          </mc:Choice>
        </mc:AlternateContent>
        <mc:AlternateContent xmlns:mc="http://schemas.openxmlformats.org/markup-compatibility/2006">
          <mc:Choice Requires="x14">
            <control shapeId="28846" r:id="rId85" name="Check Box 174">
              <controlPr defaultSize="0" autoFill="0" autoLine="0" autoPict="0">
                <anchor moveWithCells="1">
                  <from>
                    <xdr:col>1</xdr:col>
                    <xdr:colOff>1571625</xdr:colOff>
                    <xdr:row>89</xdr:row>
                    <xdr:rowOff>47625</xdr:rowOff>
                  </from>
                  <to>
                    <xdr:col>3</xdr:col>
                    <xdr:colOff>171450</xdr:colOff>
                    <xdr:row>89</xdr:row>
                    <xdr:rowOff>266700</xdr:rowOff>
                  </to>
                </anchor>
              </controlPr>
            </control>
          </mc:Choice>
        </mc:AlternateContent>
        <mc:AlternateContent xmlns:mc="http://schemas.openxmlformats.org/markup-compatibility/2006">
          <mc:Choice Requires="x14">
            <control shapeId="28847" r:id="rId86" name="Check Box 175">
              <controlPr defaultSize="0" autoFill="0" autoLine="0" autoPict="0">
                <anchor moveWithCells="1">
                  <from>
                    <xdr:col>1</xdr:col>
                    <xdr:colOff>1571625</xdr:colOff>
                    <xdr:row>90</xdr:row>
                    <xdr:rowOff>180975</xdr:rowOff>
                  </from>
                  <to>
                    <xdr:col>3</xdr:col>
                    <xdr:colOff>171450</xdr:colOff>
                    <xdr:row>92</xdr:row>
                    <xdr:rowOff>19050</xdr:rowOff>
                  </to>
                </anchor>
              </controlPr>
            </control>
          </mc:Choice>
        </mc:AlternateContent>
        <mc:AlternateContent xmlns:mc="http://schemas.openxmlformats.org/markup-compatibility/2006">
          <mc:Choice Requires="x14">
            <control shapeId="28848" r:id="rId87" name="Check Box 176">
              <controlPr defaultSize="0" autoFill="0" autoLine="0" autoPict="0">
                <anchor moveWithCells="1">
                  <from>
                    <xdr:col>1</xdr:col>
                    <xdr:colOff>1571625</xdr:colOff>
                    <xdr:row>91</xdr:row>
                    <xdr:rowOff>180975</xdr:rowOff>
                  </from>
                  <to>
                    <xdr:col>3</xdr:col>
                    <xdr:colOff>171450</xdr:colOff>
                    <xdr:row>93</xdr:row>
                    <xdr:rowOff>19050</xdr:rowOff>
                  </to>
                </anchor>
              </controlPr>
            </control>
          </mc:Choice>
        </mc:AlternateContent>
        <mc:AlternateContent xmlns:mc="http://schemas.openxmlformats.org/markup-compatibility/2006">
          <mc:Choice Requires="x14">
            <control shapeId="28849" r:id="rId88" name="Check Box 177">
              <controlPr defaultSize="0" autoFill="0" autoLine="0" autoPict="0">
                <anchor moveWithCells="1">
                  <from>
                    <xdr:col>1</xdr:col>
                    <xdr:colOff>1571625</xdr:colOff>
                    <xdr:row>92</xdr:row>
                    <xdr:rowOff>180975</xdr:rowOff>
                  </from>
                  <to>
                    <xdr:col>3</xdr:col>
                    <xdr:colOff>171450</xdr:colOff>
                    <xdr:row>94</xdr:row>
                    <xdr:rowOff>19050</xdr:rowOff>
                  </to>
                </anchor>
              </controlPr>
            </control>
          </mc:Choice>
        </mc:AlternateContent>
        <mc:AlternateContent xmlns:mc="http://schemas.openxmlformats.org/markup-compatibility/2006">
          <mc:Choice Requires="x14">
            <control shapeId="28850" r:id="rId89" name="Check Box 178">
              <controlPr defaultSize="0" autoFill="0" autoLine="0" autoPict="0">
                <anchor moveWithCells="1">
                  <from>
                    <xdr:col>1</xdr:col>
                    <xdr:colOff>1571625</xdr:colOff>
                    <xdr:row>89</xdr:row>
                    <xdr:rowOff>295275</xdr:rowOff>
                  </from>
                  <to>
                    <xdr:col>3</xdr:col>
                    <xdr:colOff>171450</xdr:colOff>
                    <xdr:row>91</xdr:row>
                    <xdr:rowOff>9525</xdr:rowOff>
                  </to>
                </anchor>
              </controlPr>
            </control>
          </mc:Choice>
        </mc:AlternateContent>
        <mc:AlternateContent xmlns:mc="http://schemas.openxmlformats.org/markup-compatibility/2006">
          <mc:Choice Requires="x14">
            <control shapeId="28851" r:id="rId90" name="Check Box 179">
              <controlPr defaultSize="0" autoFill="0" autoLine="0" autoPict="0">
                <anchor moveWithCells="1">
                  <from>
                    <xdr:col>1</xdr:col>
                    <xdr:colOff>1571625</xdr:colOff>
                    <xdr:row>95</xdr:row>
                    <xdr:rowOff>171450</xdr:rowOff>
                  </from>
                  <to>
                    <xdr:col>3</xdr:col>
                    <xdr:colOff>171450</xdr:colOff>
                    <xdr:row>97</xdr:row>
                    <xdr:rowOff>9525</xdr:rowOff>
                  </to>
                </anchor>
              </controlPr>
            </control>
          </mc:Choice>
        </mc:AlternateContent>
        <mc:AlternateContent xmlns:mc="http://schemas.openxmlformats.org/markup-compatibility/2006">
          <mc:Choice Requires="x14">
            <control shapeId="28852" r:id="rId91" name="Check Box 180">
              <controlPr defaultSize="0" autoFill="0" autoLine="0" autoPict="0">
                <anchor moveWithCells="1">
                  <from>
                    <xdr:col>1</xdr:col>
                    <xdr:colOff>1571625</xdr:colOff>
                    <xdr:row>96</xdr:row>
                    <xdr:rowOff>171450</xdr:rowOff>
                  </from>
                  <to>
                    <xdr:col>3</xdr:col>
                    <xdr:colOff>171450</xdr:colOff>
                    <xdr:row>98</xdr:row>
                    <xdr:rowOff>9525</xdr:rowOff>
                  </to>
                </anchor>
              </controlPr>
            </control>
          </mc:Choice>
        </mc:AlternateContent>
        <mc:AlternateContent xmlns:mc="http://schemas.openxmlformats.org/markup-compatibility/2006">
          <mc:Choice Requires="x14">
            <control shapeId="28859" r:id="rId92" name="Check Box 187">
              <controlPr defaultSize="0" autoFill="0" autoLine="0" autoPict="0">
                <anchor moveWithCells="1">
                  <from>
                    <xdr:col>1</xdr:col>
                    <xdr:colOff>1571625</xdr:colOff>
                    <xdr:row>100</xdr:row>
                    <xdr:rowOff>47625</xdr:rowOff>
                  </from>
                  <to>
                    <xdr:col>3</xdr:col>
                    <xdr:colOff>171450</xdr:colOff>
                    <xdr:row>100</xdr:row>
                    <xdr:rowOff>266700</xdr:rowOff>
                  </to>
                </anchor>
              </controlPr>
            </control>
          </mc:Choice>
        </mc:AlternateContent>
        <mc:AlternateContent xmlns:mc="http://schemas.openxmlformats.org/markup-compatibility/2006">
          <mc:Choice Requires="x14">
            <control shapeId="28860" r:id="rId93" name="Check Box 188">
              <controlPr defaultSize="0" autoFill="0" autoLine="0" autoPict="0">
                <anchor moveWithCells="1">
                  <from>
                    <xdr:col>1</xdr:col>
                    <xdr:colOff>1571625</xdr:colOff>
                    <xdr:row>100</xdr:row>
                    <xdr:rowOff>304800</xdr:rowOff>
                  </from>
                  <to>
                    <xdr:col>3</xdr:col>
                    <xdr:colOff>171450</xdr:colOff>
                    <xdr:row>102</xdr:row>
                    <xdr:rowOff>19050</xdr:rowOff>
                  </to>
                </anchor>
              </controlPr>
            </control>
          </mc:Choice>
        </mc:AlternateContent>
        <mc:AlternateContent xmlns:mc="http://schemas.openxmlformats.org/markup-compatibility/2006">
          <mc:Choice Requires="x14">
            <control shapeId="28861" r:id="rId94" name="Check Box 189">
              <controlPr defaultSize="0" autoFill="0" autoLine="0" autoPict="0">
                <anchor moveWithCells="1">
                  <from>
                    <xdr:col>1</xdr:col>
                    <xdr:colOff>1571625</xdr:colOff>
                    <xdr:row>101</xdr:row>
                    <xdr:rowOff>180975</xdr:rowOff>
                  </from>
                  <to>
                    <xdr:col>3</xdr:col>
                    <xdr:colOff>171450</xdr:colOff>
                    <xdr:row>103</xdr:row>
                    <xdr:rowOff>19050</xdr:rowOff>
                  </to>
                </anchor>
              </controlPr>
            </control>
          </mc:Choice>
        </mc:AlternateContent>
        <mc:AlternateContent xmlns:mc="http://schemas.openxmlformats.org/markup-compatibility/2006">
          <mc:Choice Requires="x14">
            <control shapeId="28862" r:id="rId95" name="Check Box 190">
              <controlPr defaultSize="0" autoFill="0" autoLine="0" autoPict="0">
                <anchor moveWithCells="1">
                  <from>
                    <xdr:col>1</xdr:col>
                    <xdr:colOff>1571625</xdr:colOff>
                    <xdr:row>103</xdr:row>
                    <xdr:rowOff>28575</xdr:rowOff>
                  </from>
                  <to>
                    <xdr:col>3</xdr:col>
                    <xdr:colOff>171450</xdr:colOff>
                    <xdr:row>103</xdr:row>
                    <xdr:rowOff>247650</xdr:rowOff>
                  </to>
                </anchor>
              </controlPr>
            </control>
          </mc:Choice>
        </mc:AlternateContent>
        <mc:AlternateContent xmlns:mc="http://schemas.openxmlformats.org/markup-compatibility/2006">
          <mc:Choice Requires="x14">
            <control shapeId="28863" r:id="rId96" name="Check Box 191">
              <controlPr defaultSize="0" autoFill="0" autoLine="0" autoPict="0">
                <anchor moveWithCells="1">
                  <from>
                    <xdr:col>1</xdr:col>
                    <xdr:colOff>1571625</xdr:colOff>
                    <xdr:row>103</xdr:row>
                    <xdr:rowOff>295275</xdr:rowOff>
                  </from>
                  <to>
                    <xdr:col>3</xdr:col>
                    <xdr:colOff>171450</xdr:colOff>
                    <xdr:row>105</xdr:row>
                    <xdr:rowOff>9525</xdr:rowOff>
                  </to>
                </anchor>
              </controlPr>
            </control>
          </mc:Choice>
        </mc:AlternateContent>
        <mc:AlternateContent xmlns:mc="http://schemas.openxmlformats.org/markup-compatibility/2006">
          <mc:Choice Requires="x14">
            <control shapeId="28864" r:id="rId97" name="Check Box 192">
              <controlPr defaultSize="0" autoFill="0" autoLine="0" autoPict="0">
                <anchor moveWithCells="1">
                  <from>
                    <xdr:col>1</xdr:col>
                    <xdr:colOff>1571625</xdr:colOff>
                    <xdr:row>104</xdr:row>
                    <xdr:rowOff>180975</xdr:rowOff>
                  </from>
                  <to>
                    <xdr:col>3</xdr:col>
                    <xdr:colOff>171450</xdr:colOff>
                    <xdr:row>106</xdr:row>
                    <xdr:rowOff>19050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719C8C-5166-4EF1-A13D-B083F6E0CE98}">
  <sheetPr codeName="Sheet17"/>
  <dimension ref="A1:D11"/>
  <sheetViews>
    <sheetView showGridLines="0" view="pageBreakPreview" zoomScaleNormal="100" zoomScaleSheetLayoutView="100" workbookViewId="0"/>
  </sheetViews>
  <sheetFormatPr defaultRowHeight="15" customHeight="1"/>
  <cols>
    <col min="1" max="1" width="10.625" style="9" customWidth="1"/>
    <col min="2" max="2" width="20.625" style="9" customWidth="1"/>
    <col min="3" max="3" width="2.625" style="9" customWidth="1"/>
    <col min="4" max="4" width="46.625" style="13" customWidth="1"/>
    <col min="5" max="16384" width="9" style="9"/>
  </cols>
  <sheetData>
    <row r="1" spans="1:4" ht="15" customHeight="1">
      <c r="A1" s="7" t="s">
        <v>913</v>
      </c>
      <c r="B1" s="8"/>
      <c r="C1" s="7"/>
      <c r="D1" s="8"/>
    </row>
    <row r="2" spans="1:4" s="10" customFormat="1" ht="15" customHeight="1">
      <c r="A2" s="1160" t="s">
        <v>747</v>
      </c>
      <c r="B2" s="1162"/>
      <c r="C2" s="1160" t="s">
        <v>748</v>
      </c>
      <c r="D2" s="1161"/>
    </row>
    <row r="3" spans="1:4" ht="15" customHeight="1">
      <c r="A3" s="1169" t="s">
        <v>749</v>
      </c>
      <c r="B3" s="1170"/>
      <c r="C3" s="25"/>
      <c r="D3" s="14" t="s">
        <v>794</v>
      </c>
    </row>
    <row r="4" spans="1:4" ht="15" customHeight="1">
      <c r="A4" s="1177"/>
      <c r="B4" s="1178"/>
      <c r="C4" s="26"/>
      <c r="D4" s="15" t="s">
        <v>834</v>
      </c>
    </row>
    <row r="5" spans="1:4" ht="15" customHeight="1">
      <c r="A5" s="1175" t="s">
        <v>914</v>
      </c>
      <c r="B5" s="1176"/>
      <c r="C5" s="26"/>
      <c r="D5" s="15" t="s">
        <v>915</v>
      </c>
    </row>
    <row r="6" spans="1:4" ht="15" customHeight="1">
      <c r="A6" s="1175" t="s">
        <v>916</v>
      </c>
      <c r="B6" s="1176"/>
      <c r="C6" s="26"/>
      <c r="D6" s="15" t="s">
        <v>917</v>
      </c>
    </row>
    <row r="7" spans="1:4" ht="15" customHeight="1">
      <c r="A7" s="1169" t="s">
        <v>918</v>
      </c>
      <c r="B7" s="1170"/>
      <c r="C7" s="26"/>
      <c r="D7" s="15" t="s">
        <v>919</v>
      </c>
    </row>
    <row r="8" spans="1:4" ht="15" customHeight="1">
      <c r="A8" s="1158"/>
      <c r="B8" s="1179"/>
      <c r="C8" s="26"/>
      <c r="D8" s="15" t="s">
        <v>920</v>
      </c>
    </row>
    <row r="9" spans="1:4" ht="15" customHeight="1">
      <c r="A9" s="1158"/>
      <c r="B9" s="1179"/>
      <c r="C9" s="26"/>
      <c r="D9" s="15" t="s">
        <v>921</v>
      </c>
    </row>
    <row r="10" spans="1:4" ht="15" customHeight="1">
      <c r="A10" s="1158"/>
      <c r="B10" s="1179"/>
      <c r="C10" s="26"/>
      <c r="D10" s="15" t="s">
        <v>922</v>
      </c>
    </row>
    <row r="11" spans="1:4" ht="15" customHeight="1">
      <c r="A11" s="1177"/>
      <c r="B11" s="1178"/>
      <c r="C11" s="26"/>
      <c r="D11" s="15" t="s">
        <v>923</v>
      </c>
    </row>
  </sheetData>
  <sheetProtection algorithmName="SHA-512" hashValue="0bqEs3eInoj1E4kWF2VHbE3nsM8622nCxJxiPAKVHRGQHZwZPC0PHgm8yB/ChVCMhcENgl9SJ9R7xv4lQXKQnQ==" saltValue="z3O2cGhPO1b1lYrTdhkgwg==" spinCount="100000" sheet="1" objects="1" scenarios="1" selectLockedCells="1"/>
  <mergeCells count="6">
    <mergeCell ref="A7:B11"/>
    <mergeCell ref="A2:B2"/>
    <mergeCell ref="C2:D2"/>
    <mergeCell ref="A3:B4"/>
    <mergeCell ref="A5:B5"/>
    <mergeCell ref="A6:B6"/>
  </mergeCells>
  <phoneticPr fontId="1"/>
  <printOptions horizontalCentered="1"/>
  <pageMargins left="0.23622047244094491" right="0.23622047244094491"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1</xdr:col>
                    <xdr:colOff>1571625</xdr:colOff>
                    <xdr:row>1</xdr:row>
                    <xdr:rowOff>171450</xdr:rowOff>
                  </from>
                  <to>
                    <xdr:col>3</xdr:col>
                    <xdr:colOff>171450</xdr:colOff>
                    <xdr:row>3</xdr:row>
                    <xdr:rowOff>9525</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1</xdr:col>
                    <xdr:colOff>1571625</xdr:colOff>
                    <xdr:row>3</xdr:row>
                    <xdr:rowOff>0</xdr:rowOff>
                  </from>
                  <to>
                    <xdr:col>3</xdr:col>
                    <xdr:colOff>171450</xdr:colOff>
                    <xdr:row>4</xdr:row>
                    <xdr:rowOff>28575</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1</xdr:col>
                    <xdr:colOff>1571625</xdr:colOff>
                    <xdr:row>3</xdr:row>
                    <xdr:rowOff>180975</xdr:rowOff>
                  </from>
                  <to>
                    <xdr:col>3</xdr:col>
                    <xdr:colOff>171450</xdr:colOff>
                    <xdr:row>5</xdr:row>
                    <xdr:rowOff>19050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1</xdr:col>
                    <xdr:colOff>1571625</xdr:colOff>
                    <xdr:row>4</xdr:row>
                    <xdr:rowOff>180975</xdr:rowOff>
                  </from>
                  <to>
                    <xdr:col>3</xdr:col>
                    <xdr:colOff>171450</xdr:colOff>
                    <xdr:row>6</xdr:row>
                    <xdr:rowOff>19050</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from>
                    <xdr:col>1</xdr:col>
                    <xdr:colOff>1571625</xdr:colOff>
                    <xdr:row>5</xdr:row>
                    <xdr:rowOff>180975</xdr:rowOff>
                  </from>
                  <to>
                    <xdr:col>3</xdr:col>
                    <xdr:colOff>171450</xdr:colOff>
                    <xdr:row>7</xdr:row>
                    <xdr:rowOff>19050</xdr:rowOff>
                  </to>
                </anchor>
              </controlPr>
            </control>
          </mc:Choice>
        </mc:AlternateContent>
        <mc:AlternateContent xmlns:mc="http://schemas.openxmlformats.org/markup-compatibility/2006">
          <mc:Choice Requires="x14">
            <control shapeId="13318" r:id="rId9" name="Check Box 6">
              <controlPr defaultSize="0" autoFill="0" autoLine="0" autoPict="0">
                <anchor moveWithCells="1">
                  <from>
                    <xdr:col>1</xdr:col>
                    <xdr:colOff>1571625</xdr:colOff>
                    <xdr:row>6</xdr:row>
                    <xdr:rowOff>180975</xdr:rowOff>
                  </from>
                  <to>
                    <xdr:col>3</xdr:col>
                    <xdr:colOff>171450</xdr:colOff>
                    <xdr:row>8</xdr:row>
                    <xdr:rowOff>19050</xdr:rowOff>
                  </to>
                </anchor>
              </controlPr>
            </control>
          </mc:Choice>
        </mc:AlternateContent>
        <mc:AlternateContent xmlns:mc="http://schemas.openxmlformats.org/markup-compatibility/2006">
          <mc:Choice Requires="x14">
            <control shapeId="13319" r:id="rId10" name="Check Box 7">
              <controlPr defaultSize="0" autoFill="0" autoLine="0" autoPict="0">
                <anchor moveWithCells="1">
                  <from>
                    <xdr:col>1</xdr:col>
                    <xdr:colOff>1571625</xdr:colOff>
                    <xdr:row>7</xdr:row>
                    <xdr:rowOff>180975</xdr:rowOff>
                  </from>
                  <to>
                    <xdr:col>3</xdr:col>
                    <xdr:colOff>171450</xdr:colOff>
                    <xdr:row>9</xdr:row>
                    <xdr:rowOff>19050</xdr:rowOff>
                  </to>
                </anchor>
              </controlPr>
            </control>
          </mc:Choice>
        </mc:AlternateContent>
        <mc:AlternateContent xmlns:mc="http://schemas.openxmlformats.org/markup-compatibility/2006">
          <mc:Choice Requires="x14">
            <control shapeId="13320" r:id="rId11" name="Check Box 8">
              <controlPr defaultSize="0" autoFill="0" autoLine="0" autoPict="0">
                <anchor moveWithCells="1">
                  <from>
                    <xdr:col>1</xdr:col>
                    <xdr:colOff>1571625</xdr:colOff>
                    <xdr:row>8</xdr:row>
                    <xdr:rowOff>180975</xdr:rowOff>
                  </from>
                  <to>
                    <xdr:col>3</xdr:col>
                    <xdr:colOff>171450</xdr:colOff>
                    <xdr:row>10</xdr:row>
                    <xdr:rowOff>19050</xdr:rowOff>
                  </to>
                </anchor>
              </controlPr>
            </control>
          </mc:Choice>
        </mc:AlternateContent>
        <mc:AlternateContent xmlns:mc="http://schemas.openxmlformats.org/markup-compatibility/2006">
          <mc:Choice Requires="x14">
            <control shapeId="13321" r:id="rId12" name="Check Box 9">
              <controlPr defaultSize="0" autoFill="0" autoLine="0" autoPict="0">
                <anchor moveWithCells="1">
                  <from>
                    <xdr:col>1</xdr:col>
                    <xdr:colOff>1571625</xdr:colOff>
                    <xdr:row>9</xdr:row>
                    <xdr:rowOff>180975</xdr:rowOff>
                  </from>
                  <to>
                    <xdr:col>3</xdr:col>
                    <xdr:colOff>171450</xdr:colOff>
                    <xdr:row>11</xdr:row>
                    <xdr:rowOff>19050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42ABD-3734-4068-B81D-D5FA9E29E3A9}">
  <sheetPr codeName="Sheet18"/>
  <dimension ref="A1:D26"/>
  <sheetViews>
    <sheetView showGridLines="0" view="pageBreakPreview" zoomScaleNormal="100" zoomScaleSheetLayoutView="100" workbookViewId="0"/>
  </sheetViews>
  <sheetFormatPr defaultRowHeight="15" customHeight="1"/>
  <cols>
    <col min="1" max="1" width="20.625" style="9" customWidth="1"/>
    <col min="2" max="2" width="10.625" style="9" customWidth="1"/>
    <col min="3" max="3" width="2.625" style="9" customWidth="1"/>
    <col min="4" max="4" width="46.625" style="13" customWidth="1"/>
    <col min="5" max="16384" width="9" style="9"/>
  </cols>
  <sheetData>
    <row r="1" spans="1:4" ht="15" customHeight="1">
      <c r="A1" s="7" t="s">
        <v>924</v>
      </c>
      <c r="B1" s="7"/>
      <c r="C1" s="7"/>
      <c r="D1" s="8"/>
    </row>
    <row r="2" spans="1:4" s="10" customFormat="1" ht="15" customHeight="1">
      <c r="A2" s="1160" t="s">
        <v>747</v>
      </c>
      <c r="B2" s="1161"/>
      <c r="C2" s="1160" t="s">
        <v>748</v>
      </c>
      <c r="D2" s="1161"/>
    </row>
    <row r="3" spans="1:4" ht="24.95" customHeight="1">
      <c r="A3" s="236" t="s">
        <v>749</v>
      </c>
      <c r="B3" s="23" t="s">
        <v>925</v>
      </c>
      <c r="C3" s="25"/>
      <c r="D3" s="14" t="s">
        <v>926</v>
      </c>
    </row>
    <row r="4" spans="1:4" ht="24.95" customHeight="1">
      <c r="A4" s="23" t="s">
        <v>927</v>
      </c>
      <c r="B4" s="23" t="s">
        <v>928</v>
      </c>
      <c r="C4" s="26"/>
      <c r="D4" s="15" t="s">
        <v>929</v>
      </c>
    </row>
    <row r="5" spans="1:4" ht="35.1" customHeight="1">
      <c r="A5" s="23" t="s">
        <v>930</v>
      </c>
      <c r="B5" s="23" t="s">
        <v>931</v>
      </c>
      <c r="C5" s="26"/>
      <c r="D5" s="15" t="s">
        <v>932</v>
      </c>
    </row>
    <row r="6" spans="1:4" ht="24.95" customHeight="1">
      <c r="A6" s="1173" t="s">
        <v>933</v>
      </c>
      <c r="B6" s="23" t="s">
        <v>934</v>
      </c>
      <c r="C6" s="26"/>
      <c r="D6" s="15" t="s">
        <v>935</v>
      </c>
    </row>
    <row r="7" spans="1:4" ht="15" customHeight="1">
      <c r="A7" s="1180"/>
      <c r="B7" s="23" t="s">
        <v>936</v>
      </c>
      <c r="C7" s="26"/>
      <c r="D7" s="15" t="s">
        <v>937</v>
      </c>
    </row>
    <row r="8" spans="1:4" ht="15" customHeight="1">
      <c r="A8" s="1180"/>
      <c r="B8" s="23" t="s">
        <v>938</v>
      </c>
      <c r="C8" s="26"/>
      <c r="D8" s="15" t="s">
        <v>939</v>
      </c>
    </row>
    <row r="9" spans="1:4" ht="24.95" customHeight="1">
      <c r="A9" s="1174"/>
      <c r="B9" s="23" t="s">
        <v>940</v>
      </c>
      <c r="C9" s="26"/>
      <c r="D9" s="15" t="s">
        <v>941</v>
      </c>
    </row>
    <row r="10" spans="1:4" ht="24.95" customHeight="1">
      <c r="A10" s="1173" t="s">
        <v>942</v>
      </c>
      <c r="B10" s="23" t="s">
        <v>943</v>
      </c>
      <c r="C10" s="26"/>
      <c r="D10" s="15" t="s">
        <v>944</v>
      </c>
    </row>
    <row r="11" spans="1:4" ht="24.95" customHeight="1">
      <c r="A11" s="1180"/>
      <c r="B11" s="23" t="s">
        <v>945</v>
      </c>
      <c r="C11" s="26"/>
      <c r="D11" s="15" t="s">
        <v>946</v>
      </c>
    </row>
    <row r="12" spans="1:4" ht="24.95" customHeight="1">
      <c r="A12" s="1174"/>
      <c r="B12" s="23" t="s">
        <v>947</v>
      </c>
      <c r="C12" s="26"/>
      <c r="D12" s="15" t="s">
        <v>948</v>
      </c>
    </row>
    <row r="13" spans="1:4" ht="24.95" customHeight="1">
      <c r="A13" s="23" t="s">
        <v>949</v>
      </c>
      <c r="B13" s="23" t="s">
        <v>950</v>
      </c>
      <c r="C13" s="26"/>
      <c r="D13" s="15" t="s">
        <v>951</v>
      </c>
    </row>
    <row r="14" spans="1:4" ht="24.95" customHeight="1">
      <c r="A14" s="1173" t="s">
        <v>952</v>
      </c>
      <c r="B14" s="23" t="s">
        <v>953</v>
      </c>
      <c r="C14" s="26"/>
      <c r="D14" s="15" t="s">
        <v>954</v>
      </c>
    </row>
    <row r="15" spans="1:4" ht="24.95" customHeight="1">
      <c r="A15" s="1174"/>
      <c r="B15" s="23" t="s">
        <v>955</v>
      </c>
      <c r="C15" s="26"/>
      <c r="D15" s="15" t="s">
        <v>956</v>
      </c>
    </row>
    <row r="16" spans="1:4" ht="15" customHeight="1">
      <c r="A16" s="23" t="s">
        <v>957</v>
      </c>
      <c r="B16" s="23" t="s">
        <v>958</v>
      </c>
      <c r="C16" s="26"/>
      <c r="D16" s="15" t="s">
        <v>959</v>
      </c>
    </row>
    <row r="17" spans="1:4" ht="24.95" customHeight="1">
      <c r="A17" s="1173" t="s">
        <v>960</v>
      </c>
      <c r="B17" s="23" t="s">
        <v>961</v>
      </c>
      <c r="C17" s="26"/>
      <c r="D17" s="15" t="s">
        <v>962</v>
      </c>
    </row>
    <row r="18" spans="1:4" ht="24.95" customHeight="1">
      <c r="A18" s="1180"/>
      <c r="B18" s="23" t="s">
        <v>963</v>
      </c>
      <c r="C18" s="26"/>
      <c r="D18" s="15" t="s">
        <v>964</v>
      </c>
    </row>
    <row r="19" spans="1:4" ht="24.95" customHeight="1">
      <c r="A19" s="1174"/>
      <c r="B19" s="23" t="s">
        <v>965</v>
      </c>
      <c r="C19" s="26"/>
      <c r="D19" s="15" t="s">
        <v>966</v>
      </c>
    </row>
    <row r="20" spans="1:4" ht="24.95" customHeight="1">
      <c r="A20" s="1173" t="s">
        <v>967</v>
      </c>
      <c r="B20" s="23" t="s">
        <v>968</v>
      </c>
      <c r="C20" s="26"/>
      <c r="D20" s="15" t="s">
        <v>969</v>
      </c>
    </row>
    <row r="21" spans="1:4" s="11" customFormat="1" ht="24.95" customHeight="1">
      <c r="A21" s="1174"/>
      <c r="B21" s="237" t="s">
        <v>968</v>
      </c>
      <c r="C21" s="26"/>
      <c r="D21" s="15" t="s">
        <v>970</v>
      </c>
    </row>
    <row r="22" spans="1:4" s="11" customFormat="1" ht="24.95" customHeight="1">
      <c r="A22" s="1187" t="s">
        <v>971</v>
      </c>
      <c r="B22" s="237" t="s">
        <v>972</v>
      </c>
      <c r="C22" s="26"/>
      <c r="D22" s="15" t="s">
        <v>973</v>
      </c>
    </row>
    <row r="23" spans="1:4" s="11" customFormat="1" ht="24.95" customHeight="1">
      <c r="A23" s="1188"/>
      <c r="B23" s="237" t="s">
        <v>974</v>
      </c>
      <c r="C23" s="26"/>
      <c r="D23" s="15" t="s">
        <v>975</v>
      </c>
    </row>
    <row r="24" spans="1:4" s="11" customFormat="1" ht="24.95" customHeight="1">
      <c r="A24" s="1188"/>
      <c r="B24" s="237" t="s">
        <v>976</v>
      </c>
      <c r="C24" s="26"/>
      <c r="D24" s="15" t="s">
        <v>977</v>
      </c>
    </row>
    <row r="25" spans="1:4" s="11" customFormat="1" ht="24.95" customHeight="1">
      <c r="A25" s="1189"/>
      <c r="B25" s="237" t="s">
        <v>978</v>
      </c>
      <c r="C25" s="26"/>
      <c r="D25" s="15" t="s">
        <v>979</v>
      </c>
    </row>
    <row r="26" spans="1:4" s="11" customFormat="1" ht="24.95" customHeight="1">
      <c r="A26" s="237" t="s">
        <v>980</v>
      </c>
      <c r="B26" s="237" t="s">
        <v>981</v>
      </c>
      <c r="C26" s="26"/>
      <c r="D26" s="15" t="s">
        <v>982</v>
      </c>
    </row>
  </sheetData>
  <sheetProtection algorithmName="SHA-512" hashValue="osig7P3uhz40QevWIFJq4vh2j+oaFUD61UL/oT9Z/beKkxier7ac5no4KdQx5LwI0E3nIyMKouCUuFj/PCeJmA==" saltValue="Hi7bfPkFlD/iLj9NgvtPag==" spinCount="100000" sheet="1" objects="1" scenarios="1" selectLockedCells="1"/>
  <mergeCells count="8">
    <mergeCell ref="A20:A21"/>
    <mergeCell ref="A22:A25"/>
    <mergeCell ref="C2:D2"/>
    <mergeCell ref="A6:A9"/>
    <mergeCell ref="A10:A12"/>
    <mergeCell ref="A14:A15"/>
    <mergeCell ref="A17:A19"/>
    <mergeCell ref="A2:B2"/>
  </mergeCells>
  <phoneticPr fontId="1"/>
  <printOptions horizontalCentered="1"/>
  <pageMargins left="0.23622047244094491" right="0.23622047244094491"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7649" r:id="rId4" name="Check Box 1">
              <controlPr defaultSize="0" autoFill="0" autoLine="0" autoPict="0">
                <anchor moveWithCells="1">
                  <from>
                    <xdr:col>1</xdr:col>
                    <xdr:colOff>800100</xdr:colOff>
                    <xdr:row>2</xdr:row>
                    <xdr:rowOff>47625</xdr:rowOff>
                  </from>
                  <to>
                    <xdr:col>3</xdr:col>
                    <xdr:colOff>161925</xdr:colOff>
                    <xdr:row>2</xdr:row>
                    <xdr:rowOff>266700</xdr:rowOff>
                  </to>
                </anchor>
              </controlPr>
            </control>
          </mc:Choice>
        </mc:AlternateContent>
        <mc:AlternateContent xmlns:mc="http://schemas.openxmlformats.org/markup-compatibility/2006">
          <mc:Choice Requires="x14">
            <control shapeId="27651" r:id="rId5" name="Check Box 3">
              <controlPr defaultSize="0" autoFill="0" autoLine="0" autoPict="0">
                <anchor moveWithCells="1">
                  <from>
                    <xdr:col>1</xdr:col>
                    <xdr:colOff>800100</xdr:colOff>
                    <xdr:row>3</xdr:row>
                    <xdr:rowOff>47625</xdr:rowOff>
                  </from>
                  <to>
                    <xdr:col>3</xdr:col>
                    <xdr:colOff>161925</xdr:colOff>
                    <xdr:row>3</xdr:row>
                    <xdr:rowOff>266700</xdr:rowOff>
                  </to>
                </anchor>
              </controlPr>
            </control>
          </mc:Choice>
        </mc:AlternateContent>
        <mc:AlternateContent xmlns:mc="http://schemas.openxmlformats.org/markup-compatibility/2006">
          <mc:Choice Requires="x14">
            <control shapeId="27652" r:id="rId6" name="Check Box 4">
              <controlPr defaultSize="0" autoFill="0" autoLine="0" autoPict="0">
                <anchor moveWithCells="1">
                  <from>
                    <xdr:col>1</xdr:col>
                    <xdr:colOff>800100</xdr:colOff>
                    <xdr:row>4</xdr:row>
                    <xdr:rowOff>104775</xdr:rowOff>
                  </from>
                  <to>
                    <xdr:col>3</xdr:col>
                    <xdr:colOff>161925</xdr:colOff>
                    <xdr:row>4</xdr:row>
                    <xdr:rowOff>323850</xdr:rowOff>
                  </to>
                </anchor>
              </controlPr>
            </control>
          </mc:Choice>
        </mc:AlternateContent>
        <mc:AlternateContent xmlns:mc="http://schemas.openxmlformats.org/markup-compatibility/2006">
          <mc:Choice Requires="x14">
            <control shapeId="27653" r:id="rId7" name="Check Box 5">
              <controlPr defaultSize="0" autoFill="0" autoLine="0" autoPict="0">
                <anchor moveWithCells="1">
                  <from>
                    <xdr:col>1</xdr:col>
                    <xdr:colOff>800100</xdr:colOff>
                    <xdr:row>5</xdr:row>
                    <xdr:rowOff>57150</xdr:rowOff>
                  </from>
                  <to>
                    <xdr:col>3</xdr:col>
                    <xdr:colOff>161925</xdr:colOff>
                    <xdr:row>5</xdr:row>
                    <xdr:rowOff>276225</xdr:rowOff>
                  </to>
                </anchor>
              </controlPr>
            </control>
          </mc:Choice>
        </mc:AlternateContent>
        <mc:AlternateContent xmlns:mc="http://schemas.openxmlformats.org/markup-compatibility/2006">
          <mc:Choice Requires="x14">
            <control shapeId="27654" r:id="rId8" name="Check Box 6">
              <controlPr defaultSize="0" autoFill="0" autoLine="0" autoPict="0">
                <anchor moveWithCells="1">
                  <from>
                    <xdr:col>1</xdr:col>
                    <xdr:colOff>800100</xdr:colOff>
                    <xdr:row>5</xdr:row>
                    <xdr:rowOff>295275</xdr:rowOff>
                  </from>
                  <to>
                    <xdr:col>3</xdr:col>
                    <xdr:colOff>161925</xdr:colOff>
                    <xdr:row>7</xdr:row>
                    <xdr:rowOff>9525</xdr:rowOff>
                  </to>
                </anchor>
              </controlPr>
            </control>
          </mc:Choice>
        </mc:AlternateContent>
        <mc:AlternateContent xmlns:mc="http://schemas.openxmlformats.org/markup-compatibility/2006">
          <mc:Choice Requires="x14">
            <control shapeId="27655" r:id="rId9" name="Check Box 7">
              <controlPr defaultSize="0" autoFill="0" autoLine="0" autoPict="0">
                <anchor moveWithCells="1">
                  <from>
                    <xdr:col>1</xdr:col>
                    <xdr:colOff>800100</xdr:colOff>
                    <xdr:row>6</xdr:row>
                    <xdr:rowOff>171450</xdr:rowOff>
                  </from>
                  <to>
                    <xdr:col>3</xdr:col>
                    <xdr:colOff>161925</xdr:colOff>
                    <xdr:row>8</xdr:row>
                    <xdr:rowOff>9525</xdr:rowOff>
                  </to>
                </anchor>
              </controlPr>
            </control>
          </mc:Choice>
        </mc:AlternateContent>
        <mc:AlternateContent xmlns:mc="http://schemas.openxmlformats.org/markup-compatibility/2006">
          <mc:Choice Requires="x14">
            <control shapeId="27656" r:id="rId10" name="Check Box 8">
              <controlPr defaultSize="0" autoFill="0" autoLine="0" autoPict="0">
                <anchor moveWithCells="1">
                  <from>
                    <xdr:col>1</xdr:col>
                    <xdr:colOff>800100</xdr:colOff>
                    <xdr:row>8</xdr:row>
                    <xdr:rowOff>47625</xdr:rowOff>
                  </from>
                  <to>
                    <xdr:col>3</xdr:col>
                    <xdr:colOff>161925</xdr:colOff>
                    <xdr:row>8</xdr:row>
                    <xdr:rowOff>266700</xdr:rowOff>
                  </to>
                </anchor>
              </controlPr>
            </control>
          </mc:Choice>
        </mc:AlternateContent>
        <mc:AlternateContent xmlns:mc="http://schemas.openxmlformats.org/markup-compatibility/2006">
          <mc:Choice Requires="x14">
            <control shapeId="27657" r:id="rId11" name="Check Box 9">
              <controlPr defaultSize="0" autoFill="0" autoLine="0" autoPict="0">
                <anchor moveWithCells="1">
                  <from>
                    <xdr:col>1</xdr:col>
                    <xdr:colOff>800100</xdr:colOff>
                    <xdr:row>9</xdr:row>
                    <xdr:rowOff>47625</xdr:rowOff>
                  </from>
                  <to>
                    <xdr:col>3</xdr:col>
                    <xdr:colOff>161925</xdr:colOff>
                    <xdr:row>9</xdr:row>
                    <xdr:rowOff>266700</xdr:rowOff>
                  </to>
                </anchor>
              </controlPr>
            </control>
          </mc:Choice>
        </mc:AlternateContent>
        <mc:AlternateContent xmlns:mc="http://schemas.openxmlformats.org/markup-compatibility/2006">
          <mc:Choice Requires="x14">
            <control shapeId="27658" r:id="rId12" name="Check Box 10">
              <controlPr defaultSize="0" autoFill="0" autoLine="0" autoPict="0">
                <anchor moveWithCells="1">
                  <from>
                    <xdr:col>1</xdr:col>
                    <xdr:colOff>800100</xdr:colOff>
                    <xdr:row>10</xdr:row>
                    <xdr:rowOff>47625</xdr:rowOff>
                  </from>
                  <to>
                    <xdr:col>3</xdr:col>
                    <xdr:colOff>161925</xdr:colOff>
                    <xdr:row>10</xdr:row>
                    <xdr:rowOff>266700</xdr:rowOff>
                  </to>
                </anchor>
              </controlPr>
            </control>
          </mc:Choice>
        </mc:AlternateContent>
        <mc:AlternateContent xmlns:mc="http://schemas.openxmlformats.org/markup-compatibility/2006">
          <mc:Choice Requires="x14">
            <control shapeId="27659" r:id="rId13" name="Check Box 11">
              <controlPr defaultSize="0" autoFill="0" autoLine="0" autoPict="0">
                <anchor moveWithCells="1">
                  <from>
                    <xdr:col>1</xdr:col>
                    <xdr:colOff>800100</xdr:colOff>
                    <xdr:row>11</xdr:row>
                    <xdr:rowOff>47625</xdr:rowOff>
                  </from>
                  <to>
                    <xdr:col>3</xdr:col>
                    <xdr:colOff>161925</xdr:colOff>
                    <xdr:row>11</xdr:row>
                    <xdr:rowOff>266700</xdr:rowOff>
                  </to>
                </anchor>
              </controlPr>
            </control>
          </mc:Choice>
        </mc:AlternateContent>
        <mc:AlternateContent xmlns:mc="http://schemas.openxmlformats.org/markup-compatibility/2006">
          <mc:Choice Requires="x14">
            <control shapeId="27660" r:id="rId14" name="Check Box 12">
              <controlPr defaultSize="0" autoFill="0" autoLine="0" autoPict="0">
                <anchor moveWithCells="1">
                  <from>
                    <xdr:col>1</xdr:col>
                    <xdr:colOff>800100</xdr:colOff>
                    <xdr:row>12</xdr:row>
                    <xdr:rowOff>47625</xdr:rowOff>
                  </from>
                  <to>
                    <xdr:col>3</xdr:col>
                    <xdr:colOff>161925</xdr:colOff>
                    <xdr:row>12</xdr:row>
                    <xdr:rowOff>266700</xdr:rowOff>
                  </to>
                </anchor>
              </controlPr>
            </control>
          </mc:Choice>
        </mc:AlternateContent>
        <mc:AlternateContent xmlns:mc="http://schemas.openxmlformats.org/markup-compatibility/2006">
          <mc:Choice Requires="x14">
            <control shapeId="27661" r:id="rId15" name="Check Box 13">
              <controlPr defaultSize="0" autoFill="0" autoLine="0" autoPict="0">
                <anchor moveWithCells="1">
                  <from>
                    <xdr:col>1</xdr:col>
                    <xdr:colOff>800100</xdr:colOff>
                    <xdr:row>13</xdr:row>
                    <xdr:rowOff>47625</xdr:rowOff>
                  </from>
                  <to>
                    <xdr:col>3</xdr:col>
                    <xdr:colOff>161925</xdr:colOff>
                    <xdr:row>13</xdr:row>
                    <xdr:rowOff>266700</xdr:rowOff>
                  </to>
                </anchor>
              </controlPr>
            </control>
          </mc:Choice>
        </mc:AlternateContent>
        <mc:AlternateContent xmlns:mc="http://schemas.openxmlformats.org/markup-compatibility/2006">
          <mc:Choice Requires="x14">
            <control shapeId="27662" r:id="rId16" name="Check Box 14">
              <controlPr defaultSize="0" autoFill="0" autoLine="0" autoPict="0">
                <anchor moveWithCells="1">
                  <from>
                    <xdr:col>1</xdr:col>
                    <xdr:colOff>800100</xdr:colOff>
                    <xdr:row>14</xdr:row>
                    <xdr:rowOff>47625</xdr:rowOff>
                  </from>
                  <to>
                    <xdr:col>3</xdr:col>
                    <xdr:colOff>161925</xdr:colOff>
                    <xdr:row>14</xdr:row>
                    <xdr:rowOff>266700</xdr:rowOff>
                  </to>
                </anchor>
              </controlPr>
            </control>
          </mc:Choice>
        </mc:AlternateContent>
        <mc:AlternateContent xmlns:mc="http://schemas.openxmlformats.org/markup-compatibility/2006">
          <mc:Choice Requires="x14">
            <control shapeId="27663" r:id="rId17" name="Check Box 15">
              <controlPr defaultSize="0" autoFill="0" autoLine="0" autoPict="0">
                <anchor moveWithCells="1">
                  <from>
                    <xdr:col>1</xdr:col>
                    <xdr:colOff>800100</xdr:colOff>
                    <xdr:row>14</xdr:row>
                    <xdr:rowOff>304800</xdr:rowOff>
                  </from>
                  <to>
                    <xdr:col>3</xdr:col>
                    <xdr:colOff>161925</xdr:colOff>
                    <xdr:row>16</xdr:row>
                    <xdr:rowOff>19050</xdr:rowOff>
                  </to>
                </anchor>
              </controlPr>
            </control>
          </mc:Choice>
        </mc:AlternateContent>
        <mc:AlternateContent xmlns:mc="http://schemas.openxmlformats.org/markup-compatibility/2006">
          <mc:Choice Requires="x14">
            <control shapeId="27664" r:id="rId18" name="Check Box 16">
              <controlPr defaultSize="0" autoFill="0" autoLine="0" autoPict="0">
                <anchor moveWithCells="1">
                  <from>
                    <xdr:col>1</xdr:col>
                    <xdr:colOff>800100</xdr:colOff>
                    <xdr:row>16</xdr:row>
                    <xdr:rowOff>38100</xdr:rowOff>
                  </from>
                  <to>
                    <xdr:col>3</xdr:col>
                    <xdr:colOff>161925</xdr:colOff>
                    <xdr:row>16</xdr:row>
                    <xdr:rowOff>257175</xdr:rowOff>
                  </to>
                </anchor>
              </controlPr>
            </control>
          </mc:Choice>
        </mc:AlternateContent>
        <mc:AlternateContent xmlns:mc="http://schemas.openxmlformats.org/markup-compatibility/2006">
          <mc:Choice Requires="x14">
            <control shapeId="27665" r:id="rId19" name="Check Box 17">
              <controlPr defaultSize="0" autoFill="0" autoLine="0" autoPict="0">
                <anchor moveWithCells="1">
                  <from>
                    <xdr:col>1</xdr:col>
                    <xdr:colOff>800100</xdr:colOff>
                    <xdr:row>17</xdr:row>
                    <xdr:rowOff>38100</xdr:rowOff>
                  </from>
                  <to>
                    <xdr:col>3</xdr:col>
                    <xdr:colOff>161925</xdr:colOff>
                    <xdr:row>17</xdr:row>
                    <xdr:rowOff>257175</xdr:rowOff>
                  </to>
                </anchor>
              </controlPr>
            </control>
          </mc:Choice>
        </mc:AlternateContent>
        <mc:AlternateContent xmlns:mc="http://schemas.openxmlformats.org/markup-compatibility/2006">
          <mc:Choice Requires="x14">
            <control shapeId="27666" r:id="rId20" name="Check Box 18">
              <controlPr defaultSize="0" autoFill="0" autoLine="0" autoPict="0">
                <anchor moveWithCells="1">
                  <from>
                    <xdr:col>1</xdr:col>
                    <xdr:colOff>800100</xdr:colOff>
                    <xdr:row>18</xdr:row>
                    <xdr:rowOff>38100</xdr:rowOff>
                  </from>
                  <to>
                    <xdr:col>3</xdr:col>
                    <xdr:colOff>161925</xdr:colOff>
                    <xdr:row>18</xdr:row>
                    <xdr:rowOff>257175</xdr:rowOff>
                  </to>
                </anchor>
              </controlPr>
            </control>
          </mc:Choice>
        </mc:AlternateContent>
        <mc:AlternateContent xmlns:mc="http://schemas.openxmlformats.org/markup-compatibility/2006">
          <mc:Choice Requires="x14">
            <control shapeId="27667" r:id="rId21" name="Check Box 19">
              <controlPr defaultSize="0" autoFill="0" autoLine="0" autoPict="0">
                <anchor moveWithCells="1">
                  <from>
                    <xdr:col>1</xdr:col>
                    <xdr:colOff>800100</xdr:colOff>
                    <xdr:row>19</xdr:row>
                    <xdr:rowOff>38100</xdr:rowOff>
                  </from>
                  <to>
                    <xdr:col>3</xdr:col>
                    <xdr:colOff>161925</xdr:colOff>
                    <xdr:row>19</xdr:row>
                    <xdr:rowOff>257175</xdr:rowOff>
                  </to>
                </anchor>
              </controlPr>
            </control>
          </mc:Choice>
        </mc:AlternateContent>
        <mc:AlternateContent xmlns:mc="http://schemas.openxmlformats.org/markup-compatibility/2006">
          <mc:Choice Requires="x14">
            <control shapeId="27668" r:id="rId22" name="Check Box 20">
              <controlPr defaultSize="0" autoFill="0" autoLine="0" autoPict="0">
                <anchor moveWithCells="1">
                  <from>
                    <xdr:col>1</xdr:col>
                    <xdr:colOff>800100</xdr:colOff>
                    <xdr:row>20</xdr:row>
                    <xdr:rowOff>38100</xdr:rowOff>
                  </from>
                  <to>
                    <xdr:col>3</xdr:col>
                    <xdr:colOff>161925</xdr:colOff>
                    <xdr:row>20</xdr:row>
                    <xdr:rowOff>257175</xdr:rowOff>
                  </to>
                </anchor>
              </controlPr>
            </control>
          </mc:Choice>
        </mc:AlternateContent>
        <mc:AlternateContent xmlns:mc="http://schemas.openxmlformats.org/markup-compatibility/2006">
          <mc:Choice Requires="x14">
            <control shapeId="27669" r:id="rId23" name="Check Box 21">
              <controlPr defaultSize="0" autoFill="0" autoLine="0" autoPict="0">
                <anchor moveWithCells="1">
                  <from>
                    <xdr:col>1</xdr:col>
                    <xdr:colOff>800100</xdr:colOff>
                    <xdr:row>21</xdr:row>
                    <xdr:rowOff>38100</xdr:rowOff>
                  </from>
                  <to>
                    <xdr:col>3</xdr:col>
                    <xdr:colOff>161925</xdr:colOff>
                    <xdr:row>21</xdr:row>
                    <xdr:rowOff>257175</xdr:rowOff>
                  </to>
                </anchor>
              </controlPr>
            </control>
          </mc:Choice>
        </mc:AlternateContent>
        <mc:AlternateContent xmlns:mc="http://schemas.openxmlformats.org/markup-compatibility/2006">
          <mc:Choice Requires="x14">
            <control shapeId="27670" r:id="rId24" name="Check Box 22">
              <controlPr defaultSize="0" autoFill="0" autoLine="0" autoPict="0">
                <anchor moveWithCells="1">
                  <from>
                    <xdr:col>1</xdr:col>
                    <xdr:colOff>800100</xdr:colOff>
                    <xdr:row>22</xdr:row>
                    <xdr:rowOff>38100</xdr:rowOff>
                  </from>
                  <to>
                    <xdr:col>3</xdr:col>
                    <xdr:colOff>161925</xdr:colOff>
                    <xdr:row>22</xdr:row>
                    <xdr:rowOff>257175</xdr:rowOff>
                  </to>
                </anchor>
              </controlPr>
            </control>
          </mc:Choice>
        </mc:AlternateContent>
        <mc:AlternateContent xmlns:mc="http://schemas.openxmlformats.org/markup-compatibility/2006">
          <mc:Choice Requires="x14">
            <control shapeId="27671" r:id="rId25" name="Check Box 23">
              <controlPr defaultSize="0" autoFill="0" autoLine="0" autoPict="0">
                <anchor moveWithCells="1">
                  <from>
                    <xdr:col>1</xdr:col>
                    <xdr:colOff>800100</xdr:colOff>
                    <xdr:row>23</xdr:row>
                    <xdr:rowOff>38100</xdr:rowOff>
                  </from>
                  <to>
                    <xdr:col>3</xdr:col>
                    <xdr:colOff>161925</xdr:colOff>
                    <xdr:row>23</xdr:row>
                    <xdr:rowOff>257175</xdr:rowOff>
                  </to>
                </anchor>
              </controlPr>
            </control>
          </mc:Choice>
        </mc:AlternateContent>
        <mc:AlternateContent xmlns:mc="http://schemas.openxmlformats.org/markup-compatibility/2006">
          <mc:Choice Requires="x14">
            <control shapeId="27672" r:id="rId26" name="Check Box 24">
              <controlPr defaultSize="0" autoFill="0" autoLine="0" autoPict="0">
                <anchor moveWithCells="1">
                  <from>
                    <xdr:col>1</xdr:col>
                    <xdr:colOff>800100</xdr:colOff>
                    <xdr:row>24</xdr:row>
                    <xdr:rowOff>38100</xdr:rowOff>
                  </from>
                  <to>
                    <xdr:col>3</xdr:col>
                    <xdr:colOff>161925</xdr:colOff>
                    <xdr:row>24</xdr:row>
                    <xdr:rowOff>257175</xdr:rowOff>
                  </to>
                </anchor>
              </controlPr>
            </control>
          </mc:Choice>
        </mc:AlternateContent>
        <mc:AlternateContent xmlns:mc="http://schemas.openxmlformats.org/markup-compatibility/2006">
          <mc:Choice Requires="x14">
            <control shapeId="27673" r:id="rId27" name="Check Box 25">
              <controlPr defaultSize="0" autoFill="0" autoLine="0" autoPict="0">
                <anchor moveWithCells="1">
                  <from>
                    <xdr:col>1</xdr:col>
                    <xdr:colOff>800100</xdr:colOff>
                    <xdr:row>25</xdr:row>
                    <xdr:rowOff>38100</xdr:rowOff>
                  </from>
                  <to>
                    <xdr:col>3</xdr:col>
                    <xdr:colOff>161925</xdr:colOff>
                    <xdr:row>25</xdr:row>
                    <xdr:rowOff>257175</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5E8582-CDE5-42BF-8183-A61D20392AB2}">
  <sheetPr codeName="Sheet19"/>
  <dimension ref="A1:D59"/>
  <sheetViews>
    <sheetView showGridLines="0" view="pageBreakPreview" zoomScaleNormal="100" zoomScaleSheetLayoutView="100" workbookViewId="0"/>
  </sheetViews>
  <sheetFormatPr defaultRowHeight="15" customHeight="1"/>
  <cols>
    <col min="1" max="1" width="10.625" style="9" customWidth="1"/>
    <col min="2" max="2" width="20.625" style="9" customWidth="1"/>
    <col min="3" max="3" width="2.625" style="9" customWidth="1"/>
    <col min="4" max="4" width="46.625" style="13" customWidth="1"/>
    <col min="5" max="16384" width="9" style="9"/>
  </cols>
  <sheetData>
    <row r="1" spans="1:4" ht="15" customHeight="1">
      <c r="A1" s="40" t="s">
        <v>983</v>
      </c>
      <c r="B1" s="41"/>
      <c r="C1" s="42"/>
      <c r="D1" s="43"/>
    </row>
    <row r="2" spans="1:4" s="10" customFormat="1" ht="15" customHeight="1">
      <c r="A2" s="1160" t="s">
        <v>747</v>
      </c>
      <c r="B2" s="1162"/>
      <c r="C2" s="1160" t="s">
        <v>748</v>
      </c>
      <c r="D2" s="1161"/>
    </row>
    <row r="3" spans="1:4" ht="24.95" customHeight="1">
      <c r="A3" s="1175" t="s">
        <v>749</v>
      </c>
      <c r="B3" s="1176"/>
      <c r="C3" s="25"/>
      <c r="D3" s="14" t="s">
        <v>984</v>
      </c>
    </row>
    <row r="4" spans="1:4" ht="60" customHeight="1">
      <c r="A4" s="1175" t="s">
        <v>985</v>
      </c>
      <c r="B4" s="1176"/>
      <c r="C4" s="26"/>
      <c r="D4" s="15" t="s">
        <v>986</v>
      </c>
    </row>
    <row r="5" spans="1:4" ht="15" customHeight="1">
      <c r="A5" s="1169" t="s">
        <v>760</v>
      </c>
      <c r="B5" s="1170"/>
      <c r="C5" s="26"/>
      <c r="D5" s="15" t="s">
        <v>987</v>
      </c>
    </row>
    <row r="6" spans="1:4" ht="15" customHeight="1">
      <c r="A6" s="1177"/>
      <c r="B6" s="1178"/>
      <c r="C6" s="26"/>
      <c r="D6" s="15" t="s">
        <v>988</v>
      </c>
    </row>
    <row r="7" spans="1:4" ht="24.95" customHeight="1">
      <c r="A7" s="1169" t="s">
        <v>989</v>
      </c>
      <c r="B7" s="1170"/>
      <c r="C7" s="26"/>
      <c r="D7" s="15" t="s">
        <v>990</v>
      </c>
    </row>
    <row r="8" spans="1:4" ht="15" customHeight="1">
      <c r="A8" s="1158"/>
      <c r="B8" s="1179"/>
      <c r="C8" s="26"/>
      <c r="D8" s="15" t="s">
        <v>779</v>
      </c>
    </row>
    <row r="9" spans="1:4" ht="15" customHeight="1">
      <c r="A9" s="1177"/>
      <c r="B9" s="1178"/>
      <c r="C9" s="26"/>
      <c r="D9" s="15" t="s">
        <v>780</v>
      </c>
    </row>
    <row r="10" spans="1:4" ht="24.95" customHeight="1">
      <c r="A10" s="1175" t="s">
        <v>991</v>
      </c>
      <c r="B10" s="1176"/>
      <c r="C10" s="26"/>
      <c r="D10" s="15" t="s">
        <v>782</v>
      </c>
    </row>
    <row r="11" spans="1:4" ht="24.95" customHeight="1">
      <c r="A11" s="1175" t="s">
        <v>992</v>
      </c>
      <c r="B11" s="1176"/>
      <c r="C11" s="36"/>
      <c r="D11" s="37" t="s">
        <v>993</v>
      </c>
    </row>
    <row r="12" spans="1:4" ht="15" customHeight="1">
      <c r="A12" s="7" t="s">
        <v>994</v>
      </c>
      <c r="B12" s="8"/>
      <c r="C12" s="7"/>
      <c r="D12" s="8"/>
    </row>
    <row r="13" spans="1:4" s="10" customFormat="1" ht="15" customHeight="1">
      <c r="A13" s="1160" t="s">
        <v>747</v>
      </c>
      <c r="B13" s="1162"/>
      <c r="C13" s="1160" t="s">
        <v>748</v>
      </c>
      <c r="D13" s="1161"/>
    </row>
    <row r="14" spans="1:4" ht="15" customHeight="1">
      <c r="A14" s="1169" t="s">
        <v>995</v>
      </c>
      <c r="B14" s="1170"/>
      <c r="C14" s="25"/>
      <c r="D14" s="14" t="s">
        <v>996</v>
      </c>
    </row>
    <row r="15" spans="1:4" ht="15" customHeight="1">
      <c r="A15" s="1158" t="s">
        <v>997</v>
      </c>
      <c r="B15" s="1179"/>
      <c r="C15" s="26"/>
      <c r="D15" s="15" t="s">
        <v>998</v>
      </c>
    </row>
    <row r="16" spans="1:4" ht="15" customHeight="1">
      <c r="A16" s="1158"/>
      <c r="B16" s="1179"/>
      <c r="C16" s="26"/>
      <c r="D16" s="15" t="s">
        <v>999</v>
      </c>
    </row>
    <row r="17" spans="1:4" ht="15" customHeight="1">
      <c r="A17" s="1158" t="s">
        <v>1000</v>
      </c>
      <c r="B17" s="1179"/>
      <c r="C17" s="26"/>
      <c r="D17" s="15" t="s">
        <v>1001</v>
      </c>
    </row>
    <row r="18" spans="1:4" ht="15" customHeight="1">
      <c r="A18" s="1158"/>
      <c r="B18" s="1179"/>
      <c r="C18" s="26"/>
      <c r="D18" s="15"/>
    </row>
    <row r="19" spans="1:4" ht="15" customHeight="1">
      <c r="A19" s="44"/>
      <c r="B19" s="376"/>
      <c r="C19" s="26"/>
      <c r="D19" s="15" t="s">
        <v>1002</v>
      </c>
    </row>
    <row r="20" spans="1:4" ht="15" customHeight="1">
      <c r="A20" s="44"/>
      <c r="B20" s="45"/>
      <c r="C20" s="26"/>
      <c r="D20" s="15" t="s">
        <v>1003</v>
      </c>
    </row>
    <row r="21" spans="1:4" ht="15" customHeight="1">
      <c r="A21" s="44"/>
      <c r="B21" s="45"/>
      <c r="C21" s="26"/>
      <c r="D21" s="15" t="s">
        <v>1004</v>
      </c>
    </row>
    <row r="22" spans="1:4" ht="15" customHeight="1">
      <c r="A22" s="44"/>
      <c r="B22" s="45"/>
      <c r="C22" s="26"/>
      <c r="D22" s="15" t="s">
        <v>1005</v>
      </c>
    </row>
    <row r="23" spans="1:4" ht="15" customHeight="1">
      <c r="A23" s="44"/>
      <c r="B23" s="45"/>
      <c r="C23" s="26"/>
      <c r="D23" s="15" t="s">
        <v>1006</v>
      </c>
    </row>
    <row r="24" spans="1:4" ht="15" customHeight="1">
      <c r="A24" s="44"/>
      <c r="B24" s="45"/>
      <c r="C24" s="26"/>
      <c r="D24" s="15" t="s">
        <v>1007</v>
      </c>
    </row>
    <row r="25" spans="1:4" ht="15" customHeight="1">
      <c r="A25" s="44"/>
      <c r="B25" s="45"/>
      <c r="C25" s="26"/>
      <c r="D25" s="15" t="s">
        <v>1008</v>
      </c>
    </row>
    <row r="26" spans="1:4" s="11" customFormat="1" ht="15" customHeight="1">
      <c r="A26" s="48"/>
      <c r="B26" s="49"/>
      <c r="C26" s="26"/>
      <c r="D26" s="15" t="s">
        <v>1009</v>
      </c>
    </row>
    <row r="27" spans="1:4" s="11" customFormat="1" ht="15" customHeight="1">
      <c r="A27" s="1181" t="s">
        <v>1010</v>
      </c>
      <c r="B27" s="1182"/>
      <c r="C27" s="26"/>
      <c r="D27" s="15" t="s">
        <v>1011</v>
      </c>
    </row>
    <row r="28" spans="1:4" s="11" customFormat="1" ht="15" customHeight="1">
      <c r="A28" s="1183"/>
      <c r="B28" s="1184"/>
      <c r="C28" s="26"/>
      <c r="D28" s="15" t="s">
        <v>1012</v>
      </c>
    </row>
    <row r="29" spans="1:4" s="11" customFormat="1" ht="24.95" customHeight="1">
      <c r="A29" s="1154" t="s">
        <v>1013</v>
      </c>
      <c r="B29" s="1155"/>
      <c r="C29" s="26"/>
      <c r="D29" s="15" t="s">
        <v>869</v>
      </c>
    </row>
    <row r="30" spans="1:4" s="11" customFormat="1" ht="24.95" customHeight="1">
      <c r="A30" s="1154" t="s">
        <v>1014</v>
      </c>
      <c r="B30" s="1155"/>
      <c r="C30" s="26"/>
      <c r="D30" s="15" t="s">
        <v>1015</v>
      </c>
    </row>
    <row r="31" spans="1:4" ht="15" customHeight="1">
      <c r="A31" s="7" t="s">
        <v>1016</v>
      </c>
      <c r="B31" s="8"/>
      <c r="C31" s="7"/>
      <c r="D31" s="8"/>
    </row>
    <row r="32" spans="1:4" s="10" customFormat="1" ht="15" customHeight="1">
      <c r="A32" s="1160" t="s">
        <v>747</v>
      </c>
      <c r="B32" s="1162"/>
      <c r="C32" s="1160" t="s">
        <v>748</v>
      </c>
      <c r="D32" s="1161"/>
    </row>
    <row r="33" spans="1:4" ht="15" customHeight="1">
      <c r="A33" s="1169" t="s">
        <v>1017</v>
      </c>
      <c r="B33" s="1170"/>
      <c r="C33" s="25"/>
      <c r="D33" s="14" t="s">
        <v>1018</v>
      </c>
    </row>
    <row r="34" spans="1:4" ht="15" customHeight="1">
      <c r="A34" s="1158" t="s">
        <v>1019</v>
      </c>
      <c r="B34" s="1179"/>
      <c r="C34" s="26"/>
      <c r="D34" s="15" t="s">
        <v>1020</v>
      </c>
    </row>
    <row r="35" spans="1:4" ht="15" customHeight="1">
      <c r="A35" s="1158"/>
      <c r="B35" s="1179"/>
      <c r="C35" s="26"/>
      <c r="D35" s="15" t="s">
        <v>1021</v>
      </c>
    </row>
    <row r="36" spans="1:4" ht="15" customHeight="1">
      <c r="A36" s="1158" t="s">
        <v>1022</v>
      </c>
      <c r="B36" s="1179"/>
      <c r="C36" s="26"/>
      <c r="D36" s="15" t="s">
        <v>1023</v>
      </c>
    </row>
    <row r="37" spans="1:4" ht="15" customHeight="1">
      <c r="A37" s="1158"/>
      <c r="B37" s="1179"/>
      <c r="C37" s="26"/>
      <c r="D37" s="15" t="s">
        <v>1024</v>
      </c>
    </row>
    <row r="38" spans="1:4" ht="15" customHeight="1">
      <c r="A38" s="1158"/>
      <c r="B38" s="1179"/>
      <c r="C38" s="26"/>
      <c r="D38" s="15" t="s">
        <v>1025</v>
      </c>
    </row>
    <row r="39" spans="1:4" ht="15" customHeight="1">
      <c r="A39" s="1158"/>
      <c r="B39" s="1179"/>
      <c r="C39" s="26"/>
      <c r="D39" s="15" t="s">
        <v>1026</v>
      </c>
    </row>
    <row r="40" spans="1:4" ht="15" customHeight="1">
      <c r="A40" s="1158"/>
      <c r="B40" s="1179"/>
      <c r="C40" s="26"/>
      <c r="D40" s="15" t="s">
        <v>1027</v>
      </c>
    </row>
    <row r="41" spans="1:4" ht="15" customHeight="1">
      <c r="A41" s="1158"/>
      <c r="B41" s="1179"/>
      <c r="C41" s="26"/>
      <c r="D41" s="15" t="s">
        <v>1028</v>
      </c>
    </row>
    <row r="42" spans="1:4" ht="15" customHeight="1">
      <c r="A42" s="44"/>
      <c r="B42" s="45"/>
      <c r="C42" s="26"/>
      <c r="D42" s="15" t="s">
        <v>1029</v>
      </c>
    </row>
    <row r="43" spans="1:4" s="11" customFormat="1" ht="15" customHeight="1">
      <c r="A43" s="46"/>
      <c r="B43" s="47"/>
      <c r="C43" s="26"/>
      <c r="D43" s="15" t="s">
        <v>1030</v>
      </c>
    </row>
    <row r="44" spans="1:4" s="11" customFormat="1" ht="15" customHeight="1">
      <c r="A44" s="46"/>
      <c r="B44" s="47"/>
      <c r="C44" s="26"/>
      <c r="D44" s="15" t="s">
        <v>1031</v>
      </c>
    </row>
    <row r="45" spans="1:4" s="11" customFormat="1" ht="15" customHeight="1">
      <c r="A45" s="46"/>
      <c r="B45" s="47"/>
      <c r="C45" s="26"/>
      <c r="D45" s="15" t="s">
        <v>1032</v>
      </c>
    </row>
    <row r="46" spans="1:4" s="11" customFormat="1" ht="15" customHeight="1">
      <c r="A46" s="48"/>
      <c r="B46" s="49"/>
      <c r="C46" s="26"/>
      <c r="D46" s="15" t="s">
        <v>1033</v>
      </c>
    </row>
    <row r="47" spans="1:4" ht="15" customHeight="1">
      <c r="A47" s="7" t="s">
        <v>1034</v>
      </c>
      <c r="B47" s="8"/>
      <c r="C47" s="7"/>
      <c r="D47" s="8"/>
    </row>
    <row r="48" spans="1:4" s="10" customFormat="1" ht="15" customHeight="1">
      <c r="A48" s="1160" t="s">
        <v>747</v>
      </c>
      <c r="B48" s="1162"/>
      <c r="C48" s="1160" t="s">
        <v>748</v>
      </c>
      <c r="D48" s="1161"/>
    </row>
    <row r="49" spans="1:4" ht="15" customHeight="1">
      <c r="A49" s="1169" t="s">
        <v>1035</v>
      </c>
      <c r="B49" s="1170"/>
      <c r="C49" s="25"/>
      <c r="D49" s="14" t="s">
        <v>1036</v>
      </c>
    </row>
    <row r="50" spans="1:4" ht="15" customHeight="1">
      <c r="A50" s="1158" t="s">
        <v>1037</v>
      </c>
      <c r="B50" s="1179"/>
      <c r="C50" s="26"/>
      <c r="D50" s="15" t="s">
        <v>1038</v>
      </c>
    </row>
    <row r="51" spans="1:4" ht="15" customHeight="1">
      <c r="A51" s="1158"/>
      <c r="B51" s="1179"/>
      <c r="C51" s="26"/>
      <c r="D51" s="15" t="s">
        <v>1024</v>
      </c>
    </row>
    <row r="52" spans="1:4" ht="15" customHeight="1">
      <c r="A52" s="44"/>
      <c r="B52" s="45"/>
      <c r="C52" s="26"/>
      <c r="D52" s="15" t="s">
        <v>1039</v>
      </c>
    </row>
    <row r="53" spans="1:4" ht="15" customHeight="1">
      <c r="A53" s="44"/>
      <c r="B53" s="45"/>
      <c r="C53" s="26"/>
      <c r="D53" s="15" t="s">
        <v>1040</v>
      </c>
    </row>
    <row r="54" spans="1:4" ht="15" customHeight="1">
      <c r="A54" s="44"/>
      <c r="B54" s="45"/>
      <c r="C54" s="26"/>
      <c r="D54" s="15" t="s">
        <v>1041</v>
      </c>
    </row>
    <row r="55" spans="1:4" ht="15" customHeight="1">
      <c r="A55" s="44"/>
      <c r="B55" s="376"/>
      <c r="C55" s="26"/>
      <c r="D55" s="15" t="s">
        <v>1042</v>
      </c>
    </row>
    <row r="56" spans="1:4" ht="15" customHeight="1">
      <c r="A56" s="44"/>
      <c r="B56" s="376"/>
      <c r="C56" s="26"/>
      <c r="D56" s="15" t="s">
        <v>1043</v>
      </c>
    </row>
    <row r="57" spans="1:4" ht="15" customHeight="1">
      <c r="A57" s="44"/>
      <c r="B57" s="376"/>
      <c r="C57" s="26"/>
      <c r="D57" s="15" t="s">
        <v>1044</v>
      </c>
    </row>
    <row r="58" spans="1:4" ht="15" customHeight="1">
      <c r="A58" s="44"/>
      <c r="B58" s="45"/>
      <c r="C58" s="26"/>
      <c r="D58" s="15" t="s">
        <v>1045</v>
      </c>
    </row>
    <row r="59" spans="1:4" ht="15" customHeight="1">
      <c r="A59" s="50"/>
      <c r="B59" s="51"/>
      <c r="C59" s="26"/>
      <c r="D59" s="15" t="s">
        <v>1046</v>
      </c>
    </row>
  </sheetData>
  <sheetProtection algorithmName="SHA-512" hashValue="7+Cg2uDR+wYm2bKq4i2b28uLjuuwvzJn4cE44PgCccgnKO/fik79M9I/RvpQoOitIlnrV7cL+Y7yR7z/CTOgfA==" saltValue="8A6MrFRIImPmzIHkoR8+Jw==" spinCount="100000" sheet="1" objects="1" scenarios="1" selectLockedCells="1"/>
  <mergeCells count="29">
    <mergeCell ref="A10:B10"/>
    <mergeCell ref="A11:B11"/>
    <mergeCell ref="A2:B2"/>
    <mergeCell ref="C2:D2"/>
    <mergeCell ref="A3:B3"/>
    <mergeCell ref="A4:B4"/>
    <mergeCell ref="A5:B6"/>
    <mergeCell ref="A7:B9"/>
    <mergeCell ref="A27:B28"/>
    <mergeCell ref="A29:B29"/>
    <mergeCell ref="A30:B30"/>
    <mergeCell ref="A13:B13"/>
    <mergeCell ref="C13:D13"/>
    <mergeCell ref="A14:B14"/>
    <mergeCell ref="A15:B16"/>
    <mergeCell ref="A17:B18"/>
    <mergeCell ref="C32:D32"/>
    <mergeCell ref="A48:B48"/>
    <mergeCell ref="C48:D48"/>
    <mergeCell ref="A33:B33"/>
    <mergeCell ref="A34:B35"/>
    <mergeCell ref="A36:B37"/>
    <mergeCell ref="A38:B38"/>
    <mergeCell ref="A39:B39"/>
    <mergeCell ref="A49:B49"/>
    <mergeCell ref="A50:B51"/>
    <mergeCell ref="A40:B40"/>
    <mergeCell ref="A41:B41"/>
    <mergeCell ref="A32:B32"/>
  </mergeCells>
  <phoneticPr fontId="1"/>
  <printOptions horizontalCentered="1"/>
  <pageMargins left="0.23622047244094491" right="0.23622047244094491" top="0.74803149606299213" bottom="0.74803149606299213" header="0.31496062992125984" footer="0.31496062992125984"/>
  <pageSetup paperSize="9" orientation="portrait" r:id="rId1"/>
  <rowBreaks count="2" manualBreakCount="2">
    <brk id="30" max="3" man="1"/>
    <brk id="46"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2</xdr:col>
                    <xdr:colOff>0</xdr:colOff>
                    <xdr:row>2</xdr:row>
                    <xdr:rowOff>57150</xdr:rowOff>
                  </from>
                  <to>
                    <xdr:col>3</xdr:col>
                    <xdr:colOff>171450</xdr:colOff>
                    <xdr:row>2</xdr:row>
                    <xdr:rowOff>276225</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2</xdr:col>
                    <xdr:colOff>0</xdr:colOff>
                    <xdr:row>3</xdr:row>
                    <xdr:rowOff>238125</xdr:rowOff>
                  </from>
                  <to>
                    <xdr:col>3</xdr:col>
                    <xdr:colOff>171450</xdr:colOff>
                    <xdr:row>3</xdr:row>
                    <xdr:rowOff>457200</xdr:rowOff>
                  </to>
                </anchor>
              </controlPr>
            </control>
          </mc:Choice>
        </mc:AlternateContent>
        <mc:AlternateContent xmlns:mc="http://schemas.openxmlformats.org/markup-compatibility/2006">
          <mc:Choice Requires="x14">
            <control shapeId="21507" r:id="rId6" name="Check Box 3">
              <controlPr defaultSize="0" autoFill="0" autoLine="0" autoPict="0">
                <anchor moveWithCells="1">
                  <from>
                    <xdr:col>2</xdr:col>
                    <xdr:colOff>0</xdr:colOff>
                    <xdr:row>3</xdr:row>
                    <xdr:rowOff>742950</xdr:rowOff>
                  </from>
                  <to>
                    <xdr:col>3</xdr:col>
                    <xdr:colOff>171450</xdr:colOff>
                    <xdr:row>5</xdr:row>
                    <xdr:rowOff>9525</xdr:rowOff>
                  </to>
                </anchor>
              </controlPr>
            </control>
          </mc:Choice>
        </mc:AlternateContent>
        <mc:AlternateContent xmlns:mc="http://schemas.openxmlformats.org/markup-compatibility/2006">
          <mc:Choice Requires="x14">
            <control shapeId="21508" r:id="rId7" name="Check Box 4">
              <controlPr defaultSize="0" autoFill="0" autoLine="0" autoPict="0">
                <anchor moveWithCells="1">
                  <from>
                    <xdr:col>1</xdr:col>
                    <xdr:colOff>1571625</xdr:colOff>
                    <xdr:row>4</xdr:row>
                    <xdr:rowOff>180975</xdr:rowOff>
                  </from>
                  <to>
                    <xdr:col>3</xdr:col>
                    <xdr:colOff>171450</xdr:colOff>
                    <xdr:row>6</xdr:row>
                    <xdr:rowOff>19050</xdr:rowOff>
                  </to>
                </anchor>
              </controlPr>
            </control>
          </mc:Choice>
        </mc:AlternateContent>
        <mc:AlternateContent xmlns:mc="http://schemas.openxmlformats.org/markup-compatibility/2006">
          <mc:Choice Requires="x14">
            <control shapeId="21509" r:id="rId8" name="Check Box 5">
              <controlPr defaultSize="0" autoFill="0" autoLine="0" autoPict="0">
                <anchor moveWithCells="1">
                  <from>
                    <xdr:col>2</xdr:col>
                    <xdr:colOff>0</xdr:colOff>
                    <xdr:row>6</xdr:row>
                    <xdr:rowOff>47625</xdr:rowOff>
                  </from>
                  <to>
                    <xdr:col>3</xdr:col>
                    <xdr:colOff>171450</xdr:colOff>
                    <xdr:row>6</xdr:row>
                    <xdr:rowOff>266700</xdr:rowOff>
                  </to>
                </anchor>
              </controlPr>
            </control>
          </mc:Choice>
        </mc:AlternateContent>
        <mc:AlternateContent xmlns:mc="http://schemas.openxmlformats.org/markup-compatibility/2006">
          <mc:Choice Requires="x14">
            <control shapeId="21510" r:id="rId9" name="Check Box 6">
              <controlPr defaultSize="0" autoFill="0" autoLine="0" autoPict="0">
                <anchor moveWithCells="1">
                  <from>
                    <xdr:col>2</xdr:col>
                    <xdr:colOff>0</xdr:colOff>
                    <xdr:row>6</xdr:row>
                    <xdr:rowOff>295275</xdr:rowOff>
                  </from>
                  <to>
                    <xdr:col>3</xdr:col>
                    <xdr:colOff>171450</xdr:colOff>
                    <xdr:row>8</xdr:row>
                    <xdr:rowOff>9525</xdr:rowOff>
                  </to>
                </anchor>
              </controlPr>
            </control>
          </mc:Choice>
        </mc:AlternateContent>
        <mc:AlternateContent xmlns:mc="http://schemas.openxmlformats.org/markup-compatibility/2006">
          <mc:Choice Requires="x14">
            <control shapeId="21511" r:id="rId10" name="Check Box 7">
              <controlPr defaultSize="0" autoFill="0" autoLine="0" autoPict="0">
                <anchor moveWithCells="1">
                  <from>
                    <xdr:col>1</xdr:col>
                    <xdr:colOff>1571625</xdr:colOff>
                    <xdr:row>7</xdr:row>
                    <xdr:rowOff>180975</xdr:rowOff>
                  </from>
                  <to>
                    <xdr:col>3</xdr:col>
                    <xdr:colOff>171450</xdr:colOff>
                    <xdr:row>9</xdr:row>
                    <xdr:rowOff>19050</xdr:rowOff>
                  </to>
                </anchor>
              </controlPr>
            </control>
          </mc:Choice>
        </mc:AlternateContent>
        <mc:AlternateContent xmlns:mc="http://schemas.openxmlformats.org/markup-compatibility/2006">
          <mc:Choice Requires="x14">
            <control shapeId="21512" r:id="rId11" name="Check Box 8">
              <controlPr defaultSize="0" autoFill="0" autoLine="0" autoPict="0">
                <anchor moveWithCells="1">
                  <from>
                    <xdr:col>2</xdr:col>
                    <xdr:colOff>0</xdr:colOff>
                    <xdr:row>9</xdr:row>
                    <xdr:rowOff>38100</xdr:rowOff>
                  </from>
                  <to>
                    <xdr:col>3</xdr:col>
                    <xdr:colOff>171450</xdr:colOff>
                    <xdr:row>9</xdr:row>
                    <xdr:rowOff>257175</xdr:rowOff>
                  </to>
                </anchor>
              </controlPr>
            </control>
          </mc:Choice>
        </mc:AlternateContent>
        <mc:AlternateContent xmlns:mc="http://schemas.openxmlformats.org/markup-compatibility/2006">
          <mc:Choice Requires="x14">
            <control shapeId="21513" r:id="rId12" name="Check Box 9">
              <controlPr defaultSize="0" autoFill="0" autoLine="0" autoPict="0">
                <anchor moveWithCells="1">
                  <from>
                    <xdr:col>2</xdr:col>
                    <xdr:colOff>0</xdr:colOff>
                    <xdr:row>10</xdr:row>
                    <xdr:rowOff>47625</xdr:rowOff>
                  </from>
                  <to>
                    <xdr:col>3</xdr:col>
                    <xdr:colOff>171450</xdr:colOff>
                    <xdr:row>10</xdr:row>
                    <xdr:rowOff>266700</xdr:rowOff>
                  </to>
                </anchor>
              </controlPr>
            </control>
          </mc:Choice>
        </mc:AlternateContent>
        <mc:AlternateContent xmlns:mc="http://schemas.openxmlformats.org/markup-compatibility/2006">
          <mc:Choice Requires="x14">
            <control shapeId="21532" r:id="rId13" name="Check Box 28">
              <controlPr defaultSize="0" autoFill="0" autoLine="0" autoPict="0">
                <anchor moveWithCells="1">
                  <from>
                    <xdr:col>1</xdr:col>
                    <xdr:colOff>1571625</xdr:colOff>
                    <xdr:row>12</xdr:row>
                    <xdr:rowOff>171450</xdr:rowOff>
                  </from>
                  <to>
                    <xdr:col>3</xdr:col>
                    <xdr:colOff>171450</xdr:colOff>
                    <xdr:row>14</xdr:row>
                    <xdr:rowOff>9525</xdr:rowOff>
                  </to>
                </anchor>
              </controlPr>
            </control>
          </mc:Choice>
        </mc:AlternateContent>
        <mc:AlternateContent xmlns:mc="http://schemas.openxmlformats.org/markup-compatibility/2006">
          <mc:Choice Requires="x14">
            <control shapeId="21533" r:id="rId14" name="Check Box 29">
              <controlPr defaultSize="0" autoFill="0" autoLine="0" autoPict="0">
                <anchor moveWithCells="1">
                  <from>
                    <xdr:col>1</xdr:col>
                    <xdr:colOff>1571625</xdr:colOff>
                    <xdr:row>14</xdr:row>
                    <xdr:rowOff>0</xdr:rowOff>
                  </from>
                  <to>
                    <xdr:col>3</xdr:col>
                    <xdr:colOff>171450</xdr:colOff>
                    <xdr:row>15</xdr:row>
                    <xdr:rowOff>28575</xdr:rowOff>
                  </to>
                </anchor>
              </controlPr>
            </control>
          </mc:Choice>
        </mc:AlternateContent>
        <mc:AlternateContent xmlns:mc="http://schemas.openxmlformats.org/markup-compatibility/2006">
          <mc:Choice Requires="x14">
            <control shapeId="21534" r:id="rId15" name="Check Box 30">
              <controlPr defaultSize="0" autoFill="0" autoLine="0" autoPict="0">
                <anchor moveWithCells="1">
                  <from>
                    <xdr:col>1</xdr:col>
                    <xdr:colOff>1571625</xdr:colOff>
                    <xdr:row>14</xdr:row>
                    <xdr:rowOff>180975</xdr:rowOff>
                  </from>
                  <to>
                    <xdr:col>3</xdr:col>
                    <xdr:colOff>171450</xdr:colOff>
                    <xdr:row>16</xdr:row>
                    <xdr:rowOff>19050</xdr:rowOff>
                  </to>
                </anchor>
              </controlPr>
            </control>
          </mc:Choice>
        </mc:AlternateContent>
        <mc:AlternateContent xmlns:mc="http://schemas.openxmlformats.org/markup-compatibility/2006">
          <mc:Choice Requires="x14">
            <control shapeId="21535" r:id="rId16" name="Check Box 31">
              <controlPr defaultSize="0" autoFill="0" autoLine="0" autoPict="0">
                <anchor moveWithCells="1">
                  <from>
                    <xdr:col>1</xdr:col>
                    <xdr:colOff>1571625</xdr:colOff>
                    <xdr:row>15</xdr:row>
                    <xdr:rowOff>180975</xdr:rowOff>
                  </from>
                  <to>
                    <xdr:col>3</xdr:col>
                    <xdr:colOff>171450</xdr:colOff>
                    <xdr:row>17</xdr:row>
                    <xdr:rowOff>19050</xdr:rowOff>
                  </to>
                </anchor>
              </controlPr>
            </control>
          </mc:Choice>
        </mc:AlternateContent>
        <mc:AlternateContent xmlns:mc="http://schemas.openxmlformats.org/markup-compatibility/2006">
          <mc:Choice Requires="x14">
            <control shapeId="21536" r:id="rId17" name="Check Box 32">
              <controlPr defaultSize="0" autoFill="0" autoLine="0" autoPict="0">
                <anchor moveWithCells="1">
                  <from>
                    <xdr:col>1</xdr:col>
                    <xdr:colOff>1571625</xdr:colOff>
                    <xdr:row>16</xdr:row>
                    <xdr:rowOff>180975</xdr:rowOff>
                  </from>
                  <to>
                    <xdr:col>3</xdr:col>
                    <xdr:colOff>171450</xdr:colOff>
                    <xdr:row>18</xdr:row>
                    <xdr:rowOff>19050</xdr:rowOff>
                  </to>
                </anchor>
              </controlPr>
            </control>
          </mc:Choice>
        </mc:AlternateContent>
        <mc:AlternateContent xmlns:mc="http://schemas.openxmlformats.org/markup-compatibility/2006">
          <mc:Choice Requires="x14">
            <control shapeId="21537" r:id="rId18" name="Check Box 33">
              <controlPr defaultSize="0" autoFill="0" autoLine="0" autoPict="0">
                <anchor moveWithCells="1">
                  <from>
                    <xdr:col>1</xdr:col>
                    <xdr:colOff>1571625</xdr:colOff>
                    <xdr:row>18</xdr:row>
                    <xdr:rowOff>0</xdr:rowOff>
                  </from>
                  <to>
                    <xdr:col>3</xdr:col>
                    <xdr:colOff>171450</xdr:colOff>
                    <xdr:row>19</xdr:row>
                    <xdr:rowOff>28575</xdr:rowOff>
                  </to>
                </anchor>
              </controlPr>
            </control>
          </mc:Choice>
        </mc:AlternateContent>
        <mc:AlternateContent xmlns:mc="http://schemas.openxmlformats.org/markup-compatibility/2006">
          <mc:Choice Requires="x14">
            <control shapeId="21538" r:id="rId19" name="Check Box 34">
              <controlPr defaultSize="0" autoFill="0" autoLine="0" autoPict="0">
                <anchor moveWithCells="1">
                  <from>
                    <xdr:col>1</xdr:col>
                    <xdr:colOff>1571625</xdr:colOff>
                    <xdr:row>18</xdr:row>
                    <xdr:rowOff>180975</xdr:rowOff>
                  </from>
                  <to>
                    <xdr:col>3</xdr:col>
                    <xdr:colOff>171450</xdr:colOff>
                    <xdr:row>20</xdr:row>
                    <xdr:rowOff>19050</xdr:rowOff>
                  </to>
                </anchor>
              </controlPr>
            </control>
          </mc:Choice>
        </mc:AlternateContent>
        <mc:AlternateContent xmlns:mc="http://schemas.openxmlformats.org/markup-compatibility/2006">
          <mc:Choice Requires="x14">
            <control shapeId="21539" r:id="rId20" name="Check Box 35">
              <controlPr defaultSize="0" autoFill="0" autoLine="0" autoPict="0">
                <anchor moveWithCells="1">
                  <from>
                    <xdr:col>1</xdr:col>
                    <xdr:colOff>1571625</xdr:colOff>
                    <xdr:row>19</xdr:row>
                    <xdr:rowOff>180975</xdr:rowOff>
                  </from>
                  <to>
                    <xdr:col>3</xdr:col>
                    <xdr:colOff>171450</xdr:colOff>
                    <xdr:row>21</xdr:row>
                    <xdr:rowOff>19050</xdr:rowOff>
                  </to>
                </anchor>
              </controlPr>
            </control>
          </mc:Choice>
        </mc:AlternateContent>
        <mc:AlternateContent xmlns:mc="http://schemas.openxmlformats.org/markup-compatibility/2006">
          <mc:Choice Requires="x14">
            <control shapeId="21540" r:id="rId21" name="Check Box 36">
              <controlPr defaultSize="0" autoFill="0" autoLine="0" autoPict="0">
                <anchor moveWithCells="1">
                  <from>
                    <xdr:col>1</xdr:col>
                    <xdr:colOff>1571625</xdr:colOff>
                    <xdr:row>20</xdr:row>
                    <xdr:rowOff>180975</xdr:rowOff>
                  </from>
                  <to>
                    <xdr:col>3</xdr:col>
                    <xdr:colOff>171450</xdr:colOff>
                    <xdr:row>22</xdr:row>
                    <xdr:rowOff>19050</xdr:rowOff>
                  </to>
                </anchor>
              </controlPr>
            </control>
          </mc:Choice>
        </mc:AlternateContent>
        <mc:AlternateContent xmlns:mc="http://schemas.openxmlformats.org/markup-compatibility/2006">
          <mc:Choice Requires="x14">
            <control shapeId="21541" r:id="rId22" name="Check Box 37">
              <controlPr defaultSize="0" autoFill="0" autoLine="0" autoPict="0">
                <anchor moveWithCells="1">
                  <from>
                    <xdr:col>1</xdr:col>
                    <xdr:colOff>1571625</xdr:colOff>
                    <xdr:row>22</xdr:row>
                    <xdr:rowOff>0</xdr:rowOff>
                  </from>
                  <to>
                    <xdr:col>3</xdr:col>
                    <xdr:colOff>171450</xdr:colOff>
                    <xdr:row>23</xdr:row>
                    <xdr:rowOff>28575</xdr:rowOff>
                  </to>
                </anchor>
              </controlPr>
            </control>
          </mc:Choice>
        </mc:AlternateContent>
        <mc:AlternateContent xmlns:mc="http://schemas.openxmlformats.org/markup-compatibility/2006">
          <mc:Choice Requires="x14">
            <control shapeId="21542" r:id="rId23" name="Check Box 38">
              <controlPr defaultSize="0" autoFill="0" autoLine="0" autoPict="0">
                <anchor moveWithCells="1">
                  <from>
                    <xdr:col>1</xdr:col>
                    <xdr:colOff>1571625</xdr:colOff>
                    <xdr:row>22</xdr:row>
                    <xdr:rowOff>180975</xdr:rowOff>
                  </from>
                  <to>
                    <xdr:col>3</xdr:col>
                    <xdr:colOff>171450</xdr:colOff>
                    <xdr:row>24</xdr:row>
                    <xdr:rowOff>19050</xdr:rowOff>
                  </to>
                </anchor>
              </controlPr>
            </control>
          </mc:Choice>
        </mc:AlternateContent>
        <mc:AlternateContent xmlns:mc="http://schemas.openxmlformats.org/markup-compatibility/2006">
          <mc:Choice Requires="x14">
            <control shapeId="21543" r:id="rId24" name="Check Box 39">
              <controlPr defaultSize="0" autoFill="0" autoLine="0" autoPict="0">
                <anchor moveWithCells="1">
                  <from>
                    <xdr:col>1</xdr:col>
                    <xdr:colOff>1571625</xdr:colOff>
                    <xdr:row>24</xdr:row>
                    <xdr:rowOff>0</xdr:rowOff>
                  </from>
                  <to>
                    <xdr:col>3</xdr:col>
                    <xdr:colOff>171450</xdr:colOff>
                    <xdr:row>25</xdr:row>
                    <xdr:rowOff>28575</xdr:rowOff>
                  </to>
                </anchor>
              </controlPr>
            </control>
          </mc:Choice>
        </mc:AlternateContent>
        <mc:AlternateContent xmlns:mc="http://schemas.openxmlformats.org/markup-compatibility/2006">
          <mc:Choice Requires="x14">
            <control shapeId="21544" r:id="rId25" name="Check Box 40">
              <controlPr defaultSize="0" autoFill="0" autoLine="0" autoPict="0">
                <anchor moveWithCells="1">
                  <from>
                    <xdr:col>1</xdr:col>
                    <xdr:colOff>1571625</xdr:colOff>
                    <xdr:row>25</xdr:row>
                    <xdr:rowOff>0</xdr:rowOff>
                  </from>
                  <to>
                    <xdr:col>3</xdr:col>
                    <xdr:colOff>171450</xdr:colOff>
                    <xdr:row>26</xdr:row>
                    <xdr:rowOff>28575</xdr:rowOff>
                  </to>
                </anchor>
              </controlPr>
            </control>
          </mc:Choice>
        </mc:AlternateContent>
        <mc:AlternateContent xmlns:mc="http://schemas.openxmlformats.org/markup-compatibility/2006">
          <mc:Choice Requires="x14">
            <control shapeId="21545" r:id="rId26" name="Check Box 41">
              <controlPr defaultSize="0" autoFill="0" autoLine="0" autoPict="0">
                <anchor moveWithCells="1">
                  <from>
                    <xdr:col>1</xdr:col>
                    <xdr:colOff>1571625</xdr:colOff>
                    <xdr:row>25</xdr:row>
                    <xdr:rowOff>180975</xdr:rowOff>
                  </from>
                  <to>
                    <xdr:col>3</xdr:col>
                    <xdr:colOff>171450</xdr:colOff>
                    <xdr:row>27</xdr:row>
                    <xdr:rowOff>19050</xdr:rowOff>
                  </to>
                </anchor>
              </controlPr>
            </control>
          </mc:Choice>
        </mc:AlternateContent>
        <mc:AlternateContent xmlns:mc="http://schemas.openxmlformats.org/markup-compatibility/2006">
          <mc:Choice Requires="x14">
            <control shapeId="21546" r:id="rId27" name="Check Box 42">
              <controlPr defaultSize="0" autoFill="0" autoLine="0" autoPict="0">
                <anchor moveWithCells="1">
                  <from>
                    <xdr:col>1</xdr:col>
                    <xdr:colOff>1571625</xdr:colOff>
                    <xdr:row>26</xdr:row>
                    <xdr:rowOff>180975</xdr:rowOff>
                  </from>
                  <to>
                    <xdr:col>3</xdr:col>
                    <xdr:colOff>171450</xdr:colOff>
                    <xdr:row>28</xdr:row>
                    <xdr:rowOff>19050</xdr:rowOff>
                  </to>
                </anchor>
              </controlPr>
            </control>
          </mc:Choice>
        </mc:AlternateContent>
        <mc:AlternateContent xmlns:mc="http://schemas.openxmlformats.org/markup-compatibility/2006">
          <mc:Choice Requires="x14">
            <control shapeId="21547" r:id="rId28" name="Check Box 43">
              <controlPr defaultSize="0" autoFill="0" autoLine="0" autoPict="0">
                <anchor moveWithCells="1">
                  <from>
                    <xdr:col>2</xdr:col>
                    <xdr:colOff>0</xdr:colOff>
                    <xdr:row>28</xdr:row>
                    <xdr:rowOff>47625</xdr:rowOff>
                  </from>
                  <to>
                    <xdr:col>3</xdr:col>
                    <xdr:colOff>171450</xdr:colOff>
                    <xdr:row>28</xdr:row>
                    <xdr:rowOff>266700</xdr:rowOff>
                  </to>
                </anchor>
              </controlPr>
            </control>
          </mc:Choice>
        </mc:AlternateContent>
        <mc:AlternateContent xmlns:mc="http://schemas.openxmlformats.org/markup-compatibility/2006">
          <mc:Choice Requires="x14">
            <control shapeId="21548" r:id="rId29" name="Check Box 44">
              <controlPr defaultSize="0" autoFill="0" autoLine="0" autoPict="0">
                <anchor moveWithCells="1">
                  <from>
                    <xdr:col>2</xdr:col>
                    <xdr:colOff>0</xdr:colOff>
                    <xdr:row>29</xdr:row>
                    <xdr:rowOff>47625</xdr:rowOff>
                  </from>
                  <to>
                    <xdr:col>3</xdr:col>
                    <xdr:colOff>171450</xdr:colOff>
                    <xdr:row>29</xdr:row>
                    <xdr:rowOff>266700</xdr:rowOff>
                  </to>
                </anchor>
              </controlPr>
            </control>
          </mc:Choice>
        </mc:AlternateContent>
        <mc:AlternateContent xmlns:mc="http://schemas.openxmlformats.org/markup-compatibility/2006">
          <mc:Choice Requires="x14">
            <control shapeId="21549" r:id="rId30" name="Check Box 45">
              <controlPr defaultSize="0" autoFill="0" autoLine="0" autoPict="0">
                <anchor moveWithCells="1">
                  <from>
                    <xdr:col>1</xdr:col>
                    <xdr:colOff>1571625</xdr:colOff>
                    <xdr:row>14</xdr:row>
                    <xdr:rowOff>180975</xdr:rowOff>
                  </from>
                  <to>
                    <xdr:col>3</xdr:col>
                    <xdr:colOff>171450</xdr:colOff>
                    <xdr:row>16</xdr:row>
                    <xdr:rowOff>19050</xdr:rowOff>
                  </to>
                </anchor>
              </controlPr>
            </control>
          </mc:Choice>
        </mc:AlternateContent>
        <mc:AlternateContent xmlns:mc="http://schemas.openxmlformats.org/markup-compatibility/2006">
          <mc:Choice Requires="x14">
            <control shapeId="21578" r:id="rId31" name="Check Box 74">
              <controlPr defaultSize="0" autoFill="0" autoLine="0" autoPict="0">
                <anchor moveWithCells="1">
                  <from>
                    <xdr:col>1</xdr:col>
                    <xdr:colOff>1571625</xdr:colOff>
                    <xdr:row>31</xdr:row>
                    <xdr:rowOff>171450</xdr:rowOff>
                  </from>
                  <to>
                    <xdr:col>3</xdr:col>
                    <xdr:colOff>171450</xdr:colOff>
                    <xdr:row>33</xdr:row>
                    <xdr:rowOff>9525</xdr:rowOff>
                  </to>
                </anchor>
              </controlPr>
            </control>
          </mc:Choice>
        </mc:AlternateContent>
        <mc:AlternateContent xmlns:mc="http://schemas.openxmlformats.org/markup-compatibility/2006">
          <mc:Choice Requires="x14">
            <control shapeId="21579" r:id="rId32" name="Check Box 75">
              <controlPr defaultSize="0" autoFill="0" autoLine="0" autoPict="0">
                <anchor moveWithCells="1">
                  <from>
                    <xdr:col>2</xdr:col>
                    <xdr:colOff>0</xdr:colOff>
                    <xdr:row>32</xdr:row>
                    <xdr:rowOff>171450</xdr:rowOff>
                  </from>
                  <to>
                    <xdr:col>3</xdr:col>
                    <xdr:colOff>171450</xdr:colOff>
                    <xdr:row>34</xdr:row>
                    <xdr:rowOff>9525</xdr:rowOff>
                  </to>
                </anchor>
              </controlPr>
            </control>
          </mc:Choice>
        </mc:AlternateContent>
        <mc:AlternateContent xmlns:mc="http://schemas.openxmlformats.org/markup-compatibility/2006">
          <mc:Choice Requires="x14">
            <control shapeId="21580" r:id="rId33" name="Check Box 76">
              <controlPr defaultSize="0" autoFill="0" autoLine="0" autoPict="0">
                <anchor moveWithCells="1">
                  <from>
                    <xdr:col>1</xdr:col>
                    <xdr:colOff>1571625</xdr:colOff>
                    <xdr:row>34</xdr:row>
                    <xdr:rowOff>180975</xdr:rowOff>
                  </from>
                  <to>
                    <xdr:col>3</xdr:col>
                    <xdr:colOff>171450</xdr:colOff>
                    <xdr:row>36</xdr:row>
                    <xdr:rowOff>19050</xdr:rowOff>
                  </to>
                </anchor>
              </controlPr>
            </control>
          </mc:Choice>
        </mc:AlternateContent>
        <mc:AlternateContent xmlns:mc="http://schemas.openxmlformats.org/markup-compatibility/2006">
          <mc:Choice Requires="x14">
            <control shapeId="21581" r:id="rId34" name="Check Box 77">
              <controlPr defaultSize="0" autoFill="0" autoLine="0" autoPict="0">
                <anchor moveWithCells="1">
                  <from>
                    <xdr:col>1</xdr:col>
                    <xdr:colOff>1571625</xdr:colOff>
                    <xdr:row>35</xdr:row>
                    <xdr:rowOff>180975</xdr:rowOff>
                  </from>
                  <to>
                    <xdr:col>3</xdr:col>
                    <xdr:colOff>171450</xdr:colOff>
                    <xdr:row>37</xdr:row>
                    <xdr:rowOff>19050</xdr:rowOff>
                  </to>
                </anchor>
              </controlPr>
            </control>
          </mc:Choice>
        </mc:AlternateContent>
        <mc:AlternateContent xmlns:mc="http://schemas.openxmlformats.org/markup-compatibility/2006">
          <mc:Choice Requires="x14">
            <control shapeId="21582" r:id="rId35" name="Check Box 78">
              <controlPr defaultSize="0" autoFill="0" autoLine="0" autoPict="0">
                <anchor moveWithCells="1">
                  <from>
                    <xdr:col>1</xdr:col>
                    <xdr:colOff>1571625</xdr:colOff>
                    <xdr:row>36</xdr:row>
                    <xdr:rowOff>180975</xdr:rowOff>
                  </from>
                  <to>
                    <xdr:col>3</xdr:col>
                    <xdr:colOff>171450</xdr:colOff>
                    <xdr:row>38</xdr:row>
                    <xdr:rowOff>19050</xdr:rowOff>
                  </to>
                </anchor>
              </controlPr>
            </control>
          </mc:Choice>
        </mc:AlternateContent>
        <mc:AlternateContent xmlns:mc="http://schemas.openxmlformats.org/markup-compatibility/2006">
          <mc:Choice Requires="x14">
            <control shapeId="21583" r:id="rId36" name="Check Box 79">
              <controlPr defaultSize="0" autoFill="0" autoLine="0" autoPict="0">
                <anchor moveWithCells="1">
                  <from>
                    <xdr:col>1</xdr:col>
                    <xdr:colOff>1571625</xdr:colOff>
                    <xdr:row>37</xdr:row>
                    <xdr:rowOff>180975</xdr:rowOff>
                  </from>
                  <to>
                    <xdr:col>3</xdr:col>
                    <xdr:colOff>171450</xdr:colOff>
                    <xdr:row>39</xdr:row>
                    <xdr:rowOff>19050</xdr:rowOff>
                  </to>
                </anchor>
              </controlPr>
            </control>
          </mc:Choice>
        </mc:AlternateContent>
        <mc:AlternateContent xmlns:mc="http://schemas.openxmlformats.org/markup-compatibility/2006">
          <mc:Choice Requires="x14">
            <control shapeId="21584" r:id="rId37" name="Check Box 80">
              <controlPr defaultSize="0" autoFill="0" autoLine="0" autoPict="0">
                <anchor moveWithCells="1">
                  <from>
                    <xdr:col>1</xdr:col>
                    <xdr:colOff>1571625</xdr:colOff>
                    <xdr:row>38</xdr:row>
                    <xdr:rowOff>180975</xdr:rowOff>
                  </from>
                  <to>
                    <xdr:col>3</xdr:col>
                    <xdr:colOff>171450</xdr:colOff>
                    <xdr:row>40</xdr:row>
                    <xdr:rowOff>19050</xdr:rowOff>
                  </to>
                </anchor>
              </controlPr>
            </control>
          </mc:Choice>
        </mc:AlternateContent>
        <mc:AlternateContent xmlns:mc="http://schemas.openxmlformats.org/markup-compatibility/2006">
          <mc:Choice Requires="x14">
            <control shapeId="21586" r:id="rId38" name="Check Box 82">
              <controlPr defaultSize="0" autoFill="0" autoLine="0" autoPict="0">
                <anchor moveWithCells="1">
                  <from>
                    <xdr:col>1</xdr:col>
                    <xdr:colOff>1571625</xdr:colOff>
                    <xdr:row>40</xdr:row>
                    <xdr:rowOff>0</xdr:rowOff>
                  </from>
                  <to>
                    <xdr:col>3</xdr:col>
                    <xdr:colOff>171450</xdr:colOff>
                    <xdr:row>41</xdr:row>
                    <xdr:rowOff>28575</xdr:rowOff>
                  </to>
                </anchor>
              </controlPr>
            </control>
          </mc:Choice>
        </mc:AlternateContent>
        <mc:AlternateContent xmlns:mc="http://schemas.openxmlformats.org/markup-compatibility/2006">
          <mc:Choice Requires="x14">
            <control shapeId="21587" r:id="rId39" name="Check Box 83">
              <controlPr defaultSize="0" autoFill="0" autoLine="0" autoPict="0">
                <anchor moveWithCells="1">
                  <from>
                    <xdr:col>1</xdr:col>
                    <xdr:colOff>1571625</xdr:colOff>
                    <xdr:row>41</xdr:row>
                    <xdr:rowOff>0</xdr:rowOff>
                  </from>
                  <to>
                    <xdr:col>3</xdr:col>
                    <xdr:colOff>171450</xdr:colOff>
                    <xdr:row>42</xdr:row>
                    <xdr:rowOff>28575</xdr:rowOff>
                  </to>
                </anchor>
              </controlPr>
            </control>
          </mc:Choice>
        </mc:AlternateContent>
        <mc:AlternateContent xmlns:mc="http://schemas.openxmlformats.org/markup-compatibility/2006">
          <mc:Choice Requires="x14">
            <control shapeId="21588" r:id="rId40" name="Check Box 84">
              <controlPr defaultSize="0" autoFill="0" autoLine="0" autoPict="0">
                <anchor moveWithCells="1">
                  <from>
                    <xdr:col>1</xdr:col>
                    <xdr:colOff>1571625</xdr:colOff>
                    <xdr:row>42</xdr:row>
                    <xdr:rowOff>0</xdr:rowOff>
                  </from>
                  <to>
                    <xdr:col>3</xdr:col>
                    <xdr:colOff>171450</xdr:colOff>
                    <xdr:row>43</xdr:row>
                    <xdr:rowOff>28575</xdr:rowOff>
                  </to>
                </anchor>
              </controlPr>
            </control>
          </mc:Choice>
        </mc:AlternateContent>
        <mc:AlternateContent xmlns:mc="http://schemas.openxmlformats.org/markup-compatibility/2006">
          <mc:Choice Requires="x14">
            <control shapeId="21589" r:id="rId41" name="Check Box 85">
              <controlPr defaultSize="0" autoFill="0" autoLine="0" autoPict="0">
                <anchor moveWithCells="1">
                  <from>
                    <xdr:col>1</xdr:col>
                    <xdr:colOff>1571625</xdr:colOff>
                    <xdr:row>43</xdr:row>
                    <xdr:rowOff>0</xdr:rowOff>
                  </from>
                  <to>
                    <xdr:col>3</xdr:col>
                    <xdr:colOff>171450</xdr:colOff>
                    <xdr:row>44</xdr:row>
                    <xdr:rowOff>28575</xdr:rowOff>
                  </to>
                </anchor>
              </controlPr>
            </control>
          </mc:Choice>
        </mc:AlternateContent>
        <mc:AlternateContent xmlns:mc="http://schemas.openxmlformats.org/markup-compatibility/2006">
          <mc:Choice Requires="x14">
            <control shapeId="21590" r:id="rId42" name="Check Box 86">
              <controlPr defaultSize="0" autoFill="0" autoLine="0" autoPict="0">
                <anchor moveWithCells="1">
                  <from>
                    <xdr:col>1</xdr:col>
                    <xdr:colOff>1571625</xdr:colOff>
                    <xdr:row>44</xdr:row>
                    <xdr:rowOff>0</xdr:rowOff>
                  </from>
                  <to>
                    <xdr:col>3</xdr:col>
                    <xdr:colOff>171450</xdr:colOff>
                    <xdr:row>45</xdr:row>
                    <xdr:rowOff>28575</xdr:rowOff>
                  </to>
                </anchor>
              </controlPr>
            </control>
          </mc:Choice>
        </mc:AlternateContent>
        <mc:AlternateContent xmlns:mc="http://schemas.openxmlformats.org/markup-compatibility/2006">
          <mc:Choice Requires="x14">
            <control shapeId="21591" r:id="rId43" name="Check Box 87">
              <controlPr defaultSize="0" autoFill="0" autoLine="0" autoPict="0">
                <anchor moveWithCells="1">
                  <from>
                    <xdr:col>1</xdr:col>
                    <xdr:colOff>1571625</xdr:colOff>
                    <xdr:row>44</xdr:row>
                    <xdr:rowOff>180975</xdr:rowOff>
                  </from>
                  <to>
                    <xdr:col>3</xdr:col>
                    <xdr:colOff>171450</xdr:colOff>
                    <xdr:row>46</xdr:row>
                    <xdr:rowOff>19050</xdr:rowOff>
                  </to>
                </anchor>
              </controlPr>
            </control>
          </mc:Choice>
        </mc:AlternateContent>
        <mc:AlternateContent xmlns:mc="http://schemas.openxmlformats.org/markup-compatibility/2006">
          <mc:Choice Requires="x14">
            <control shapeId="21592" r:id="rId44" name="Check Box 88">
              <controlPr defaultSize="0" autoFill="0" autoLine="0" autoPict="0">
                <anchor moveWithCells="1">
                  <from>
                    <xdr:col>2</xdr:col>
                    <xdr:colOff>0</xdr:colOff>
                    <xdr:row>33</xdr:row>
                    <xdr:rowOff>171450</xdr:rowOff>
                  </from>
                  <to>
                    <xdr:col>3</xdr:col>
                    <xdr:colOff>171450</xdr:colOff>
                    <xdr:row>35</xdr:row>
                    <xdr:rowOff>9525</xdr:rowOff>
                  </to>
                </anchor>
              </controlPr>
            </control>
          </mc:Choice>
        </mc:AlternateContent>
        <mc:AlternateContent xmlns:mc="http://schemas.openxmlformats.org/markup-compatibility/2006">
          <mc:Choice Requires="x14">
            <control shapeId="21593" r:id="rId45" name="Check Box 89">
              <controlPr defaultSize="0" autoFill="0" autoLine="0" autoPict="0">
                <anchor moveWithCells="1">
                  <from>
                    <xdr:col>1</xdr:col>
                    <xdr:colOff>1571625</xdr:colOff>
                    <xdr:row>47</xdr:row>
                    <xdr:rowOff>171450</xdr:rowOff>
                  </from>
                  <to>
                    <xdr:col>3</xdr:col>
                    <xdr:colOff>171450</xdr:colOff>
                    <xdr:row>49</xdr:row>
                    <xdr:rowOff>9525</xdr:rowOff>
                  </to>
                </anchor>
              </controlPr>
            </control>
          </mc:Choice>
        </mc:AlternateContent>
        <mc:AlternateContent xmlns:mc="http://schemas.openxmlformats.org/markup-compatibility/2006">
          <mc:Choice Requires="x14">
            <control shapeId="21594" r:id="rId46" name="Check Box 90">
              <controlPr defaultSize="0" autoFill="0" autoLine="0" autoPict="0">
                <anchor moveWithCells="1">
                  <from>
                    <xdr:col>1</xdr:col>
                    <xdr:colOff>1571625</xdr:colOff>
                    <xdr:row>49</xdr:row>
                    <xdr:rowOff>0</xdr:rowOff>
                  </from>
                  <to>
                    <xdr:col>3</xdr:col>
                    <xdr:colOff>171450</xdr:colOff>
                    <xdr:row>50</xdr:row>
                    <xdr:rowOff>28575</xdr:rowOff>
                  </to>
                </anchor>
              </controlPr>
            </control>
          </mc:Choice>
        </mc:AlternateContent>
        <mc:AlternateContent xmlns:mc="http://schemas.openxmlformats.org/markup-compatibility/2006">
          <mc:Choice Requires="x14">
            <control shapeId="21595" r:id="rId47" name="Check Box 91">
              <controlPr defaultSize="0" autoFill="0" autoLine="0" autoPict="0">
                <anchor moveWithCells="1">
                  <from>
                    <xdr:col>1</xdr:col>
                    <xdr:colOff>1571625</xdr:colOff>
                    <xdr:row>49</xdr:row>
                    <xdr:rowOff>180975</xdr:rowOff>
                  </from>
                  <to>
                    <xdr:col>3</xdr:col>
                    <xdr:colOff>171450</xdr:colOff>
                    <xdr:row>51</xdr:row>
                    <xdr:rowOff>19050</xdr:rowOff>
                  </to>
                </anchor>
              </controlPr>
            </control>
          </mc:Choice>
        </mc:AlternateContent>
        <mc:AlternateContent xmlns:mc="http://schemas.openxmlformats.org/markup-compatibility/2006">
          <mc:Choice Requires="x14">
            <control shapeId="21596" r:id="rId48" name="Check Box 92">
              <controlPr defaultSize="0" autoFill="0" autoLine="0" autoPict="0">
                <anchor moveWithCells="1">
                  <from>
                    <xdr:col>1</xdr:col>
                    <xdr:colOff>1571625</xdr:colOff>
                    <xdr:row>50</xdr:row>
                    <xdr:rowOff>180975</xdr:rowOff>
                  </from>
                  <to>
                    <xdr:col>3</xdr:col>
                    <xdr:colOff>171450</xdr:colOff>
                    <xdr:row>52</xdr:row>
                    <xdr:rowOff>19050</xdr:rowOff>
                  </to>
                </anchor>
              </controlPr>
            </control>
          </mc:Choice>
        </mc:AlternateContent>
        <mc:AlternateContent xmlns:mc="http://schemas.openxmlformats.org/markup-compatibility/2006">
          <mc:Choice Requires="x14">
            <control shapeId="21597" r:id="rId49" name="Check Box 93">
              <controlPr defaultSize="0" autoFill="0" autoLine="0" autoPict="0">
                <anchor moveWithCells="1">
                  <from>
                    <xdr:col>1</xdr:col>
                    <xdr:colOff>1571625</xdr:colOff>
                    <xdr:row>51</xdr:row>
                    <xdr:rowOff>180975</xdr:rowOff>
                  </from>
                  <to>
                    <xdr:col>3</xdr:col>
                    <xdr:colOff>171450</xdr:colOff>
                    <xdr:row>53</xdr:row>
                    <xdr:rowOff>19050</xdr:rowOff>
                  </to>
                </anchor>
              </controlPr>
            </control>
          </mc:Choice>
        </mc:AlternateContent>
        <mc:AlternateContent xmlns:mc="http://schemas.openxmlformats.org/markup-compatibility/2006">
          <mc:Choice Requires="x14">
            <control shapeId="21598" r:id="rId50" name="Check Box 94">
              <controlPr defaultSize="0" autoFill="0" autoLine="0" autoPict="0">
                <anchor moveWithCells="1">
                  <from>
                    <xdr:col>1</xdr:col>
                    <xdr:colOff>1571625</xdr:colOff>
                    <xdr:row>52</xdr:row>
                    <xdr:rowOff>180975</xdr:rowOff>
                  </from>
                  <to>
                    <xdr:col>3</xdr:col>
                    <xdr:colOff>171450</xdr:colOff>
                    <xdr:row>54</xdr:row>
                    <xdr:rowOff>19050</xdr:rowOff>
                  </to>
                </anchor>
              </controlPr>
            </control>
          </mc:Choice>
        </mc:AlternateContent>
        <mc:AlternateContent xmlns:mc="http://schemas.openxmlformats.org/markup-compatibility/2006">
          <mc:Choice Requires="x14">
            <control shapeId="21599" r:id="rId51" name="Check Box 95">
              <controlPr defaultSize="0" autoFill="0" autoLine="0" autoPict="0">
                <anchor moveWithCells="1">
                  <from>
                    <xdr:col>1</xdr:col>
                    <xdr:colOff>1571625</xdr:colOff>
                    <xdr:row>53</xdr:row>
                    <xdr:rowOff>180975</xdr:rowOff>
                  </from>
                  <to>
                    <xdr:col>3</xdr:col>
                    <xdr:colOff>171450</xdr:colOff>
                    <xdr:row>55</xdr:row>
                    <xdr:rowOff>19050</xdr:rowOff>
                  </to>
                </anchor>
              </controlPr>
            </control>
          </mc:Choice>
        </mc:AlternateContent>
        <mc:AlternateContent xmlns:mc="http://schemas.openxmlformats.org/markup-compatibility/2006">
          <mc:Choice Requires="x14">
            <control shapeId="21600" r:id="rId52" name="Check Box 96">
              <controlPr defaultSize="0" autoFill="0" autoLine="0" autoPict="0">
                <anchor moveWithCells="1">
                  <from>
                    <xdr:col>1</xdr:col>
                    <xdr:colOff>1571625</xdr:colOff>
                    <xdr:row>54</xdr:row>
                    <xdr:rowOff>180975</xdr:rowOff>
                  </from>
                  <to>
                    <xdr:col>3</xdr:col>
                    <xdr:colOff>171450</xdr:colOff>
                    <xdr:row>56</xdr:row>
                    <xdr:rowOff>19050</xdr:rowOff>
                  </to>
                </anchor>
              </controlPr>
            </control>
          </mc:Choice>
        </mc:AlternateContent>
        <mc:AlternateContent xmlns:mc="http://schemas.openxmlformats.org/markup-compatibility/2006">
          <mc:Choice Requires="x14">
            <control shapeId="21601" r:id="rId53" name="Check Box 97">
              <controlPr defaultSize="0" autoFill="0" autoLine="0" autoPict="0">
                <anchor moveWithCells="1">
                  <from>
                    <xdr:col>1</xdr:col>
                    <xdr:colOff>1571625</xdr:colOff>
                    <xdr:row>55</xdr:row>
                    <xdr:rowOff>180975</xdr:rowOff>
                  </from>
                  <to>
                    <xdr:col>3</xdr:col>
                    <xdr:colOff>171450</xdr:colOff>
                    <xdr:row>57</xdr:row>
                    <xdr:rowOff>19050</xdr:rowOff>
                  </to>
                </anchor>
              </controlPr>
            </control>
          </mc:Choice>
        </mc:AlternateContent>
        <mc:AlternateContent xmlns:mc="http://schemas.openxmlformats.org/markup-compatibility/2006">
          <mc:Choice Requires="x14">
            <control shapeId="21602" r:id="rId54" name="Check Box 98">
              <controlPr defaultSize="0" autoFill="0" autoLine="0" autoPict="0">
                <anchor moveWithCells="1">
                  <from>
                    <xdr:col>1</xdr:col>
                    <xdr:colOff>1571625</xdr:colOff>
                    <xdr:row>56</xdr:row>
                    <xdr:rowOff>180975</xdr:rowOff>
                  </from>
                  <to>
                    <xdr:col>3</xdr:col>
                    <xdr:colOff>171450</xdr:colOff>
                    <xdr:row>58</xdr:row>
                    <xdr:rowOff>19050</xdr:rowOff>
                  </to>
                </anchor>
              </controlPr>
            </control>
          </mc:Choice>
        </mc:AlternateContent>
        <mc:AlternateContent xmlns:mc="http://schemas.openxmlformats.org/markup-compatibility/2006">
          <mc:Choice Requires="x14">
            <control shapeId="21603" r:id="rId55" name="Check Box 99">
              <controlPr defaultSize="0" autoFill="0" autoLine="0" autoPict="0">
                <anchor moveWithCells="1">
                  <from>
                    <xdr:col>1</xdr:col>
                    <xdr:colOff>1571625</xdr:colOff>
                    <xdr:row>57</xdr:row>
                    <xdr:rowOff>180975</xdr:rowOff>
                  </from>
                  <to>
                    <xdr:col>3</xdr:col>
                    <xdr:colOff>171450</xdr:colOff>
                    <xdr:row>59</xdr:row>
                    <xdr:rowOff>19050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9C6BE-29E5-4A7D-A316-2B608EBC9179}">
  <sheetPr codeName="Sheet20"/>
  <dimension ref="A1:D6"/>
  <sheetViews>
    <sheetView showGridLines="0" view="pageBreakPreview" zoomScaleNormal="100" zoomScaleSheetLayoutView="100" workbookViewId="0"/>
  </sheetViews>
  <sheetFormatPr defaultRowHeight="15" customHeight="1"/>
  <cols>
    <col min="1" max="1" width="10.625" style="9" customWidth="1"/>
    <col min="2" max="2" width="20.625" style="9" customWidth="1"/>
    <col min="3" max="3" width="2.625" style="9" customWidth="1"/>
    <col min="4" max="4" width="46.625" style="13" customWidth="1"/>
    <col min="5" max="16384" width="9" style="9"/>
  </cols>
  <sheetData>
    <row r="1" spans="1:4" ht="15" customHeight="1">
      <c r="A1" s="7" t="s">
        <v>1047</v>
      </c>
      <c r="B1" s="8"/>
      <c r="C1" s="7"/>
      <c r="D1" s="8"/>
    </row>
    <row r="2" spans="1:4" s="10" customFormat="1" ht="15" customHeight="1">
      <c r="A2" s="1160" t="s">
        <v>747</v>
      </c>
      <c r="B2" s="1162"/>
      <c r="C2" s="1160" t="s">
        <v>748</v>
      </c>
      <c r="D2" s="1161"/>
    </row>
    <row r="3" spans="1:4" ht="15" customHeight="1">
      <c r="A3" s="1175" t="s">
        <v>749</v>
      </c>
      <c r="B3" s="1176"/>
      <c r="C3" s="25"/>
      <c r="D3" s="14" t="s">
        <v>1048</v>
      </c>
    </row>
    <row r="4" spans="1:4" ht="15" customHeight="1">
      <c r="A4" s="1175" t="s">
        <v>1049</v>
      </c>
      <c r="B4" s="1176"/>
      <c r="C4" s="26"/>
      <c r="D4" s="15" t="s">
        <v>1050</v>
      </c>
    </row>
    <row r="5" spans="1:4" ht="15" customHeight="1">
      <c r="A5" s="1175" t="s">
        <v>1051</v>
      </c>
      <c r="B5" s="1176"/>
      <c r="C5" s="26"/>
      <c r="D5" s="15" t="s">
        <v>1052</v>
      </c>
    </row>
    <row r="6" spans="1:4" ht="15" customHeight="1">
      <c r="A6" s="1175" t="s">
        <v>1053</v>
      </c>
      <c r="B6" s="1176"/>
      <c r="C6" s="26"/>
      <c r="D6" s="15" t="s">
        <v>1054</v>
      </c>
    </row>
  </sheetData>
  <sheetProtection algorithmName="SHA-512" hashValue="tW9XDFg8HCb6SK5O9puLYrdkvOsP60E2T5ZhW6Nmvg16cGNcYnHP0mwzuWZ/csj2VO+W8cwJsxRW3VbQghZbLQ==" saltValue="0W7JeGJeTw9UzbV2wlZU+Q==" spinCount="100000" sheet="1" objects="1" scenarios="1" selectLockedCells="1"/>
  <mergeCells count="6">
    <mergeCell ref="A6:B6"/>
    <mergeCell ref="A2:B2"/>
    <mergeCell ref="C2:D2"/>
    <mergeCell ref="A3:B3"/>
    <mergeCell ref="A4:B4"/>
    <mergeCell ref="A5:B5"/>
  </mergeCells>
  <phoneticPr fontId="1"/>
  <printOptions horizontalCentered="1"/>
  <pageMargins left="0.23622047244094491" right="0.23622047244094491"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defaultSize="0" autoFill="0" autoLine="0" autoPict="0">
                <anchor moveWithCells="1">
                  <from>
                    <xdr:col>1</xdr:col>
                    <xdr:colOff>1571625</xdr:colOff>
                    <xdr:row>1</xdr:row>
                    <xdr:rowOff>171450</xdr:rowOff>
                  </from>
                  <to>
                    <xdr:col>3</xdr:col>
                    <xdr:colOff>171450</xdr:colOff>
                    <xdr:row>3</xdr:row>
                    <xdr:rowOff>9525</xdr:rowOff>
                  </to>
                </anchor>
              </controlPr>
            </control>
          </mc:Choice>
        </mc:AlternateContent>
        <mc:AlternateContent xmlns:mc="http://schemas.openxmlformats.org/markup-compatibility/2006">
          <mc:Choice Requires="x14">
            <control shapeId="26626" r:id="rId5" name="Check Box 2">
              <controlPr defaultSize="0" autoFill="0" autoLine="0" autoPict="0">
                <anchor moveWithCells="1">
                  <from>
                    <xdr:col>1</xdr:col>
                    <xdr:colOff>1571625</xdr:colOff>
                    <xdr:row>3</xdr:row>
                    <xdr:rowOff>0</xdr:rowOff>
                  </from>
                  <to>
                    <xdr:col>3</xdr:col>
                    <xdr:colOff>171450</xdr:colOff>
                    <xdr:row>4</xdr:row>
                    <xdr:rowOff>28575</xdr:rowOff>
                  </to>
                </anchor>
              </controlPr>
            </control>
          </mc:Choice>
        </mc:AlternateContent>
        <mc:AlternateContent xmlns:mc="http://schemas.openxmlformats.org/markup-compatibility/2006">
          <mc:Choice Requires="x14">
            <control shapeId="26627" r:id="rId6" name="Check Box 3">
              <controlPr defaultSize="0" autoFill="0" autoLine="0" autoPict="0">
                <anchor moveWithCells="1">
                  <from>
                    <xdr:col>1</xdr:col>
                    <xdr:colOff>1571625</xdr:colOff>
                    <xdr:row>3</xdr:row>
                    <xdr:rowOff>180975</xdr:rowOff>
                  </from>
                  <to>
                    <xdr:col>3</xdr:col>
                    <xdr:colOff>171450</xdr:colOff>
                    <xdr:row>5</xdr:row>
                    <xdr:rowOff>19050</xdr:rowOff>
                  </to>
                </anchor>
              </controlPr>
            </control>
          </mc:Choice>
        </mc:AlternateContent>
        <mc:AlternateContent xmlns:mc="http://schemas.openxmlformats.org/markup-compatibility/2006">
          <mc:Choice Requires="x14">
            <control shapeId="26628" r:id="rId7" name="Check Box 4">
              <controlPr defaultSize="0" autoFill="0" autoLine="0" autoPict="0">
                <anchor moveWithCells="1">
                  <from>
                    <xdr:col>1</xdr:col>
                    <xdr:colOff>1571625</xdr:colOff>
                    <xdr:row>4</xdr:row>
                    <xdr:rowOff>180975</xdr:rowOff>
                  </from>
                  <to>
                    <xdr:col>3</xdr:col>
                    <xdr:colOff>171450</xdr:colOff>
                    <xdr:row>6</xdr:row>
                    <xdr:rowOff>19050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D1B4C-9520-4FC6-A5AC-1555CF5F0EF0}">
  <sheetPr codeName="Sheet14"/>
  <dimension ref="A1:D30"/>
  <sheetViews>
    <sheetView showGridLines="0" view="pageBreakPreview" zoomScaleNormal="100" zoomScaleSheetLayoutView="100" workbookViewId="0">
      <selection activeCell="A3" sqref="A3"/>
    </sheetView>
  </sheetViews>
  <sheetFormatPr defaultRowHeight="15" customHeight="1"/>
  <cols>
    <col min="1" max="1" width="4.125" style="3" customWidth="1"/>
    <col min="2" max="3" width="7.375" style="3" customWidth="1"/>
    <col min="4" max="4" width="10.125" style="3" customWidth="1"/>
    <col min="5" max="5" width="8.125" style="3" customWidth="1"/>
    <col min="6" max="16384" width="9" style="3"/>
  </cols>
  <sheetData>
    <row r="1" spans="1:4" ht="15" customHeight="1" thickBot="1">
      <c r="A1" s="3" t="s">
        <v>1055</v>
      </c>
      <c r="D1" s="54" t="s">
        <v>1056</v>
      </c>
    </row>
    <row r="2" spans="1:4" ht="15" customHeight="1">
      <c r="A2" s="370" t="s">
        <v>413</v>
      </c>
      <c r="B2" s="371" t="s">
        <v>414</v>
      </c>
      <c r="C2" s="371" t="s">
        <v>415</v>
      </c>
      <c r="D2" s="374" t="s">
        <v>418</v>
      </c>
    </row>
    <row r="3" spans="1:4" ht="15" customHeight="1">
      <c r="A3" s="102" t="s">
        <v>1057</v>
      </c>
      <c r="B3" s="103">
        <v>10.236000000000001</v>
      </c>
      <c r="C3" s="103">
        <v>3.621</v>
      </c>
      <c r="D3" s="364">
        <f t="shared" ref="D3:D22" si="0">IF(B3=0,"",B3*C3)</f>
        <v>37.064556000000003</v>
      </c>
    </row>
    <row r="4" spans="1:4" ht="15" customHeight="1">
      <c r="A4" s="102" t="s">
        <v>1058</v>
      </c>
      <c r="B4" s="103">
        <v>4.3949999999999996</v>
      </c>
      <c r="C4" s="103">
        <v>1.845</v>
      </c>
      <c r="D4" s="364">
        <f t="shared" si="0"/>
        <v>8.1087749999999996</v>
      </c>
    </row>
    <row r="5" spans="1:4" ht="15" customHeight="1">
      <c r="A5" s="102" t="s">
        <v>1059</v>
      </c>
      <c r="B5" s="103">
        <v>3.6549999999999998</v>
      </c>
      <c r="C5" s="103">
        <v>5.2220000000000004</v>
      </c>
      <c r="D5" s="364">
        <f t="shared" si="0"/>
        <v>19.086410000000001</v>
      </c>
    </row>
    <row r="6" spans="1:4" ht="15" customHeight="1">
      <c r="A6" s="102"/>
      <c r="B6" s="103"/>
      <c r="C6" s="103"/>
      <c r="D6" s="364" t="str">
        <f t="shared" si="0"/>
        <v/>
      </c>
    </row>
    <row r="7" spans="1:4" ht="15" customHeight="1">
      <c r="A7" s="102"/>
      <c r="B7" s="103"/>
      <c r="C7" s="103"/>
      <c r="D7" s="364" t="str">
        <f t="shared" si="0"/>
        <v/>
      </c>
    </row>
    <row r="8" spans="1:4" ht="15" customHeight="1">
      <c r="A8" s="102"/>
      <c r="B8" s="103"/>
      <c r="C8" s="103"/>
      <c r="D8" s="364" t="str">
        <f t="shared" si="0"/>
        <v/>
      </c>
    </row>
    <row r="9" spans="1:4" ht="15" customHeight="1">
      <c r="A9" s="102"/>
      <c r="B9" s="103"/>
      <c r="C9" s="103"/>
      <c r="D9" s="364" t="str">
        <f t="shared" si="0"/>
        <v/>
      </c>
    </row>
    <row r="10" spans="1:4" ht="15" customHeight="1">
      <c r="A10" s="102"/>
      <c r="B10" s="103"/>
      <c r="C10" s="103"/>
      <c r="D10" s="364" t="str">
        <f t="shared" si="0"/>
        <v/>
      </c>
    </row>
    <row r="11" spans="1:4" ht="15" customHeight="1">
      <c r="A11" s="102"/>
      <c r="B11" s="103"/>
      <c r="C11" s="103"/>
      <c r="D11" s="364" t="str">
        <f t="shared" si="0"/>
        <v/>
      </c>
    </row>
    <row r="12" spans="1:4" ht="15" customHeight="1">
      <c r="A12" s="102"/>
      <c r="B12" s="103"/>
      <c r="C12" s="103"/>
      <c r="D12" s="364" t="str">
        <f t="shared" si="0"/>
        <v/>
      </c>
    </row>
    <row r="13" spans="1:4" ht="15" customHeight="1">
      <c r="A13" s="102"/>
      <c r="B13" s="103"/>
      <c r="C13" s="103"/>
      <c r="D13" s="364" t="str">
        <f t="shared" si="0"/>
        <v/>
      </c>
    </row>
    <row r="14" spans="1:4" ht="15" customHeight="1">
      <c r="A14" s="102"/>
      <c r="B14" s="103"/>
      <c r="C14" s="103"/>
      <c r="D14" s="364" t="str">
        <f t="shared" si="0"/>
        <v/>
      </c>
    </row>
    <row r="15" spans="1:4" ht="15" customHeight="1">
      <c r="A15" s="102"/>
      <c r="B15" s="103"/>
      <c r="C15" s="103"/>
      <c r="D15" s="364" t="str">
        <f t="shared" si="0"/>
        <v/>
      </c>
    </row>
    <row r="16" spans="1:4" ht="15" customHeight="1">
      <c r="A16" s="102"/>
      <c r="B16" s="103"/>
      <c r="C16" s="103"/>
      <c r="D16" s="364" t="str">
        <f t="shared" si="0"/>
        <v/>
      </c>
    </row>
    <row r="17" spans="1:4" ht="15" customHeight="1">
      <c r="A17" s="102"/>
      <c r="B17" s="103"/>
      <c r="C17" s="103"/>
      <c r="D17" s="364" t="str">
        <f t="shared" si="0"/>
        <v/>
      </c>
    </row>
    <row r="18" spans="1:4" ht="15" customHeight="1">
      <c r="A18" s="102"/>
      <c r="B18" s="103"/>
      <c r="C18" s="103"/>
      <c r="D18" s="364" t="str">
        <f t="shared" si="0"/>
        <v/>
      </c>
    </row>
    <row r="19" spans="1:4" ht="15" customHeight="1">
      <c r="A19" s="102"/>
      <c r="B19" s="103"/>
      <c r="C19" s="103"/>
      <c r="D19" s="364" t="str">
        <f t="shared" si="0"/>
        <v/>
      </c>
    </row>
    <row r="20" spans="1:4" ht="15" customHeight="1">
      <c r="A20" s="102"/>
      <c r="B20" s="103"/>
      <c r="C20" s="103"/>
      <c r="D20" s="364" t="str">
        <f t="shared" si="0"/>
        <v/>
      </c>
    </row>
    <row r="21" spans="1:4" ht="15" customHeight="1">
      <c r="A21" s="102"/>
      <c r="B21" s="103"/>
      <c r="C21" s="103"/>
      <c r="D21" s="364" t="str">
        <f t="shared" si="0"/>
        <v/>
      </c>
    </row>
    <row r="22" spans="1:4" ht="15" customHeight="1">
      <c r="A22" s="102"/>
      <c r="B22" s="103"/>
      <c r="C22" s="103"/>
      <c r="D22" s="364" t="str">
        <f t="shared" si="0"/>
        <v/>
      </c>
    </row>
    <row r="23" spans="1:4" ht="15" customHeight="1">
      <c r="A23" s="238" t="s">
        <v>421</v>
      </c>
      <c r="B23" s="239"/>
      <c r="C23" s="239"/>
      <c r="D23" s="364">
        <f>SUM(D3:D22)</f>
        <v>64.259741000000005</v>
      </c>
    </row>
    <row r="24" spans="1:4" ht="15" customHeight="1">
      <c r="A24" s="1190" t="str">
        <f>IF(D23=0,"",D23&amp;"÷2="&amp;D23/2)</f>
        <v>64.259741÷2=32.1298705</v>
      </c>
      <c r="B24" s="1191"/>
      <c r="C24" s="1191"/>
      <c r="D24" s="1192"/>
    </row>
    <row r="25" spans="1:4" ht="15" customHeight="1" thickBot="1">
      <c r="A25" s="1197" t="str">
        <f>"敷地面積 = "&amp;IF(D23=0,"",INT((D23/2)*100)/100)&amp;" ㎡ （"&amp;INT((D23/6.61)*100)/100&amp;" 坪)"</f>
        <v>敷地面積 = 32.12 ㎡ （9.72 坪)</v>
      </c>
      <c r="B25" s="1198"/>
      <c r="C25" s="1198"/>
      <c r="D25" s="1199"/>
    </row>
    <row r="26" spans="1:4" ht="15" customHeight="1">
      <c r="B26" s="53"/>
    </row>
    <row r="27" spans="1:4" ht="15" customHeight="1">
      <c r="A27" s="1193"/>
      <c r="B27" s="1195" t="s">
        <v>415</v>
      </c>
    </row>
    <row r="28" spans="1:4" ht="15" customHeight="1">
      <c r="A28" s="1193"/>
      <c r="B28" s="1195"/>
    </row>
    <row r="29" spans="1:4" ht="15" customHeight="1">
      <c r="A29" s="1194"/>
      <c r="B29" s="1196"/>
    </row>
    <row r="30" spans="1:4" ht="15" customHeight="1">
      <c r="A30" s="725" t="s">
        <v>414</v>
      </c>
      <c r="B30" s="725"/>
    </row>
  </sheetData>
  <sheetProtection algorithmName="SHA-512" hashValue="8+SrVWAxWEiNJuZHoCDjYADePX9zz0XAAeL4soxjnlgM/11aoLlS0uPhouw3muOrVndY021rh/SxFcLSk8/eug==" saltValue="7mHZy9E5AkQMwMTk5zQ7jA==" spinCount="100000" sheet="1" objects="1" scenarios="1" selectLockedCells="1"/>
  <mergeCells count="5">
    <mergeCell ref="A24:D24"/>
    <mergeCell ref="A30:B30"/>
    <mergeCell ref="A27:A29"/>
    <mergeCell ref="B27:B29"/>
    <mergeCell ref="A25:D25"/>
  </mergeCells>
  <phoneticPr fontId="1"/>
  <pageMargins left="0.70866141732283472" right="0.70866141732283472" top="0.74803149606299213" bottom="0.74803149606299213" header="0.31496062992125984" footer="0.31496062992125984"/>
  <pageSetup paperSize="9" orientation="portrait" blackAndWhite="1"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1B358-7186-46D7-9532-A5CAC9D09EDB}">
  <sheetPr codeName="Sheet1">
    <tabColor rgb="FFFFFF00"/>
    <pageSetUpPr fitToPage="1"/>
  </sheetPr>
  <dimension ref="A1:D43"/>
  <sheetViews>
    <sheetView showGridLines="0" view="pageBreakPreview" zoomScaleNormal="100" zoomScaleSheetLayoutView="100" workbookViewId="0">
      <selection activeCell="A2" sqref="A2:B2"/>
    </sheetView>
  </sheetViews>
  <sheetFormatPr defaultRowHeight="20.100000000000001" customHeight="1"/>
  <cols>
    <col min="1" max="1" width="5.25" style="75" customWidth="1"/>
    <col min="2" max="2" width="31.5" style="74" customWidth="1"/>
    <col min="3" max="3" width="31.875" style="74" customWidth="1"/>
    <col min="4" max="4" width="32" style="74" customWidth="1"/>
    <col min="5" max="7" width="9" style="74"/>
    <col min="8" max="8" width="16" style="74" customWidth="1"/>
    <col min="9" max="16384" width="9" style="74"/>
  </cols>
  <sheetData>
    <row r="1" spans="1:4" ht="20.100000000000001" customHeight="1">
      <c r="A1" s="3" t="s">
        <v>0</v>
      </c>
      <c r="D1" s="291" t="s">
        <v>1</v>
      </c>
    </row>
    <row r="2" spans="1:4" ht="20.100000000000001" customHeight="1" thickBot="1">
      <c r="A2" s="430" t="s">
        <v>2</v>
      </c>
      <c r="B2" s="430"/>
      <c r="D2" s="68" t="s">
        <v>3</v>
      </c>
    </row>
    <row r="3" spans="1:4" ht="20.100000000000001" customHeight="1">
      <c r="A3" s="292" t="s">
        <v>4</v>
      </c>
      <c r="B3" s="293" t="s">
        <v>5</v>
      </c>
      <c r="C3" s="293" t="s">
        <v>6</v>
      </c>
      <c r="D3" s="294" t="s">
        <v>7</v>
      </c>
    </row>
    <row r="4" spans="1:4" ht="49.5" customHeight="1">
      <c r="A4" s="273"/>
      <c r="B4" s="295" t="s">
        <v>8</v>
      </c>
      <c r="C4" s="296" t="s">
        <v>9</v>
      </c>
      <c r="D4" s="297" t="s">
        <v>10</v>
      </c>
    </row>
    <row r="5" spans="1:4" ht="20.100000000000001" customHeight="1">
      <c r="A5" s="273"/>
      <c r="B5" s="295" t="s">
        <v>11</v>
      </c>
      <c r="C5" s="298" t="s">
        <v>9</v>
      </c>
      <c r="D5" s="419" t="s">
        <v>12</v>
      </c>
    </row>
    <row r="6" spans="1:4" ht="20.100000000000001" customHeight="1">
      <c r="A6" s="274"/>
      <c r="B6" s="334" t="s">
        <v>9</v>
      </c>
      <c r="C6" s="332" t="s">
        <v>13</v>
      </c>
      <c r="D6" s="421"/>
    </row>
    <row r="7" spans="1:4" ht="20.100000000000001" customHeight="1">
      <c r="A7" s="432" t="s">
        <v>14</v>
      </c>
      <c r="B7" s="437" t="s">
        <v>9</v>
      </c>
      <c r="C7" s="299" t="s">
        <v>15</v>
      </c>
      <c r="D7" s="419" t="s">
        <v>16</v>
      </c>
    </row>
    <row r="8" spans="1:4" ht="16.5" customHeight="1">
      <c r="A8" s="433"/>
      <c r="B8" s="438"/>
      <c r="C8" s="435" t="s">
        <v>17</v>
      </c>
      <c r="D8" s="418"/>
    </row>
    <row r="9" spans="1:4" ht="20.100000000000001" customHeight="1">
      <c r="A9" s="434"/>
      <c r="B9" s="439"/>
      <c r="C9" s="436"/>
      <c r="D9" s="276" t="s">
        <v>18</v>
      </c>
    </row>
    <row r="10" spans="1:4" ht="20.100000000000001" customHeight="1">
      <c r="A10" s="273"/>
      <c r="B10" s="295" t="s">
        <v>19</v>
      </c>
      <c r="C10" s="300" t="s">
        <v>20</v>
      </c>
      <c r="D10" s="419" t="s">
        <v>21</v>
      </c>
    </row>
    <row r="11" spans="1:4" ht="20.100000000000001" customHeight="1">
      <c r="A11" s="274"/>
      <c r="B11" s="301" t="s">
        <v>22</v>
      </c>
      <c r="C11" s="302" t="s">
        <v>23</v>
      </c>
      <c r="D11" s="418"/>
    </row>
    <row r="12" spans="1:4" ht="20.100000000000001" customHeight="1">
      <c r="A12" s="273"/>
      <c r="B12" s="295" t="s">
        <v>24</v>
      </c>
      <c r="C12" s="300" t="s">
        <v>25</v>
      </c>
      <c r="D12" s="421"/>
    </row>
    <row r="13" spans="1:4" ht="20.100000000000001" customHeight="1">
      <c r="A13" s="275" t="s">
        <v>14</v>
      </c>
      <c r="B13" s="303" t="s">
        <v>26</v>
      </c>
      <c r="C13" s="328" t="s">
        <v>27</v>
      </c>
      <c r="D13" s="419" t="s">
        <v>28</v>
      </c>
    </row>
    <row r="14" spans="1:4" ht="20.100000000000001" customHeight="1">
      <c r="A14" s="273"/>
      <c r="B14" s="295" t="s">
        <v>29</v>
      </c>
      <c r="C14" s="304" t="s">
        <v>30</v>
      </c>
      <c r="D14" s="418"/>
    </row>
    <row r="15" spans="1:4" ht="20.100000000000001" customHeight="1">
      <c r="A15" s="305"/>
      <c r="B15" s="301" t="s">
        <v>31</v>
      </c>
      <c r="C15" s="306" t="s">
        <v>32</v>
      </c>
      <c r="D15" s="276" t="s">
        <v>27</v>
      </c>
    </row>
    <row r="16" spans="1:4" ht="20.100000000000001" customHeight="1">
      <c r="A16" s="307"/>
      <c r="B16" s="295" t="s">
        <v>33</v>
      </c>
      <c r="C16" s="308" t="s">
        <v>34</v>
      </c>
      <c r="D16" s="422" t="s">
        <v>35</v>
      </c>
    </row>
    <row r="17" spans="1:4" ht="20.100000000000001" customHeight="1">
      <c r="A17" s="307"/>
      <c r="B17" s="295" t="s">
        <v>36</v>
      </c>
      <c r="C17" s="306"/>
      <c r="D17" s="422"/>
    </row>
    <row r="18" spans="1:4" ht="20.100000000000001" customHeight="1" thickBot="1">
      <c r="A18" s="309" t="s">
        <v>14</v>
      </c>
      <c r="B18" s="310" t="s">
        <v>37</v>
      </c>
      <c r="C18" s="329" t="s">
        <v>27</v>
      </c>
      <c r="D18" s="311" t="s">
        <v>38</v>
      </c>
    </row>
    <row r="19" spans="1:4" ht="20.100000000000001" customHeight="1" thickBot="1">
      <c r="A19" s="431" t="s">
        <v>39</v>
      </c>
      <c r="B19" s="431"/>
      <c r="C19" s="312"/>
      <c r="D19" s="69"/>
    </row>
    <row r="20" spans="1:4" ht="20.100000000000001" customHeight="1">
      <c r="A20" s="292" t="s">
        <v>4</v>
      </c>
      <c r="B20" s="293" t="s">
        <v>40</v>
      </c>
      <c r="C20" s="293" t="s">
        <v>6</v>
      </c>
      <c r="D20" s="294" t="s">
        <v>7</v>
      </c>
    </row>
    <row r="21" spans="1:4" ht="20.100000000000001" customHeight="1">
      <c r="A21" s="277"/>
      <c r="B21" s="429" t="s">
        <v>41</v>
      </c>
      <c r="C21" s="429"/>
      <c r="D21" s="418" t="s">
        <v>42</v>
      </c>
    </row>
    <row r="22" spans="1:4" ht="20.100000000000001" customHeight="1">
      <c r="A22" s="278"/>
      <c r="B22" s="313" t="s">
        <v>43</v>
      </c>
      <c r="C22" s="331" t="s">
        <v>44</v>
      </c>
      <c r="D22" s="418"/>
    </row>
    <row r="23" spans="1:4" ht="20.100000000000001" customHeight="1">
      <c r="A23" s="314"/>
      <c r="B23" s="315"/>
      <c r="C23" s="331" t="s">
        <v>45</v>
      </c>
      <c r="D23" s="418"/>
    </row>
    <row r="24" spans="1:4" ht="20.100000000000001" customHeight="1">
      <c r="A24" s="314"/>
      <c r="B24" s="315"/>
      <c r="C24" s="331" t="s">
        <v>46</v>
      </c>
      <c r="D24" s="418"/>
    </row>
    <row r="25" spans="1:4" ht="20.100000000000001" customHeight="1">
      <c r="A25" s="314"/>
      <c r="B25" s="315"/>
      <c r="C25" s="331" t="s">
        <v>47</v>
      </c>
      <c r="D25" s="420" t="s">
        <v>48</v>
      </c>
    </row>
    <row r="26" spans="1:4" ht="20.100000000000001" customHeight="1">
      <c r="A26" s="314"/>
      <c r="B26" s="315"/>
      <c r="C26" s="331" t="s">
        <v>49</v>
      </c>
      <c r="D26" s="418"/>
    </row>
    <row r="27" spans="1:4" ht="20.100000000000001" customHeight="1">
      <c r="A27" s="316"/>
      <c r="B27" s="301"/>
      <c r="C27" s="331" t="s">
        <v>50</v>
      </c>
      <c r="D27" s="317"/>
    </row>
    <row r="28" spans="1:4" ht="20.100000000000001" customHeight="1">
      <c r="A28" s="279"/>
      <c r="B28" s="428" t="s">
        <v>51</v>
      </c>
      <c r="C28" s="428"/>
      <c r="D28" s="317"/>
    </row>
    <row r="29" spans="1:4" ht="20.100000000000001" customHeight="1">
      <c r="A29" s="279"/>
      <c r="B29" s="428" t="s">
        <v>52</v>
      </c>
      <c r="C29" s="428"/>
      <c r="D29" s="317"/>
    </row>
    <row r="30" spans="1:4" ht="20.100000000000001" customHeight="1">
      <c r="A30" s="278"/>
      <c r="B30" s="313" t="s">
        <v>53</v>
      </c>
      <c r="C30" s="331" t="s">
        <v>54</v>
      </c>
      <c r="D30" s="317"/>
    </row>
    <row r="31" spans="1:4" ht="20.100000000000001" customHeight="1">
      <c r="A31" s="314"/>
      <c r="B31" s="315"/>
      <c r="C31" s="331" t="s">
        <v>55</v>
      </c>
      <c r="D31" s="317"/>
    </row>
    <row r="32" spans="1:4" ht="20.100000000000001" customHeight="1">
      <c r="A32" s="314"/>
      <c r="B32" s="315"/>
      <c r="C32" s="331" t="s">
        <v>56</v>
      </c>
      <c r="D32" s="317"/>
    </row>
    <row r="33" spans="1:4" ht="20.100000000000001" customHeight="1">
      <c r="A33" s="316"/>
      <c r="B33" s="301"/>
      <c r="C33" s="331" t="s">
        <v>57</v>
      </c>
      <c r="D33" s="317"/>
    </row>
    <row r="34" spans="1:4" ht="20.100000000000001" customHeight="1" thickBot="1">
      <c r="A34" s="280"/>
      <c r="B34" s="318" t="s">
        <v>58</v>
      </c>
      <c r="C34" s="319" t="s">
        <v>59</v>
      </c>
      <c r="D34" s="320"/>
    </row>
    <row r="35" spans="1:4" ht="20.100000000000001" customHeight="1" thickBot="1">
      <c r="A35" s="333" t="s">
        <v>60</v>
      </c>
    </row>
    <row r="36" spans="1:4" ht="20.100000000000001" customHeight="1">
      <c r="A36" s="292" t="s">
        <v>4</v>
      </c>
      <c r="B36" s="427" t="s">
        <v>61</v>
      </c>
      <c r="C36" s="427"/>
      <c r="D36" s="321" t="s">
        <v>7</v>
      </c>
    </row>
    <row r="37" spans="1:4" ht="20.100000000000001" customHeight="1">
      <c r="A37" s="322" t="s">
        <v>62</v>
      </c>
      <c r="B37" s="424" t="s">
        <v>63</v>
      </c>
      <c r="C37" s="424"/>
      <c r="D37" s="323"/>
    </row>
    <row r="38" spans="1:4" ht="20.100000000000001" customHeight="1">
      <c r="A38" s="322" t="s">
        <v>64</v>
      </c>
      <c r="B38" s="424" t="s">
        <v>65</v>
      </c>
      <c r="C38" s="424"/>
      <c r="D38" s="323"/>
    </row>
    <row r="39" spans="1:4" ht="20.100000000000001" customHeight="1">
      <c r="A39" s="322"/>
      <c r="B39" s="424" t="s">
        <v>66</v>
      </c>
      <c r="C39" s="424"/>
      <c r="D39" s="323"/>
    </row>
    <row r="40" spans="1:4" ht="20.100000000000001" customHeight="1">
      <c r="A40" s="322"/>
      <c r="B40" s="424" t="s">
        <v>1199</v>
      </c>
      <c r="C40" s="424"/>
      <c r="D40" s="323"/>
    </row>
    <row r="41" spans="1:4" ht="20.100000000000001" customHeight="1">
      <c r="A41" s="324"/>
      <c r="B41" s="424" t="s">
        <v>67</v>
      </c>
      <c r="C41" s="424"/>
      <c r="D41" s="325"/>
    </row>
    <row r="42" spans="1:4" ht="20.100000000000001" customHeight="1">
      <c r="A42" s="324"/>
      <c r="B42" s="425"/>
      <c r="C42" s="426"/>
      <c r="D42" s="325"/>
    </row>
    <row r="43" spans="1:4" ht="20.100000000000001" customHeight="1" thickBot="1">
      <c r="A43" s="326"/>
      <c r="B43" s="423"/>
      <c r="C43" s="423"/>
      <c r="D43" s="327"/>
    </row>
  </sheetData>
  <sheetProtection algorithmName="SHA-512" hashValue="X41+OSUwnCGWeDszzI4qlMvN8kYhi5nbKghX5W2J2E4YtRlTEQokbSPPr3g8S+opNdfqD3I0J4pzt3T9EFRb7A==" saltValue="RiyFvqtlX1FFwFSj0JKtdw==" spinCount="100000" sheet="1" objects="1" scenarios="1" selectLockedCells="1"/>
  <mergeCells count="23">
    <mergeCell ref="B29:C29"/>
    <mergeCell ref="B28:C28"/>
    <mergeCell ref="B21:C21"/>
    <mergeCell ref="A2:B2"/>
    <mergeCell ref="A19:B19"/>
    <mergeCell ref="A7:A9"/>
    <mergeCell ref="C8:C9"/>
    <mergeCell ref="B7:B9"/>
    <mergeCell ref="B43:C43"/>
    <mergeCell ref="B41:C41"/>
    <mergeCell ref="B42:C42"/>
    <mergeCell ref="B36:C36"/>
    <mergeCell ref="B37:C37"/>
    <mergeCell ref="B38:C38"/>
    <mergeCell ref="B39:C39"/>
    <mergeCell ref="B40:C40"/>
    <mergeCell ref="D21:D24"/>
    <mergeCell ref="D13:D14"/>
    <mergeCell ref="D25:D26"/>
    <mergeCell ref="D5:D6"/>
    <mergeCell ref="D7:D8"/>
    <mergeCell ref="D16:D17"/>
    <mergeCell ref="D10:D12"/>
  </mergeCells>
  <phoneticPr fontId="1"/>
  <hyperlinks>
    <hyperlink ref="C18" r:id="rId1" xr:uid="{32DD8B3B-59B9-4D58-BD8E-5DC403A75612}"/>
    <hyperlink ref="D9" r:id="rId2" xr:uid="{6581C9C6-E2CE-4766-8472-15D470754657}"/>
    <hyperlink ref="D25" r:id="rId3" xr:uid="{FEDCD8DB-B056-48A3-8F92-401EED157722}"/>
    <hyperlink ref="D15" r:id="rId4" xr:uid="{86CF1E71-47E3-44E1-A43A-C78F6F55B892}"/>
    <hyperlink ref="C13" r:id="rId5" xr:uid="{EFA3B8B1-5359-4D8C-A482-67AF5286FFDE}"/>
  </hyperlinks>
  <printOptions horizontalCentered="1"/>
  <pageMargins left="0.70866141732283472" right="0.70866141732283472" top="0.74803149606299213" bottom="0.74803149606299213" header="0.31496062992125984" footer="0.31496062992125984"/>
  <pageSetup paperSize="9" scale="79" orientation="portrait" blackAndWhite="1" r:id="rId6"/>
  <drawing r:id="rId7"/>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029801-B994-48A7-873F-F497C8B5BCF8}">
  <sheetPr codeName="Sheet15"/>
  <dimension ref="A1:E30"/>
  <sheetViews>
    <sheetView showGridLines="0" view="pageBreakPreview" zoomScaleNormal="100" zoomScaleSheetLayoutView="100" workbookViewId="0">
      <selection activeCell="A3" sqref="A3"/>
    </sheetView>
  </sheetViews>
  <sheetFormatPr defaultRowHeight="15" customHeight="1"/>
  <cols>
    <col min="1" max="1" width="4.125" style="3" customWidth="1"/>
    <col min="2" max="4" width="7.375" style="3" customWidth="1"/>
    <col min="5" max="5" width="10.125" style="3" customWidth="1"/>
    <col min="6" max="16384" width="9" style="3"/>
  </cols>
  <sheetData>
    <row r="1" spans="1:5" ht="15" customHeight="1" thickBot="1">
      <c r="A1" s="3" t="s">
        <v>1060</v>
      </c>
      <c r="E1" s="54" t="s">
        <v>1056</v>
      </c>
    </row>
    <row r="2" spans="1:5" ht="15" customHeight="1">
      <c r="A2" s="370" t="s">
        <v>413</v>
      </c>
      <c r="B2" s="371" t="s">
        <v>1061</v>
      </c>
      <c r="C2" s="371" t="s">
        <v>1062</v>
      </c>
      <c r="D2" s="371" t="s">
        <v>1063</v>
      </c>
      <c r="E2" s="374" t="s">
        <v>1064</v>
      </c>
    </row>
    <row r="3" spans="1:5" ht="15" customHeight="1">
      <c r="A3" s="102" t="s">
        <v>1057</v>
      </c>
      <c r="B3" s="103">
        <v>100</v>
      </c>
      <c r="C3" s="103">
        <v>2</v>
      </c>
      <c r="D3" s="103">
        <v>1</v>
      </c>
      <c r="E3" s="244">
        <f t="shared" ref="E3:E22" si="0">IF(B3=0,"",IF(D3=0,B3*C3,B3*(C3+D3)/2))</f>
        <v>150</v>
      </c>
    </row>
    <row r="4" spans="1:5" ht="15" customHeight="1">
      <c r="A4" s="102" t="s">
        <v>1058</v>
      </c>
      <c r="B4" s="103">
        <v>50</v>
      </c>
      <c r="C4" s="103">
        <v>1</v>
      </c>
      <c r="D4" s="103">
        <v>0</v>
      </c>
      <c r="E4" s="244">
        <f t="shared" si="0"/>
        <v>50</v>
      </c>
    </row>
    <row r="5" spans="1:5" ht="15" customHeight="1">
      <c r="A5" s="102" t="s">
        <v>1059</v>
      </c>
      <c r="B5" s="103">
        <v>2.3260000000000001</v>
      </c>
      <c r="C5" s="103">
        <v>2.3620000000000001</v>
      </c>
      <c r="D5" s="103">
        <v>3</v>
      </c>
      <c r="E5" s="244">
        <f>IF(B5=0,"",IF(D5=0,B5*C5,B5*(C5+D5)/2))</f>
        <v>6.2360060000000006</v>
      </c>
    </row>
    <row r="6" spans="1:5" ht="15" customHeight="1">
      <c r="A6" s="102"/>
      <c r="B6" s="103"/>
      <c r="C6" s="103"/>
      <c r="D6" s="103"/>
      <c r="E6" s="244" t="str">
        <f t="shared" si="0"/>
        <v/>
      </c>
    </row>
    <row r="7" spans="1:5" ht="15" customHeight="1">
      <c r="A7" s="102"/>
      <c r="B7" s="103"/>
      <c r="C7" s="103"/>
      <c r="D7" s="103"/>
      <c r="E7" s="244" t="str">
        <f t="shared" si="0"/>
        <v/>
      </c>
    </row>
    <row r="8" spans="1:5" ht="15" customHeight="1">
      <c r="A8" s="102"/>
      <c r="B8" s="103"/>
      <c r="C8" s="103"/>
      <c r="D8" s="103"/>
      <c r="E8" s="244" t="str">
        <f t="shared" si="0"/>
        <v/>
      </c>
    </row>
    <row r="9" spans="1:5" ht="15" customHeight="1">
      <c r="A9" s="102"/>
      <c r="B9" s="103"/>
      <c r="C9" s="103"/>
      <c r="D9" s="103"/>
      <c r="E9" s="244" t="str">
        <f t="shared" si="0"/>
        <v/>
      </c>
    </row>
    <row r="10" spans="1:5" ht="15" customHeight="1">
      <c r="A10" s="102"/>
      <c r="B10" s="103"/>
      <c r="C10" s="103"/>
      <c r="D10" s="103"/>
      <c r="E10" s="244" t="str">
        <f t="shared" si="0"/>
        <v/>
      </c>
    </row>
    <row r="11" spans="1:5" ht="15" customHeight="1">
      <c r="A11" s="102"/>
      <c r="B11" s="103"/>
      <c r="C11" s="103"/>
      <c r="D11" s="103"/>
      <c r="E11" s="244" t="str">
        <f t="shared" si="0"/>
        <v/>
      </c>
    </row>
    <row r="12" spans="1:5" ht="15" customHeight="1">
      <c r="A12" s="102"/>
      <c r="B12" s="103"/>
      <c r="C12" s="103"/>
      <c r="D12" s="103"/>
      <c r="E12" s="244" t="str">
        <f t="shared" si="0"/>
        <v/>
      </c>
    </row>
    <row r="13" spans="1:5" ht="15" customHeight="1">
      <c r="A13" s="102"/>
      <c r="B13" s="103"/>
      <c r="C13" s="103"/>
      <c r="D13" s="103"/>
      <c r="E13" s="244" t="str">
        <f t="shared" si="0"/>
        <v/>
      </c>
    </row>
    <row r="14" spans="1:5" ht="15" customHeight="1">
      <c r="A14" s="102"/>
      <c r="B14" s="103"/>
      <c r="C14" s="103"/>
      <c r="D14" s="103"/>
      <c r="E14" s="244" t="str">
        <f t="shared" si="0"/>
        <v/>
      </c>
    </row>
    <row r="15" spans="1:5" ht="15" customHeight="1">
      <c r="A15" s="102"/>
      <c r="B15" s="103"/>
      <c r="C15" s="103"/>
      <c r="D15" s="103"/>
      <c r="E15" s="244" t="str">
        <f t="shared" si="0"/>
        <v/>
      </c>
    </row>
    <row r="16" spans="1:5" ht="15" customHeight="1">
      <c r="A16" s="102"/>
      <c r="B16" s="103"/>
      <c r="C16" s="103"/>
      <c r="D16" s="103"/>
      <c r="E16" s="244" t="str">
        <f t="shared" si="0"/>
        <v/>
      </c>
    </row>
    <row r="17" spans="1:5" ht="15" customHeight="1">
      <c r="A17" s="102"/>
      <c r="B17" s="103"/>
      <c r="C17" s="103"/>
      <c r="D17" s="103"/>
      <c r="E17" s="244" t="str">
        <f t="shared" si="0"/>
        <v/>
      </c>
    </row>
    <row r="18" spans="1:5" ht="15" customHeight="1">
      <c r="A18" s="102"/>
      <c r="B18" s="103"/>
      <c r="C18" s="103"/>
      <c r="D18" s="103"/>
      <c r="E18" s="244" t="str">
        <f t="shared" si="0"/>
        <v/>
      </c>
    </row>
    <row r="19" spans="1:5" ht="15" customHeight="1">
      <c r="A19" s="102"/>
      <c r="B19" s="103"/>
      <c r="C19" s="103"/>
      <c r="D19" s="103"/>
      <c r="E19" s="244" t="str">
        <f t="shared" si="0"/>
        <v/>
      </c>
    </row>
    <row r="20" spans="1:5" ht="15" customHeight="1">
      <c r="A20" s="102"/>
      <c r="B20" s="103"/>
      <c r="C20" s="103"/>
      <c r="D20" s="103"/>
      <c r="E20" s="244" t="str">
        <f t="shared" si="0"/>
        <v/>
      </c>
    </row>
    <row r="21" spans="1:5" ht="15" customHeight="1">
      <c r="A21" s="102"/>
      <c r="B21" s="103"/>
      <c r="C21" s="103"/>
      <c r="D21" s="103"/>
      <c r="E21" s="244" t="str">
        <f t="shared" si="0"/>
        <v/>
      </c>
    </row>
    <row r="22" spans="1:5" ht="15" customHeight="1">
      <c r="A22" s="102"/>
      <c r="B22" s="103"/>
      <c r="C22" s="103"/>
      <c r="D22" s="103"/>
      <c r="E22" s="244" t="str">
        <f t="shared" si="0"/>
        <v/>
      </c>
    </row>
    <row r="23" spans="1:5" ht="15" customHeight="1">
      <c r="A23" s="78" t="s">
        <v>421</v>
      </c>
      <c r="B23" s="241">
        <f>SUM(B3:B22)</f>
        <v>152.32599999999999</v>
      </c>
      <c r="C23" s="240"/>
      <c r="D23" s="240"/>
      <c r="E23" s="244">
        <f>SUM(E3:E22)</f>
        <v>206.236006</v>
      </c>
    </row>
    <row r="24" spans="1:5" ht="15" customHeight="1">
      <c r="A24" s="1190" t="str">
        <f>IF(B23=0,"",E23&amp;"㎡ ÷ "&amp;B23&amp;"m = "&amp;INT(E23/B23*10000000)/10000000&amp;"m")</f>
        <v>206.236006㎡ ÷ 152.326m = 1.353912m</v>
      </c>
      <c r="B24" s="1191"/>
      <c r="C24" s="1191"/>
      <c r="D24" s="1191"/>
      <c r="E24" s="1192"/>
    </row>
    <row r="25" spans="1:5" ht="15" customHeight="1" thickBot="1">
      <c r="A25" s="1204" t="s">
        <v>1065</v>
      </c>
      <c r="B25" s="1205"/>
      <c r="C25" s="1206" t="str">
        <f>IF(B23=0,"",INT(E23/B23*1000)/1000)&amp;"m ("&amp;INT(E23/B23*1000)&amp;"mm)"</f>
        <v>1.353m (1353mm)</v>
      </c>
      <c r="D25" s="1206"/>
      <c r="E25" s="1207"/>
    </row>
    <row r="27" spans="1:5" ht="15" customHeight="1">
      <c r="B27" s="243"/>
      <c r="C27" s="1201" t="s">
        <v>1063</v>
      </c>
    </row>
    <row r="28" spans="1:5" ht="15" customHeight="1">
      <c r="A28" s="1200" t="s">
        <v>1062</v>
      </c>
      <c r="B28" s="1202" t="s">
        <v>1066</v>
      </c>
      <c r="C28" s="1201"/>
    </row>
    <row r="29" spans="1:5" ht="15" customHeight="1">
      <c r="A29" s="1200"/>
      <c r="B29" s="1203"/>
      <c r="C29" s="1201"/>
    </row>
    <row r="30" spans="1:5" ht="15" customHeight="1">
      <c r="B30" s="242" t="s">
        <v>1067</v>
      </c>
    </row>
  </sheetData>
  <sheetProtection algorithmName="SHA-512" hashValue="O49ubFloDuDY8LfZpGAyp9frxYpUHW8G10CWCzAca6rcjqDkNqz5cewMNNyDdpg/FeK1mK4Sm9s9+civeDvfDg==" saltValue="aAw2ZLla0IKLClu53wQ1JQ==" spinCount="100000" sheet="1" objects="1" scenarios="1" selectLockedCells="1"/>
  <mergeCells count="6">
    <mergeCell ref="A24:E24"/>
    <mergeCell ref="A28:A29"/>
    <mergeCell ref="C27:C29"/>
    <mergeCell ref="B28:B29"/>
    <mergeCell ref="A25:B25"/>
    <mergeCell ref="C25:E25"/>
  </mergeCells>
  <phoneticPr fontId="1"/>
  <dataValidations count="2">
    <dataValidation type="list" allowBlank="1" showInputMessage="1" sqref="A26:A31" xr:uid="{A8278C47-E1FA-494F-9A50-BA57C913DBA8}">
      <formula1>"GL+,BM+"</formula1>
    </dataValidation>
    <dataValidation type="list" allowBlank="1" showInputMessage="1" sqref="A25:B25" xr:uid="{C40255C5-F35C-4880-B7F0-FB10BB557D81}">
      <formula1>"平均地盤：GL+,平均地盤：BM+,　,"</formula1>
    </dataValidation>
  </dataValidations>
  <pageMargins left="0.70866141732283472" right="0.70866141732283472" top="0.74803149606299213" bottom="0.74803149606299213" header="0.31496062992125984" footer="0.31496062992125984"/>
  <pageSetup paperSize="9" orientation="portrait" blackAndWhite="1" horizontalDpi="1200" verticalDpi="1200" r:id="rId1"/>
  <drawing r:id="rId2"/>
  <legacyDrawing r:id="rId3"/>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5A5F-D331-48AB-93FD-AE6254B55BF3}">
  <dimension ref="A1:E40"/>
  <sheetViews>
    <sheetView showGridLines="0" view="pageBreakPreview" zoomScaleNormal="100" zoomScaleSheetLayoutView="100" workbookViewId="0">
      <selection activeCell="A3" sqref="A3"/>
    </sheetView>
  </sheetViews>
  <sheetFormatPr defaultRowHeight="15" customHeight="1"/>
  <cols>
    <col min="1" max="1" width="4.5" style="3" customWidth="1"/>
    <col min="2" max="3" width="7.75" style="3" customWidth="1"/>
    <col min="4" max="4" width="4.5" style="3" customWidth="1"/>
    <col min="5" max="5" width="9.5" style="3" customWidth="1"/>
    <col min="6" max="16384" width="9" style="3"/>
  </cols>
  <sheetData>
    <row r="1" spans="1:5" ht="15" customHeight="1" thickBot="1">
      <c r="A1" s="3" t="s">
        <v>410</v>
      </c>
      <c r="E1" s="68" t="s">
        <v>411</v>
      </c>
    </row>
    <row r="2" spans="1:5" ht="15" customHeight="1">
      <c r="A2" s="357" t="s">
        <v>413</v>
      </c>
      <c r="B2" s="353" t="s">
        <v>414</v>
      </c>
      <c r="C2" s="362" t="s">
        <v>415</v>
      </c>
      <c r="D2" s="79" t="s">
        <v>416</v>
      </c>
      <c r="E2" s="363" t="s">
        <v>417</v>
      </c>
    </row>
    <row r="3" spans="1:5" ht="15" customHeight="1">
      <c r="A3" s="102">
        <v>1</v>
      </c>
      <c r="B3" s="103">
        <v>3.64</v>
      </c>
      <c r="C3" s="361">
        <v>2.73</v>
      </c>
      <c r="D3" s="118">
        <v>2</v>
      </c>
      <c r="E3" s="364">
        <f>IF(B3=0,"",IF(OR(D3="÷2",D3=2),B3*C3/2,B3*C3))</f>
        <v>4.9686000000000003</v>
      </c>
    </row>
    <row r="4" spans="1:5" ht="15" customHeight="1">
      <c r="A4" s="102">
        <v>2</v>
      </c>
      <c r="B4" s="103">
        <v>1.82</v>
      </c>
      <c r="C4" s="361">
        <v>0.91</v>
      </c>
      <c r="D4" s="118">
        <v>2</v>
      </c>
      <c r="E4" s="364">
        <f t="shared" ref="E4:E18" si="0">IF(B4=0,"",IF(OR(D4="÷2",D4=2),B4*C4/2,B4*C4))</f>
        <v>0.82810000000000006</v>
      </c>
    </row>
    <row r="5" spans="1:5" ht="15" customHeight="1">
      <c r="A5" s="102">
        <v>3</v>
      </c>
      <c r="B5" s="103">
        <v>5.45</v>
      </c>
      <c r="C5" s="361">
        <v>5</v>
      </c>
      <c r="D5" s="118" t="s">
        <v>1068</v>
      </c>
      <c r="E5" s="364">
        <f t="shared" si="0"/>
        <v>13.625</v>
      </c>
    </row>
    <row r="6" spans="1:5" ht="15" customHeight="1">
      <c r="A6" s="102">
        <v>4</v>
      </c>
      <c r="B6" s="103">
        <v>1.82</v>
      </c>
      <c r="C6" s="361">
        <v>1.82</v>
      </c>
      <c r="D6" s="118"/>
      <c r="E6" s="364">
        <f t="shared" si="0"/>
        <v>3.3124000000000002</v>
      </c>
    </row>
    <row r="7" spans="1:5" ht="15" customHeight="1">
      <c r="A7" s="102"/>
      <c r="B7" s="103"/>
      <c r="C7" s="361"/>
      <c r="D7" s="119"/>
      <c r="E7" s="364" t="str">
        <f t="shared" si="0"/>
        <v/>
      </c>
    </row>
    <row r="8" spans="1:5" ht="15" customHeight="1">
      <c r="A8" s="102"/>
      <c r="B8" s="103"/>
      <c r="C8" s="361"/>
      <c r="D8" s="119"/>
      <c r="E8" s="364" t="str">
        <f t="shared" si="0"/>
        <v/>
      </c>
    </row>
    <row r="9" spans="1:5" ht="15" customHeight="1">
      <c r="A9" s="102"/>
      <c r="B9" s="103"/>
      <c r="C9" s="361"/>
      <c r="D9" s="119"/>
      <c r="E9" s="364" t="str">
        <f t="shared" si="0"/>
        <v/>
      </c>
    </row>
    <row r="10" spans="1:5" ht="15" customHeight="1">
      <c r="A10" s="102"/>
      <c r="B10" s="103"/>
      <c r="C10" s="361"/>
      <c r="D10" s="119"/>
      <c r="E10" s="364" t="str">
        <f t="shared" si="0"/>
        <v/>
      </c>
    </row>
    <row r="11" spans="1:5" ht="15" customHeight="1">
      <c r="A11" s="102"/>
      <c r="B11" s="103"/>
      <c r="C11" s="361"/>
      <c r="D11" s="119"/>
      <c r="E11" s="364" t="str">
        <f t="shared" si="0"/>
        <v/>
      </c>
    </row>
    <row r="12" spans="1:5" ht="15" customHeight="1">
      <c r="A12" s="102"/>
      <c r="B12" s="103"/>
      <c r="C12" s="361"/>
      <c r="D12" s="119"/>
      <c r="E12" s="364" t="str">
        <f t="shared" si="0"/>
        <v/>
      </c>
    </row>
    <row r="13" spans="1:5" ht="15" customHeight="1">
      <c r="A13" s="102"/>
      <c r="B13" s="103"/>
      <c r="C13" s="361"/>
      <c r="D13" s="119"/>
      <c r="E13" s="364" t="str">
        <f t="shared" si="0"/>
        <v/>
      </c>
    </row>
    <row r="14" spans="1:5" ht="15" customHeight="1">
      <c r="A14" s="102"/>
      <c r="B14" s="103"/>
      <c r="C14" s="361"/>
      <c r="D14" s="119"/>
      <c r="E14" s="364" t="str">
        <f t="shared" si="0"/>
        <v/>
      </c>
    </row>
    <row r="15" spans="1:5" ht="15" customHeight="1">
      <c r="A15" s="102"/>
      <c r="B15" s="103"/>
      <c r="C15" s="361"/>
      <c r="D15" s="119"/>
      <c r="E15" s="364" t="str">
        <f t="shared" si="0"/>
        <v/>
      </c>
    </row>
    <row r="16" spans="1:5" ht="15" customHeight="1">
      <c r="A16" s="102"/>
      <c r="B16" s="103"/>
      <c r="C16" s="361"/>
      <c r="D16" s="119"/>
      <c r="E16" s="364" t="str">
        <f t="shared" si="0"/>
        <v/>
      </c>
    </row>
    <row r="17" spans="1:5" ht="15" customHeight="1">
      <c r="A17" s="102"/>
      <c r="B17" s="103"/>
      <c r="C17" s="361"/>
      <c r="D17" s="119"/>
      <c r="E17" s="364" t="str">
        <f t="shared" si="0"/>
        <v/>
      </c>
    </row>
    <row r="18" spans="1:5" ht="15" customHeight="1">
      <c r="A18" s="102"/>
      <c r="B18" s="103"/>
      <c r="C18" s="361"/>
      <c r="D18" s="119"/>
      <c r="E18" s="364" t="str">
        <f t="shared" si="0"/>
        <v/>
      </c>
    </row>
    <row r="19" spans="1:5" ht="15" customHeight="1">
      <c r="A19" s="354" t="s">
        <v>421</v>
      </c>
      <c r="B19" s="80"/>
      <c r="C19" s="360"/>
      <c r="D19" s="110"/>
      <c r="E19" s="364">
        <f>SUM(E3:E18)</f>
        <v>22.734100000000002</v>
      </c>
    </row>
    <row r="20" spans="1:5" ht="15" customHeight="1" thickBot="1">
      <c r="A20" s="657" t="s">
        <v>428</v>
      </c>
      <c r="B20" s="658"/>
      <c r="C20" s="104"/>
      <c r="D20" s="105"/>
      <c r="E20" s="112">
        <f>INT(E19*100)/100</f>
        <v>22.73</v>
      </c>
    </row>
    <row r="21" spans="1:5" ht="15" customHeight="1">
      <c r="A21" s="249"/>
      <c r="B21" s="249"/>
      <c r="C21" s="250"/>
      <c r="D21" s="250"/>
      <c r="E21" s="250"/>
    </row>
    <row r="22" spans="1:5" ht="15" customHeight="1" thickBot="1">
      <c r="A22" s="3" t="s">
        <v>430</v>
      </c>
      <c r="E22" s="54"/>
    </row>
    <row r="23" spans="1:5" ht="15" customHeight="1">
      <c r="A23" s="357" t="s">
        <v>413</v>
      </c>
      <c r="B23" s="353" t="s">
        <v>414</v>
      </c>
      <c r="C23" s="362" t="s">
        <v>415</v>
      </c>
      <c r="D23" s="79" t="s">
        <v>416</v>
      </c>
      <c r="E23" s="363" t="s">
        <v>417</v>
      </c>
    </row>
    <row r="24" spans="1:5" ht="15" customHeight="1">
      <c r="A24" s="102">
        <v>1</v>
      </c>
      <c r="B24" s="103">
        <v>6.3</v>
      </c>
      <c r="C24" s="361">
        <v>1</v>
      </c>
      <c r="D24" s="118">
        <v>2</v>
      </c>
      <c r="E24" s="364">
        <f>IF(B24=0,"",IF(OR(D24="÷2",D24=2),B24*C24/2,B24*C24))</f>
        <v>3.15</v>
      </c>
    </row>
    <row r="25" spans="1:5" ht="15" customHeight="1">
      <c r="A25" s="102">
        <v>2</v>
      </c>
      <c r="B25" s="103">
        <v>1.82</v>
      </c>
      <c r="C25" s="361">
        <v>1.82</v>
      </c>
      <c r="D25" s="118"/>
      <c r="E25" s="364">
        <f t="shared" ref="E25:E38" si="1">IF(B25=0,"",IF(OR(D25="÷2",D25=2),B25*C25/2,B25*C25))</f>
        <v>3.3124000000000002</v>
      </c>
    </row>
    <row r="26" spans="1:5" ht="15" customHeight="1">
      <c r="A26" s="102"/>
      <c r="B26" s="103"/>
      <c r="C26" s="361"/>
      <c r="D26" s="118"/>
      <c r="E26" s="364" t="str">
        <f t="shared" si="1"/>
        <v/>
      </c>
    </row>
    <row r="27" spans="1:5" ht="15" customHeight="1">
      <c r="A27" s="102"/>
      <c r="B27" s="103"/>
      <c r="C27" s="361"/>
      <c r="D27" s="118"/>
      <c r="E27" s="364" t="str">
        <f t="shared" si="1"/>
        <v/>
      </c>
    </row>
    <row r="28" spans="1:5" ht="15" customHeight="1">
      <c r="A28" s="102"/>
      <c r="B28" s="103"/>
      <c r="C28" s="361"/>
      <c r="D28" s="119"/>
      <c r="E28" s="364" t="str">
        <f t="shared" si="1"/>
        <v/>
      </c>
    </row>
    <row r="29" spans="1:5" ht="15" customHeight="1">
      <c r="A29" s="102"/>
      <c r="B29" s="103"/>
      <c r="C29" s="361"/>
      <c r="D29" s="119"/>
      <c r="E29" s="364" t="str">
        <f t="shared" si="1"/>
        <v/>
      </c>
    </row>
    <row r="30" spans="1:5" ht="15" customHeight="1">
      <c r="A30" s="102"/>
      <c r="B30" s="103"/>
      <c r="C30" s="361"/>
      <c r="D30" s="119"/>
      <c r="E30" s="364" t="str">
        <f t="shared" si="1"/>
        <v/>
      </c>
    </row>
    <row r="31" spans="1:5" ht="15" customHeight="1">
      <c r="A31" s="102"/>
      <c r="B31" s="103"/>
      <c r="C31" s="361"/>
      <c r="D31" s="119"/>
      <c r="E31" s="364" t="str">
        <f t="shared" si="1"/>
        <v/>
      </c>
    </row>
    <row r="32" spans="1:5" ht="15" customHeight="1">
      <c r="A32" s="102"/>
      <c r="B32" s="103"/>
      <c r="C32" s="361"/>
      <c r="D32" s="119"/>
      <c r="E32" s="364" t="str">
        <f t="shared" si="1"/>
        <v/>
      </c>
    </row>
    <row r="33" spans="1:5" ht="15" customHeight="1">
      <c r="A33" s="102"/>
      <c r="B33" s="103"/>
      <c r="C33" s="361"/>
      <c r="D33" s="119"/>
      <c r="E33" s="364" t="str">
        <f t="shared" si="1"/>
        <v/>
      </c>
    </row>
    <row r="34" spans="1:5" ht="15" customHeight="1">
      <c r="A34" s="102"/>
      <c r="B34" s="103"/>
      <c r="C34" s="361"/>
      <c r="D34" s="119"/>
      <c r="E34" s="364" t="str">
        <f t="shared" si="1"/>
        <v/>
      </c>
    </row>
    <row r="35" spans="1:5" ht="15" customHeight="1">
      <c r="A35" s="102"/>
      <c r="B35" s="103"/>
      <c r="C35" s="361"/>
      <c r="D35" s="119"/>
      <c r="E35" s="364" t="str">
        <f t="shared" si="1"/>
        <v/>
      </c>
    </row>
    <row r="36" spans="1:5" ht="15" customHeight="1">
      <c r="A36" s="102"/>
      <c r="B36" s="103"/>
      <c r="C36" s="361"/>
      <c r="D36" s="119"/>
      <c r="E36" s="364" t="str">
        <f t="shared" si="1"/>
        <v/>
      </c>
    </row>
    <row r="37" spans="1:5" ht="15" customHeight="1">
      <c r="A37" s="102"/>
      <c r="B37" s="103"/>
      <c r="C37" s="361"/>
      <c r="D37" s="119"/>
      <c r="E37" s="364" t="str">
        <f t="shared" si="1"/>
        <v/>
      </c>
    </row>
    <row r="38" spans="1:5" ht="15" customHeight="1">
      <c r="A38" s="102"/>
      <c r="B38" s="103"/>
      <c r="C38" s="361"/>
      <c r="D38" s="119"/>
      <c r="E38" s="364" t="str">
        <f t="shared" si="1"/>
        <v/>
      </c>
    </row>
    <row r="39" spans="1:5" ht="15" customHeight="1">
      <c r="A39" s="354" t="s">
        <v>421</v>
      </c>
      <c r="B39" s="80"/>
      <c r="C39" s="360"/>
      <c r="D39" s="110"/>
      <c r="E39" s="364">
        <f>SUM(E24:E38)</f>
        <v>6.4624000000000006</v>
      </c>
    </row>
    <row r="40" spans="1:5" ht="15" customHeight="1" thickBot="1">
      <c r="A40" s="657" t="s">
        <v>436</v>
      </c>
      <c r="B40" s="658"/>
      <c r="C40" s="104"/>
      <c r="D40" s="105"/>
      <c r="E40" s="112">
        <f>INT(E39*100)/100</f>
        <v>6.46</v>
      </c>
    </row>
  </sheetData>
  <sheetProtection algorithmName="SHA-512" hashValue="ZT1XxYbzOzhfL23NPSWsY/VrYpMGXYk0JG8JR0iko0Ljrh7YjWejoUyAvmtfn+hssM+it8g3yw54A9kyxn4tjQ==" saltValue="sHsghVsakdPIA/frX5ZkOQ==" spinCount="100000" sheet="1" objects="1" scenarios="1" selectLockedCells="1"/>
  <mergeCells count="2">
    <mergeCell ref="A20:B20"/>
    <mergeCell ref="A40:B40"/>
  </mergeCells>
  <phoneticPr fontId="1"/>
  <dataValidations count="1">
    <dataValidation type="list" showInputMessage="1" showErrorMessage="1" sqref="D3:D18 D24:D38" xr:uid="{F341CB5F-D002-4F72-AE80-764739869EE8}">
      <formula1>"÷2,2,　, ,"</formula1>
    </dataValidation>
  </dataValidations>
  <pageMargins left="0.70866141732283472" right="0.70866141732283472" top="0.74803149606299213" bottom="0.74803149606299213" header="0.31496062992125984" footer="0.31496062992125984"/>
  <pageSetup paperSize="9" orientation="portrait" blackAndWhite="1" horizontalDpi="1200" verticalDpi="1200" r:id="rId1"/>
  <drawing r:id="rId2"/>
  <legacy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44080E-85E3-4B45-BD86-0A8599385444}">
  <dimension ref="A1:Y61"/>
  <sheetViews>
    <sheetView showGridLines="0" view="pageBreakPreview" zoomScaleNormal="100" zoomScaleSheetLayoutView="100" workbookViewId="0">
      <selection activeCell="J4" sqref="J4:L4"/>
    </sheetView>
  </sheetViews>
  <sheetFormatPr defaultColWidth="3.125" defaultRowHeight="15" customHeight="1"/>
  <cols>
    <col min="1" max="1" width="16.5" style="3" customWidth="1"/>
    <col min="2" max="2" width="5.625" style="3" customWidth="1"/>
    <col min="3" max="3" width="3.25" style="1" customWidth="1"/>
    <col min="4" max="6" width="5.625" style="3" customWidth="1"/>
    <col min="7" max="7" width="3.25" style="1" customWidth="1"/>
    <col min="8" max="15" width="5.625" style="3" customWidth="1"/>
    <col min="16" max="16" width="3.125" style="3"/>
    <col min="17" max="17" width="11" style="3" customWidth="1"/>
    <col min="18" max="18" width="8.125" style="3" customWidth="1"/>
    <col min="19" max="19" width="9.75" style="3" customWidth="1"/>
    <col min="20" max="25" width="8.125" style="3" customWidth="1"/>
    <col min="26" max="16384" width="3.125" style="3"/>
  </cols>
  <sheetData>
    <row r="1" spans="1:25" ht="15" customHeight="1">
      <c r="A1" s="3" t="s">
        <v>1069</v>
      </c>
      <c r="O1" s="54"/>
      <c r="R1" s="412" t="s">
        <v>1070</v>
      </c>
      <c r="S1" s="412"/>
      <c r="T1" s="412" t="s">
        <v>1071</v>
      </c>
      <c r="U1" s="412"/>
      <c r="V1" s="412"/>
      <c r="W1" s="412"/>
      <c r="X1" s="412"/>
    </row>
    <row r="2" spans="1:25" ht="15" customHeight="1" thickBot="1">
      <c r="A2" s="3" t="s">
        <v>1072</v>
      </c>
      <c r="D2" s="3" t="s">
        <v>1197</v>
      </c>
      <c r="O2" s="68" t="s">
        <v>1073</v>
      </c>
      <c r="R2" s="403" t="s">
        <v>1074</v>
      </c>
      <c r="S2" s="413" t="s">
        <v>1075</v>
      </c>
      <c r="T2" s="403" t="s">
        <v>1076</v>
      </c>
      <c r="U2" s="403"/>
      <c r="V2" s="414"/>
      <c r="W2" s="414"/>
      <c r="X2" s="414"/>
    </row>
    <row r="3" spans="1:25" ht="15" customHeight="1">
      <c r="A3" s="1214" t="s">
        <v>1077</v>
      </c>
      <c r="B3" s="894" t="s">
        <v>1078</v>
      </c>
      <c r="C3" s="894"/>
      <c r="D3" s="894"/>
      <c r="E3" s="923" t="s">
        <v>1079</v>
      </c>
      <c r="F3" s="924"/>
      <c r="G3" s="924"/>
      <c r="H3" s="924"/>
      <c r="I3" s="924"/>
      <c r="J3" s="924"/>
      <c r="K3" s="924"/>
      <c r="L3" s="924"/>
      <c r="M3" s="924"/>
      <c r="N3" s="925"/>
      <c r="O3" s="1210" t="s">
        <v>543</v>
      </c>
      <c r="R3" s="403" t="s">
        <v>1080</v>
      </c>
      <c r="S3" s="413" t="s">
        <v>1081</v>
      </c>
      <c r="T3" s="403" t="s">
        <v>1082</v>
      </c>
      <c r="U3" s="403"/>
      <c r="V3" s="403"/>
      <c r="W3" s="403"/>
      <c r="X3" s="414"/>
    </row>
    <row r="4" spans="1:25" s="2" customFormat="1" ht="15" customHeight="1">
      <c r="A4" s="1215"/>
      <c r="B4" s="1213" t="s">
        <v>1083</v>
      </c>
      <c r="C4" s="1212" t="s">
        <v>1084</v>
      </c>
      <c r="D4" s="1212" t="s">
        <v>1085</v>
      </c>
      <c r="E4" s="1213" t="s">
        <v>1086</v>
      </c>
      <c r="F4" s="1213"/>
      <c r="G4" s="1212" t="s">
        <v>1084</v>
      </c>
      <c r="H4" s="1212" t="s">
        <v>1087</v>
      </c>
      <c r="I4" s="384" t="s">
        <v>1088</v>
      </c>
      <c r="J4" s="584" t="s">
        <v>1181</v>
      </c>
      <c r="K4" s="584"/>
      <c r="L4" s="585"/>
      <c r="M4" s="1212" t="s">
        <v>1089</v>
      </c>
      <c r="N4" s="1212" t="s">
        <v>1090</v>
      </c>
      <c r="O4" s="1211"/>
      <c r="R4" s="403" t="s">
        <v>1091</v>
      </c>
      <c r="S4" s="413" t="s">
        <v>1092</v>
      </c>
      <c r="T4" s="403" t="s">
        <v>1093</v>
      </c>
      <c r="U4" s="403"/>
      <c r="V4" s="403"/>
      <c r="W4" s="403"/>
      <c r="X4" s="403"/>
    </row>
    <row r="5" spans="1:25" s="2" customFormat="1" ht="15" customHeight="1">
      <c r="A5" s="1215"/>
      <c r="B5" s="1213"/>
      <c r="C5" s="1213"/>
      <c r="D5" s="1213"/>
      <c r="E5" s="377" t="s">
        <v>1094</v>
      </c>
      <c r="F5" s="377" t="s">
        <v>415</v>
      </c>
      <c r="G5" s="1213"/>
      <c r="H5" s="1213"/>
      <c r="I5" s="377" t="s">
        <v>415</v>
      </c>
      <c r="J5" s="377" t="s">
        <v>1095</v>
      </c>
      <c r="K5" s="1216" t="s">
        <v>1096</v>
      </c>
      <c r="L5" s="377" t="s">
        <v>1097</v>
      </c>
      <c r="M5" s="1213"/>
      <c r="N5" s="1213"/>
      <c r="O5" s="1211"/>
      <c r="R5" s="403" t="s">
        <v>1098</v>
      </c>
      <c r="S5" s="403"/>
      <c r="T5" s="403"/>
      <c r="U5" s="403"/>
      <c r="V5" s="403" t="s">
        <v>1099</v>
      </c>
      <c r="W5" s="403"/>
      <c r="X5" s="403"/>
    </row>
    <row r="6" spans="1:25" s="2" customFormat="1" ht="15" customHeight="1">
      <c r="A6" s="1215"/>
      <c r="B6" s="251" t="s">
        <v>424</v>
      </c>
      <c r="C6" s="251" t="s">
        <v>425</v>
      </c>
      <c r="D6" s="251" t="s">
        <v>1100</v>
      </c>
      <c r="E6" s="251" t="s">
        <v>528</v>
      </c>
      <c r="F6" s="251" t="s">
        <v>566</v>
      </c>
      <c r="G6" s="251" t="s">
        <v>1101</v>
      </c>
      <c r="H6" s="251" t="s">
        <v>1102</v>
      </c>
      <c r="I6" s="251" t="s">
        <v>532</v>
      </c>
      <c r="J6" s="251" t="s">
        <v>533</v>
      </c>
      <c r="K6" s="1217"/>
      <c r="L6" s="254" t="s">
        <v>1103</v>
      </c>
      <c r="M6" s="251" t="s">
        <v>1104</v>
      </c>
      <c r="N6" s="251"/>
      <c r="O6" s="258" t="s">
        <v>1105</v>
      </c>
      <c r="R6" s="403" t="s">
        <v>1097</v>
      </c>
      <c r="S6" s="403" t="s">
        <v>1106</v>
      </c>
      <c r="T6" s="403" t="s">
        <v>1107</v>
      </c>
      <c r="U6" s="403" t="s">
        <v>1108</v>
      </c>
      <c r="V6" s="403" t="s">
        <v>1109</v>
      </c>
      <c r="W6" s="403" t="s">
        <v>1079</v>
      </c>
      <c r="X6" s="403" t="s">
        <v>421</v>
      </c>
    </row>
    <row r="7" spans="1:25" ht="15" customHeight="1">
      <c r="A7" s="263" t="s">
        <v>1110</v>
      </c>
      <c r="B7" s="264">
        <v>15</v>
      </c>
      <c r="C7" s="265">
        <v>10</v>
      </c>
      <c r="D7" s="252">
        <f>IF(OR(B7=0,C7=0),"",B7/C7)</f>
        <v>1.5</v>
      </c>
      <c r="E7" s="269">
        <v>2</v>
      </c>
      <c r="F7" s="269">
        <v>2</v>
      </c>
      <c r="G7" s="265">
        <v>2</v>
      </c>
      <c r="H7" s="252">
        <f>IF(OR(E7=0,F7=0),"",IF(G7=2,E7*F7/2,E7*F7))</f>
        <v>2</v>
      </c>
      <c r="I7" s="269">
        <v>100</v>
      </c>
      <c r="J7" s="269">
        <v>10</v>
      </c>
      <c r="K7" s="271"/>
      <c r="L7" s="252">
        <f>IF(AND(OR(I7=0,J7=0),K7=0),"",U7)</f>
        <v>1</v>
      </c>
      <c r="M7" s="252">
        <f>IF(OR(H7=0,H7=""),"",IF(L7="","",H7*L7))</f>
        <v>2</v>
      </c>
      <c r="N7" s="252">
        <f>IF(X7=0,"",X7)</f>
        <v>13.628571428571428</v>
      </c>
      <c r="O7" s="259" t="str">
        <f>IF(OR(A7=0,B7=0,H7=0,H7="",N7=0,N7=""),"",IF(D7&gt;N7,"NG","OK"))</f>
        <v>OK</v>
      </c>
      <c r="R7" s="403">
        <f t="shared" ref="R7:R14" si="0">IF(OR(I7=0,J7=0),0,IF($J$4=$S$2,J7/I7*6-1.4,IF($J$4=$S$3,J7/I7*8-1,IF($J$4=$S$4,J7/I7*10-1,0))))</f>
        <v>0</v>
      </c>
      <c r="S7" s="403">
        <f>IF(R7&lt;0,0,IF(R7&gt;3,3,R7))</f>
        <v>0</v>
      </c>
      <c r="T7" s="403">
        <f t="shared" ref="T7:T14" si="1">IF(AND(K7="道路",S7&lt;1),1,S7)</f>
        <v>0</v>
      </c>
      <c r="U7" s="403">
        <f>IF(AND($J$4=$S$2,NOT(J7&lt;7),T7&lt;1),1,IF(AND($J$4=$S$3,NOT(J7&lt;5),T7&lt;1),1,IF(AND($J$4=$S$4,NOT(J7&lt;4),T7&lt;1),1,T7)))</f>
        <v>1</v>
      </c>
      <c r="V7" s="403">
        <f>IF(A7=0,0,1)</f>
        <v>1</v>
      </c>
      <c r="W7" s="415">
        <f>M7</f>
        <v>2</v>
      </c>
      <c r="X7" s="403">
        <f>IF(V7=0,0,IF(V8=1,W7,IF(V9=1,W7+W8,IF(V10=1,W7+W8+W9,IF(V11=1,W7+W8+W9+W10,W7+W8+W9+W10+W11)))))</f>
        <v>13.628571428571428</v>
      </c>
      <c r="Y7" s="2"/>
    </row>
    <row r="8" spans="1:25" ht="15" customHeight="1">
      <c r="A8" s="263"/>
      <c r="B8" s="264"/>
      <c r="C8" s="265"/>
      <c r="D8" s="252" t="str">
        <f t="shared" ref="D8:D19" si="2">IF(OR(B8=0,C8=0),"",B8/C8)</f>
        <v/>
      </c>
      <c r="E8" s="269">
        <v>2</v>
      </c>
      <c r="F8" s="269">
        <v>1</v>
      </c>
      <c r="G8" s="265"/>
      <c r="H8" s="252">
        <f t="shared" ref="H8:H19" si="3">IF(E8=0,"",IF(G8=2,E8*F8/G8,E8*F8))</f>
        <v>2</v>
      </c>
      <c r="I8" s="269">
        <v>7</v>
      </c>
      <c r="J8" s="269">
        <v>1.5</v>
      </c>
      <c r="K8" s="271" t="s">
        <v>1111</v>
      </c>
      <c r="L8" s="252">
        <f t="shared" ref="L8:L19" si="4">IF(AND(OR(I8=0,J8=0),K8=0),"",U8)</f>
        <v>1.1428571428571428</v>
      </c>
      <c r="M8" s="252">
        <f t="shared" ref="M8:M19" si="5">IF(OR(H8=0,H8=""),"",IF(L8="","",H8*L8))</f>
        <v>2.2857142857142856</v>
      </c>
      <c r="N8" s="252" t="str">
        <f t="shared" ref="N8:N19" si="6">IF(X8=0,"",X8)</f>
        <v/>
      </c>
      <c r="O8" s="259" t="str">
        <f t="shared" ref="O8:O19" si="7">IF(OR(A8=0,B8=0,H8=0,H8="",N8=0,N8=""),"",IF(D8&gt;N8,"NG","OK"))</f>
        <v/>
      </c>
      <c r="R8" s="403">
        <f t="shared" si="0"/>
        <v>1.1428571428571428</v>
      </c>
      <c r="S8" s="403">
        <f t="shared" ref="S8:S14" si="8">IF(R8&lt;0,0,IF(R8&gt;3,3,R8))</f>
        <v>1.1428571428571428</v>
      </c>
      <c r="T8" s="403">
        <f t="shared" si="1"/>
        <v>1.1428571428571428</v>
      </c>
      <c r="U8" s="403">
        <f t="shared" ref="U8:U14" si="9">IF(AND($J$4=$S$2,NOT(J8&lt;7),T8&lt;1),1,IF(AND($J$4=$S$3,NOT(J8&lt;5),T8&lt;1),1,IF(AND($J$4=$S$4,NOT(J8&lt;4),T8&lt;1),1,T8)))</f>
        <v>1.1428571428571428</v>
      </c>
      <c r="V8" s="403">
        <f t="shared" ref="V8:V14" si="10">IF(A8=0,0,1)</f>
        <v>0</v>
      </c>
      <c r="W8" s="415">
        <f t="shared" ref="W8:W14" si="11">M8</f>
        <v>2.2857142857142856</v>
      </c>
      <c r="X8" s="403">
        <f t="shared" ref="X8:X10" si="12">IF(V8=0,0,IF(V9=1,W8,IF(V10=1,W8+W9,IF(V11=1,W8+W9+W10,IF(V12=1,W8+W9+W10+W11,W8+W9+W10+W11+W12)))))</f>
        <v>0</v>
      </c>
      <c r="Y8" s="2"/>
    </row>
    <row r="9" spans="1:25" ht="15" customHeight="1">
      <c r="A9" s="263"/>
      <c r="B9" s="264"/>
      <c r="C9" s="265"/>
      <c r="D9" s="252" t="str">
        <f t="shared" si="2"/>
        <v/>
      </c>
      <c r="E9" s="269">
        <v>2</v>
      </c>
      <c r="F9" s="269">
        <v>0.8</v>
      </c>
      <c r="G9" s="265">
        <v>2</v>
      </c>
      <c r="H9" s="252">
        <f t="shared" si="3"/>
        <v>0.8</v>
      </c>
      <c r="I9" s="269">
        <v>7</v>
      </c>
      <c r="J9" s="269">
        <v>1</v>
      </c>
      <c r="K9" s="271"/>
      <c r="L9" s="252">
        <f t="shared" si="4"/>
        <v>0.42857142857142838</v>
      </c>
      <c r="M9" s="252">
        <f t="shared" si="5"/>
        <v>0.34285714285714275</v>
      </c>
      <c r="N9" s="252" t="str">
        <f t="shared" si="6"/>
        <v/>
      </c>
      <c r="O9" s="259" t="str">
        <f t="shared" si="7"/>
        <v/>
      </c>
      <c r="R9" s="403">
        <f t="shared" si="0"/>
        <v>0.42857142857142838</v>
      </c>
      <c r="S9" s="403">
        <f t="shared" si="8"/>
        <v>0.42857142857142838</v>
      </c>
      <c r="T9" s="403">
        <f t="shared" si="1"/>
        <v>0.42857142857142838</v>
      </c>
      <c r="U9" s="403">
        <f t="shared" si="9"/>
        <v>0.42857142857142838</v>
      </c>
      <c r="V9" s="403">
        <f t="shared" si="10"/>
        <v>0</v>
      </c>
      <c r="W9" s="415">
        <f t="shared" si="11"/>
        <v>0.34285714285714275</v>
      </c>
      <c r="X9" s="403">
        <f t="shared" si="12"/>
        <v>0</v>
      </c>
      <c r="Y9" s="2"/>
    </row>
    <row r="10" spans="1:25" ht="15" customHeight="1">
      <c r="A10" s="263"/>
      <c r="B10" s="264"/>
      <c r="C10" s="265"/>
      <c r="D10" s="252" t="str">
        <f t="shared" si="2"/>
        <v/>
      </c>
      <c r="E10" s="269">
        <v>3</v>
      </c>
      <c r="F10" s="269">
        <v>1</v>
      </c>
      <c r="G10" s="265"/>
      <c r="H10" s="252">
        <f t="shared" si="3"/>
        <v>3</v>
      </c>
      <c r="I10" s="269">
        <v>3</v>
      </c>
      <c r="J10" s="269">
        <v>1.5</v>
      </c>
      <c r="K10" s="271"/>
      <c r="L10" s="252">
        <f t="shared" si="4"/>
        <v>3</v>
      </c>
      <c r="M10" s="252">
        <f t="shared" si="5"/>
        <v>9</v>
      </c>
      <c r="N10" s="252" t="str">
        <f t="shared" si="6"/>
        <v/>
      </c>
      <c r="O10" s="259" t="str">
        <f t="shared" si="7"/>
        <v/>
      </c>
      <c r="R10" s="403">
        <f t="shared" si="0"/>
        <v>4</v>
      </c>
      <c r="S10" s="403">
        <f t="shared" si="8"/>
        <v>3</v>
      </c>
      <c r="T10" s="403">
        <f t="shared" si="1"/>
        <v>3</v>
      </c>
      <c r="U10" s="403">
        <f t="shared" si="9"/>
        <v>3</v>
      </c>
      <c r="V10" s="403">
        <f t="shared" si="10"/>
        <v>0</v>
      </c>
      <c r="W10" s="415">
        <f t="shared" si="11"/>
        <v>9</v>
      </c>
      <c r="X10" s="403">
        <f t="shared" si="12"/>
        <v>0</v>
      </c>
      <c r="Y10" s="2"/>
    </row>
    <row r="11" spans="1:25" ht="15" customHeight="1">
      <c r="A11" s="263" t="s">
        <v>1112</v>
      </c>
      <c r="B11" s="264">
        <v>10</v>
      </c>
      <c r="C11" s="265">
        <v>7</v>
      </c>
      <c r="D11" s="252">
        <f t="shared" si="2"/>
        <v>1.4285714285714286</v>
      </c>
      <c r="E11" s="269">
        <v>5</v>
      </c>
      <c r="F11" s="269">
        <v>1</v>
      </c>
      <c r="G11" s="265"/>
      <c r="H11" s="252">
        <f t="shared" si="3"/>
        <v>5</v>
      </c>
      <c r="I11" s="269">
        <v>100</v>
      </c>
      <c r="J11" s="269">
        <v>10</v>
      </c>
      <c r="K11" s="271"/>
      <c r="L11" s="252">
        <f t="shared" si="4"/>
        <v>1</v>
      </c>
      <c r="M11" s="252">
        <f t="shared" si="5"/>
        <v>5</v>
      </c>
      <c r="N11" s="252">
        <f t="shared" si="6"/>
        <v>11.5</v>
      </c>
      <c r="O11" s="259" t="str">
        <f t="shared" si="7"/>
        <v>OK</v>
      </c>
      <c r="R11" s="403">
        <f t="shared" si="0"/>
        <v>0</v>
      </c>
      <c r="S11" s="403">
        <f t="shared" si="8"/>
        <v>0</v>
      </c>
      <c r="T11" s="403">
        <f t="shared" si="1"/>
        <v>0</v>
      </c>
      <c r="U11" s="403">
        <f t="shared" si="9"/>
        <v>1</v>
      </c>
      <c r="V11" s="403">
        <f t="shared" si="10"/>
        <v>1</v>
      </c>
      <c r="W11" s="415">
        <f t="shared" si="11"/>
        <v>5</v>
      </c>
      <c r="X11" s="403">
        <f>IF(V11=0,0,IF(V12=1,W11,IF(V13=1,W11+W12,IF(V14=1,W11+W12+W13,IF(V17=1,W11+W12+W13+W14,W11+W12+W13+W14+W17)))))</f>
        <v>11.5</v>
      </c>
      <c r="Y11" s="2"/>
    </row>
    <row r="12" spans="1:25" ht="15" customHeight="1">
      <c r="A12" s="263"/>
      <c r="B12" s="264"/>
      <c r="C12" s="265"/>
      <c r="D12" s="252" t="str">
        <f t="shared" si="2"/>
        <v/>
      </c>
      <c r="E12" s="269">
        <v>1</v>
      </c>
      <c r="F12" s="269">
        <v>1</v>
      </c>
      <c r="G12" s="265">
        <v>2</v>
      </c>
      <c r="H12" s="252">
        <f t="shared" si="3"/>
        <v>0.5</v>
      </c>
      <c r="I12" s="269">
        <v>5</v>
      </c>
      <c r="J12" s="269">
        <v>1</v>
      </c>
      <c r="K12" s="271" t="s">
        <v>1111</v>
      </c>
      <c r="L12" s="252">
        <f t="shared" si="4"/>
        <v>1</v>
      </c>
      <c r="M12" s="252">
        <f t="shared" si="5"/>
        <v>0.5</v>
      </c>
      <c r="N12" s="252" t="str">
        <f t="shared" si="6"/>
        <v/>
      </c>
      <c r="O12" s="259" t="str">
        <f t="shared" si="7"/>
        <v/>
      </c>
      <c r="R12" s="403">
        <f t="shared" si="0"/>
        <v>1</v>
      </c>
      <c r="S12" s="403">
        <f t="shared" si="8"/>
        <v>1</v>
      </c>
      <c r="T12" s="403">
        <f t="shared" si="1"/>
        <v>1</v>
      </c>
      <c r="U12" s="403">
        <f t="shared" si="9"/>
        <v>1</v>
      </c>
      <c r="V12" s="403">
        <f t="shared" si="10"/>
        <v>0</v>
      </c>
      <c r="W12" s="415">
        <f t="shared" si="11"/>
        <v>0.5</v>
      </c>
      <c r="X12" s="403">
        <f>IF(V12=0,0,IF(V13=1,W12,IF(V14=1,W12+W13,IF(V17=1,W12+W13+W14,IF(V18=1,W12+W13+W14+W17,W12+W13+W14+W17+W18)))))</f>
        <v>0</v>
      </c>
      <c r="Y12" s="2"/>
    </row>
    <row r="13" spans="1:25" ht="15" customHeight="1">
      <c r="A13" s="263"/>
      <c r="B13" s="264"/>
      <c r="C13" s="265"/>
      <c r="D13" s="252" t="str">
        <f t="shared" si="2"/>
        <v/>
      </c>
      <c r="E13" s="269">
        <v>2</v>
      </c>
      <c r="F13" s="269">
        <v>1</v>
      </c>
      <c r="G13" s="265"/>
      <c r="H13" s="252">
        <f t="shared" si="3"/>
        <v>2</v>
      </c>
      <c r="I13" s="269">
        <v>1</v>
      </c>
      <c r="J13" s="269">
        <v>0.5</v>
      </c>
      <c r="K13" s="271"/>
      <c r="L13" s="252">
        <f t="shared" si="4"/>
        <v>3</v>
      </c>
      <c r="M13" s="252">
        <f t="shared" si="5"/>
        <v>6</v>
      </c>
      <c r="N13" s="252" t="str">
        <f t="shared" si="6"/>
        <v/>
      </c>
      <c r="O13" s="259" t="str">
        <f t="shared" si="7"/>
        <v/>
      </c>
      <c r="R13" s="403">
        <f t="shared" si="0"/>
        <v>4</v>
      </c>
      <c r="S13" s="403">
        <f t="shared" si="8"/>
        <v>3</v>
      </c>
      <c r="T13" s="403">
        <f t="shared" si="1"/>
        <v>3</v>
      </c>
      <c r="U13" s="403">
        <f t="shared" si="9"/>
        <v>3</v>
      </c>
      <c r="V13" s="403">
        <f t="shared" si="10"/>
        <v>0</v>
      </c>
      <c r="W13" s="415">
        <f t="shared" si="11"/>
        <v>6</v>
      </c>
      <c r="X13" s="403">
        <f>IF(V13=0,0,IF(V14=1,W13,IF(V17=1,W13+W14,IF(V18=1,W13+W14+W17,IF(V19=1,W13+W14+W17+W18,W13+W14+W17+W18+W19)))))</f>
        <v>0</v>
      </c>
      <c r="Y13" s="2"/>
    </row>
    <row r="14" spans="1:25" ht="15" customHeight="1">
      <c r="A14" s="263" t="s">
        <v>1113</v>
      </c>
      <c r="B14" s="264">
        <v>12</v>
      </c>
      <c r="C14" s="265">
        <v>10</v>
      </c>
      <c r="D14" s="252">
        <f t="shared" si="2"/>
        <v>1.2</v>
      </c>
      <c r="E14" s="269">
        <v>5</v>
      </c>
      <c r="F14" s="269">
        <v>2</v>
      </c>
      <c r="G14" s="265">
        <v>2</v>
      </c>
      <c r="H14" s="252">
        <f t="shared" si="3"/>
        <v>5</v>
      </c>
      <c r="I14" s="269">
        <v>7</v>
      </c>
      <c r="J14" s="269">
        <v>1.8</v>
      </c>
      <c r="K14" s="271"/>
      <c r="L14" s="252">
        <f t="shared" si="4"/>
        <v>1.5714285714285716</v>
      </c>
      <c r="M14" s="252">
        <f t="shared" si="5"/>
        <v>7.8571428571428577</v>
      </c>
      <c r="N14" s="252">
        <f t="shared" si="6"/>
        <v>9.8571428571428577</v>
      </c>
      <c r="O14" s="259" t="str">
        <f t="shared" si="7"/>
        <v>OK</v>
      </c>
      <c r="R14" s="403">
        <f t="shared" si="0"/>
        <v>1.5714285714285716</v>
      </c>
      <c r="S14" s="403">
        <f t="shared" si="8"/>
        <v>1.5714285714285716</v>
      </c>
      <c r="T14" s="403">
        <f t="shared" si="1"/>
        <v>1.5714285714285716</v>
      </c>
      <c r="U14" s="403">
        <f t="shared" si="9"/>
        <v>1.5714285714285716</v>
      </c>
      <c r="V14" s="403">
        <f t="shared" si="10"/>
        <v>1</v>
      </c>
      <c r="W14" s="415">
        <f t="shared" si="11"/>
        <v>7.8571428571428577</v>
      </c>
      <c r="X14" s="403">
        <f>IF(V14=0,0,IF(V17=1,W14,IF(V18=1,W14+W17,IF(V19=1,W14+W17+W18,IF(V20=1,W14+W17+W18+W19,W14+W17+W18+W19+W20)))))</f>
        <v>9.8571428571428577</v>
      </c>
      <c r="Y14" s="2"/>
    </row>
    <row r="15" spans="1:25" ht="15" customHeight="1">
      <c r="A15" s="263"/>
      <c r="B15" s="264"/>
      <c r="C15" s="265"/>
      <c r="D15" s="252"/>
      <c r="E15" s="269"/>
      <c r="F15" s="269"/>
      <c r="G15" s="265"/>
      <c r="H15" s="252"/>
      <c r="I15" s="269"/>
      <c r="J15" s="269"/>
      <c r="K15" s="271"/>
      <c r="L15" s="252"/>
      <c r="M15" s="252"/>
      <c r="N15" s="252"/>
      <c r="O15" s="259"/>
      <c r="R15" s="403">
        <f t="shared" ref="R15:R19" si="13">IF(OR(I15=0,J15=0),0,IF($J$4=$S$2,J15/I15*6-1.4,IF($J$4=$S$3,J15/I15*8-1,IF($J$4=$S$4,J15/I15*10-1,0))))</f>
        <v>0</v>
      </c>
      <c r="S15" s="403">
        <f t="shared" ref="S15:S19" si="14">IF(R15&lt;0,0,IF(R15&gt;3,3,R15))</f>
        <v>0</v>
      </c>
      <c r="T15" s="403">
        <f t="shared" ref="T15:T19" si="15">IF(AND(K15="道路",S15&lt;1),1,S15)</f>
        <v>0</v>
      </c>
      <c r="U15" s="403">
        <f t="shared" ref="U15:U19" si="16">IF(AND($J$4=$S$2,NOT(J15&lt;7),T15&lt;1),1,IF(AND($J$4=$S$3,NOT(J15&lt;5),T15&lt;1),1,IF(AND($J$4=$S$4,NOT(J15&lt;4),T15&lt;1),1,T15)))</f>
        <v>0</v>
      </c>
      <c r="V15" s="403">
        <f t="shared" ref="V15:V19" si="17">IF(A15=0,0,1)</f>
        <v>0</v>
      </c>
      <c r="W15" s="415">
        <f t="shared" ref="W15:W19" si="18">M15</f>
        <v>0</v>
      </c>
      <c r="X15" s="403">
        <f t="shared" ref="X15:X19" si="19">IF(V15=0,0,IF(V18=1,W15,IF(V19=1,W15+W18,IF(V20=1,W15+W18+W19,IF(V21=1,W15+W18+W19+W20,W15+W18+W19+W20+W21)))))</f>
        <v>0</v>
      </c>
      <c r="Y15" s="2"/>
    </row>
    <row r="16" spans="1:25" ht="15" customHeight="1">
      <c r="A16" s="263"/>
      <c r="B16" s="264"/>
      <c r="C16" s="265"/>
      <c r="D16" s="252"/>
      <c r="E16" s="269"/>
      <c r="F16" s="269"/>
      <c r="G16" s="265"/>
      <c r="H16" s="252"/>
      <c r="I16" s="269"/>
      <c r="J16" s="269"/>
      <c r="K16" s="271"/>
      <c r="L16" s="252"/>
      <c r="M16" s="252"/>
      <c r="N16" s="252"/>
      <c r="O16" s="259"/>
      <c r="R16" s="403">
        <f t="shared" si="13"/>
        <v>0</v>
      </c>
      <c r="S16" s="403">
        <f t="shared" si="14"/>
        <v>0</v>
      </c>
      <c r="T16" s="403">
        <f t="shared" si="15"/>
        <v>0</v>
      </c>
      <c r="U16" s="403">
        <f t="shared" si="16"/>
        <v>0</v>
      </c>
      <c r="V16" s="403">
        <f t="shared" si="17"/>
        <v>0</v>
      </c>
      <c r="W16" s="415">
        <f t="shared" si="18"/>
        <v>0</v>
      </c>
      <c r="X16" s="403">
        <f t="shared" si="19"/>
        <v>0</v>
      </c>
      <c r="Y16" s="2"/>
    </row>
    <row r="17" spans="1:25" ht="15" customHeight="1">
      <c r="A17" s="263"/>
      <c r="B17" s="264"/>
      <c r="C17" s="265"/>
      <c r="D17" s="252" t="str">
        <f t="shared" si="2"/>
        <v/>
      </c>
      <c r="E17" s="269">
        <v>1</v>
      </c>
      <c r="F17" s="269">
        <v>2</v>
      </c>
      <c r="G17" s="265"/>
      <c r="H17" s="252">
        <f t="shared" si="3"/>
        <v>2</v>
      </c>
      <c r="I17" s="269"/>
      <c r="J17" s="269"/>
      <c r="K17" s="271" t="s">
        <v>1111</v>
      </c>
      <c r="L17" s="252">
        <f t="shared" si="4"/>
        <v>1</v>
      </c>
      <c r="M17" s="252">
        <f t="shared" si="5"/>
        <v>2</v>
      </c>
      <c r="N17" s="252" t="str">
        <f t="shared" si="6"/>
        <v/>
      </c>
      <c r="O17" s="259" t="str">
        <f t="shared" si="7"/>
        <v/>
      </c>
      <c r="R17" s="403">
        <f t="shared" si="13"/>
        <v>0</v>
      </c>
      <c r="S17" s="403">
        <f t="shared" si="14"/>
        <v>0</v>
      </c>
      <c r="T17" s="403">
        <f t="shared" si="15"/>
        <v>1</v>
      </c>
      <c r="U17" s="403">
        <f t="shared" si="16"/>
        <v>1</v>
      </c>
      <c r="V17" s="403">
        <f t="shared" si="17"/>
        <v>0</v>
      </c>
      <c r="W17" s="415">
        <f t="shared" si="18"/>
        <v>2</v>
      </c>
      <c r="X17" s="403">
        <f t="shared" si="19"/>
        <v>0</v>
      </c>
      <c r="Y17" s="2"/>
    </row>
    <row r="18" spans="1:25" ht="15" customHeight="1">
      <c r="A18" s="263" t="s">
        <v>1114</v>
      </c>
      <c r="B18" s="264">
        <v>9</v>
      </c>
      <c r="C18" s="265">
        <v>7</v>
      </c>
      <c r="D18" s="252">
        <f t="shared" si="2"/>
        <v>1.2857142857142858</v>
      </c>
      <c r="E18" s="269">
        <v>1.5</v>
      </c>
      <c r="F18" s="269">
        <v>0.3</v>
      </c>
      <c r="G18" s="265"/>
      <c r="H18" s="252">
        <f t="shared" si="3"/>
        <v>0.44999999999999996</v>
      </c>
      <c r="I18" s="269">
        <v>3</v>
      </c>
      <c r="J18" s="269">
        <v>1.2</v>
      </c>
      <c r="K18" s="271"/>
      <c r="L18" s="252">
        <f t="shared" si="4"/>
        <v>2.9999999999999996</v>
      </c>
      <c r="M18" s="252">
        <f t="shared" si="5"/>
        <v>1.3499999999999996</v>
      </c>
      <c r="N18" s="252">
        <f t="shared" si="6"/>
        <v>1.3499999999999996</v>
      </c>
      <c r="O18" s="259" t="str">
        <f t="shared" si="7"/>
        <v>OK</v>
      </c>
      <c r="R18" s="403">
        <f t="shared" si="13"/>
        <v>2.9999999999999996</v>
      </c>
      <c r="S18" s="403">
        <f t="shared" si="14"/>
        <v>2.9999999999999996</v>
      </c>
      <c r="T18" s="403">
        <f t="shared" si="15"/>
        <v>2.9999999999999996</v>
      </c>
      <c r="U18" s="403">
        <f t="shared" si="16"/>
        <v>2.9999999999999996</v>
      </c>
      <c r="V18" s="403">
        <f t="shared" si="17"/>
        <v>1</v>
      </c>
      <c r="W18" s="415">
        <f t="shared" si="18"/>
        <v>1.3499999999999996</v>
      </c>
      <c r="X18" s="403">
        <f t="shared" si="19"/>
        <v>1.3499999999999996</v>
      </c>
      <c r="Y18" s="2"/>
    </row>
    <row r="19" spans="1:25" ht="15" customHeight="1" thickBot="1">
      <c r="A19" s="266" t="s">
        <v>1115</v>
      </c>
      <c r="B19" s="267">
        <v>6</v>
      </c>
      <c r="C19" s="268">
        <v>10</v>
      </c>
      <c r="D19" s="260">
        <f t="shared" si="2"/>
        <v>0.6</v>
      </c>
      <c r="E19" s="270">
        <v>1.2</v>
      </c>
      <c r="F19" s="270">
        <v>0.6</v>
      </c>
      <c r="G19" s="268">
        <v>2</v>
      </c>
      <c r="H19" s="260">
        <f t="shared" si="3"/>
        <v>0.36</v>
      </c>
      <c r="I19" s="270">
        <v>4</v>
      </c>
      <c r="J19" s="270">
        <v>4</v>
      </c>
      <c r="K19" s="272"/>
      <c r="L19" s="260">
        <f t="shared" si="4"/>
        <v>3</v>
      </c>
      <c r="M19" s="260">
        <f t="shared" si="5"/>
        <v>1.08</v>
      </c>
      <c r="N19" s="260">
        <f t="shared" si="6"/>
        <v>1.08</v>
      </c>
      <c r="O19" s="261" t="str">
        <f t="shared" si="7"/>
        <v>OK</v>
      </c>
      <c r="R19" s="403">
        <f t="shared" si="13"/>
        <v>9</v>
      </c>
      <c r="S19" s="403">
        <f t="shared" si="14"/>
        <v>3</v>
      </c>
      <c r="T19" s="403">
        <f t="shared" si="15"/>
        <v>3</v>
      </c>
      <c r="U19" s="403">
        <f t="shared" si="16"/>
        <v>3</v>
      </c>
      <c r="V19" s="403">
        <f t="shared" si="17"/>
        <v>1</v>
      </c>
      <c r="W19" s="415">
        <f t="shared" si="18"/>
        <v>1.08</v>
      </c>
      <c r="X19" s="403">
        <f t="shared" si="19"/>
        <v>1.08</v>
      </c>
      <c r="Y19" s="2"/>
    </row>
    <row r="20" spans="1:25" ht="15" customHeight="1" thickBot="1">
      <c r="A20" s="3" t="s">
        <v>1116</v>
      </c>
      <c r="L20" s="1" t="s">
        <v>1120</v>
      </c>
      <c r="M20" s="5"/>
      <c r="N20" s="5"/>
      <c r="O20" s="5"/>
      <c r="P20" s="5"/>
      <c r="R20" s="414"/>
      <c r="S20" s="414"/>
      <c r="T20" s="414"/>
      <c r="U20" s="414"/>
      <c r="V20" s="414"/>
      <c r="W20" s="414"/>
      <c r="X20" s="414"/>
    </row>
    <row r="21" spans="1:25" ht="15" customHeight="1">
      <c r="A21" s="1214" t="s">
        <v>1077</v>
      </c>
      <c r="B21" s="894" t="s">
        <v>1078</v>
      </c>
      <c r="C21" s="894"/>
      <c r="D21" s="894"/>
      <c r="E21" s="894" t="s">
        <v>1079</v>
      </c>
      <c r="F21" s="894"/>
      <c r="G21" s="894"/>
      <c r="H21" s="894"/>
      <c r="I21" s="894"/>
      <c r="J21" s="1210" t="s">
        <v>543</v>
      </c>
      <c r="L21" s="255" t="s">
        <v>1121</v>
      </c>
      <c r="M21" s="242"/>
      <c r="N21" s="242"/>
      <c r="O21" s="256"/>
      <c r="P21" s="5"/>
      <c r="R21" s="414"/>
      <c r="S21" s="414"/>
      <c r="T21" s="414"/>
      <c r="U21" s="414"/>
      <c r="V21" s="414"/>
      <c r="W21" s="414"/>
      <c r="X21" s="414"/>
    </row>
    <row r="22" spans="1:25" ht="15" customHeight="1">
      <c r="A22" s="1215"/>
      <c r="B22" s="1213" t="s">
        <v>1083</v>
      </c>
      <c r="C22" s="1212" t="s">
        <v>1084</v>
      </c>
      <c r="D22" s="1212" t="s">
        <v>1085</v>
      </c>
      <c r="E22" s="1213" t="s">
        <v>1086</v>
      </c>
      <c r="F22" s="1213"/>
      <c r="G22" s="1212" t="s">
        <v>1084</v>
      </c>
      <c r="H22" s="1212" t="s">
        <v>1089</v>
      </c>
      <c r="I22" s="1212" t="s">
        <v>1090</v>
      </c>
      <c r="J22" s="1211"/>
      <c r="L22" s="257" t="s">
        <v>1074</v>
      </c>
      <c r="M22" s="253" t="s">
        <v>1075</v>
      </c>
      <c r="O22" s="114"/>
      <c r="R22" s="414"/>
      <c r="S22" s="414"/>
      <c r="T22" s="414"/>
      <c r="U22" s="414"/>
      <c r="V22" s="414"/>
      <c r="W22" s="414"/>
      <c r="X22" s="414"/>
    </row>
    <row r="23" spans="1:25" ht="15" customHeight="1">
      <c r="A23" s="1215"/>
      <c r="B23" s="1213"/>
      <c r="C23" s="1213"/>
      <c r="D23" s="1213"/>
      <c r="E23" s="377" t="s">
        <v>1094</v>
      </c>
      <c r="F23" s="377" t="s">
        <v>415</v>
      </c>
      <c r="G23" s="1213"/>
      <c r="H23" s="1213"/>
      <c r="I23" s="1213"/>
      <c r="J23" s="1211"/>
      <c r="L23" s="257" t="s">
        <v>1080</v>
      </c>
      <c r="M23" s="253" t="s">
        <v>1081</v>
      </c>
      <c r="O23" s="114"/>
      <c r="R23" s="414" t="s">
        <v>1117</v>
      </c>
      <c r="S23" s="403"/>
      <c r="T23" s="403"/>
      <c r="U23" s="414"/>
      <c r="V23" s="414"/>
      <c r="W23" s="414"/>
      <c r="X23" s="414"/>
    </row>
    <row r="24" spans="1:25" ht="15" customHeight="1">
      <c r="A24" s="1215"/>
      <c r="B24" s="251" t="s">
        <v>424</v>
      </c>
      <c r="C24" s="251" t="s">
        <v>425</v>
      </c>
      <c r="D24" s="251" t="s">
        <v>1100</v>
      </c>
      <c r="E24" s="251" t="s">
        <v>528</v>
      </c>
      <c r="F24" s="251" t="s">
        <v>566</v>
      </c>
      <c r="G24" s="251" t="s">
        <v>1101</v>
      </c>
      <c r="H24" s="251" t="s">
        <v>1102</v>
      </c>
      <c r="I24" s="251"/>
      <c r="J24" s="258" t="s">
        <v>1118</v>
      </c>
      <c r="L24" s="257" t="s">
        <v>1091</v>
      </c>
      <c r="M24" s="253" t="s">
        <v>1092</v>
      </c>
      <c r="O24" s="114"/>
      <c r="R24" s="403" t="s">
        <v>1109</v>
      </c>
      <c r="S24" s="403" t="s">
        <v>1079</v>
      </c>
      <c r="T24" s="403" t="s">
        <v>421</v>
      </c>
      <c r="U24" s="414"/>
      <c r="V24" s="414"/>
      <c r="W24" s="414"/>
      <c r="X24" s="414"/>
    </row>
    <row r="25" spans="1:25" ht="15" customHeight="1">
      <c r="A25" s="263" t="s">
        <v>1110</v>
      </c>
      <c r="B25" s="264">
        <v>15</v>
      </c>
      <c r="C25" s="1010">
        <v>20</v>
      </c>
      <c r="D25" s="252">
        <f>IF(B25=0,"",B25/20)</f>
        <v>0.75</v>
      </c>
      <c r="E25" s="269">
        <v>2</v>
      </c>
      <c r="F25" s="269">
        <v>2</v>
      </c>
      <c r="G25" s="265">
        <v>2</v>
      </c>
      <c r="H25" s="252">
        <f>IF(OR(E25=0,F25=0),"",IF(G25=2,E25*F25/2,E25*F25))</f>
        <v>2</v>
      </c>
      <c r="I25" s="252">
        <f>IF(T25=0,"",T25)</f>
        <v>7.8</v>
      </c>
      <c r="J25" s="259" t="str">
        <f>IF(OR(A25=0,B25=0,I25=""),"",IF(D25&gt;I25,"NG","OK"))</f>
        <v>OK</v>
      </c>
      <c r="L25" s="6" t="s">
        <v>1122</v>
      </c>
      <c r="O25" s="114"/>
      <c r="R25" s="403">
        <f>IF(A25=0,0,1)</f>
        <v>1</v>
      </c>
      <c r="S25" s="415">
        <f>IF(H25="",0,H25)</f>
        <v>2</v>
      </c>
      <c r="T25" s="403">
        <f>IF(R25=0,0,IF(R26=1,S25,IF(R27=1,S25+S26,IF(R28=1,S25+S26+S27,IF(R29=1,S25+S26+S27+S28,S25+S26+S27+S28+S29)))))</f>
        <v>7.8</v>
      </c>
      <c r="U25" s="414"/>
      <c r="V25" s="414"/>
      <c r="W25" s="414"/>
      <c r="X25" s="414"/>
    </row>
    <row r="26" spans="1:25" ht="15" customHeight="1">
      <c r="A26" s="263"/>
      <c r="B26" s="264"/>
      <c r="C26" s="1208"/>
      <c r="D26" s="252" t="str">
        <f t="shared" ref="D26:D37" si="20">IF(B26=0,"",B26/20)</f>
        <v/>
      </c>
      <c r="E26" s="269">
        <v>2</v>
      </c>
      <c r="F26" s="269">
        <v>1</v>
      </c>
      <c r="G26" s="265"/>
      <c r="H26" s="252">
        <f t="shared" ref="H26:H37" si="21">IF(OR(E26=0,F26=0),"",IF(G26=2,E26*F26/2,E26*F26))</f>
        <v>2</v>
      </c>
      <c r="I26" s="252" t="str">
        <f t="shared" ref="I26:I37" si="22">IF(T26=0,"",T26)</f>
        <v/>
      </c>
      <c r="J26" s="259" t="str">
        <f t="shared" ref="J26:J37" si="23">IF(OR(A26=0,B26=0,I26=""),"",IF(D26&gt;I26,"NG","OK"))</f>
        <v/>
      </c>
      <c r="L26" s="6" t="s">
        <v>1123</v>
      </c>
      <c r="O26" s="114"/>
      <c r="R26" s="403">
        <f t="shared" ref="R26:R37" si="24">IF(A26=0,0,1)</f>
        <v>0</v>
      </c>
      <c r="S26" s="415">
        <f t="shared" ref="S26:S37" si="25">IF(H26="",0,H26)</f>
        <v>2</v>
      </c>
      <c r="T26" s="403">
        <f t="shared" ref="T26:T37" si="26">IF(R26=0,0,IF(R27=1,S26,IF(R28=1,S26+S27,IF(R29=1,S26+S27+S28,IF(R30=1,S26+S27+S28+S29,S26+S27+S28+S29+S30)))))</f>
        <v>0</v>
      </c>
      <c r="U26" s="414"/>
      <c r="V26" s="414"/>
      <c r="W26" s="414"/>
      <c r="X26" s="414"/>
    </row>
    <row r="27" spans="1:25" ht="15" customHeight="1">
      <c r="A27" s="263"/>
      <c r="B27" s="264"/>
      <c r="C27" s="1208"/>
      <c r="D27" s="252" t="str">
        <f t="shared" si="20"/>
        <v/>
      </c>
      <c r="E27" s="269">
        <v>2</v>
      </c>
      <c r="F27" s="269">
        <v>0.8</v>
      </c>
      <c r="G27" s="265">
        <v>2</v>
      </c>
      <c r="H27" s="252">
        <f t="shared" si="21"/>
        <v>0.8</v>
      </c>
      <c r="I27" s="252" t="str">
        <f t="shared" si="22"/>
        <v/>
      </c>
      <c r="J27" s="259" t="str">
        <f t="shared" si="23"/>
        <v/>
      </c>
      <c r="L27" s="6" t="s">
        <v>1124</v>
      </c>
      <c r="O27" s="114"/>
      <c r="R27" s="403">
        <f t="shared" si="24"/>
        <v>0</v>
      </c>
      <c r="S27" s="415">
        <f t="shared" si="25"/>
        <v>0.8</v>
      </c>
      <c r="T27" s="403">
        <f t="shared" si="26"/>
        <v>0</v>
      </c>
      <c r="U27" s="414"/>
      <c r="V27" s="414"/>
      <c r="W27" s="414"/>
      <c r="X27" s="414"/>
    </row>
    <row r="28" spans="1:25" ht="15" customHeight="1">
      <c r="A28" s="263"/>
      <c r="B28" s="264"/>
      <c r="C28" s="1208"/>
      <c r="D28" s="252" t="str">
        <f t="shared" si="20"/>
        <v/>
      </c>
      <c r="E28" s="269">
        <v>3</v>
      </c>
      <c r="F28" s="269">
        <v>1</v>
      </c>
      <c r="G28" s="265"/>
      <c r="H28" s="252">
        <f t="shared" si="21"/>
        <v>3</v>
      </c>
      <c r="I28" s="252" t="str">
        <f t="shared" si="22"/>
        <v/>
      </c>
      <c r="J28" s="259" t="str">
        <f t="shared" si="23"/>
        <v/>
      </c>
      <c r="L28" s="6" t="s">
        <v>1125</v>
      </c>
      <c r="O28" s="114"/>
      <c r="R28" s="403">
        <f t="shared" si="24"/>
        <v>0</v>
      </c>
      <c r="S28" s="415">
        <f t="shared" si="25"/>
        <v>3</v>
      </c>
      <c r="T28" s="403">
        <f t="shared" si="26"/>
        <v>0</v>
      </c>
      <c r="U28" s="414"/>
      <c r="V28" s="414"/>
      <c r="W28" s="414"/>
      <c r="X28" s="414"/>
    </row>
    <row r="29" spans="1:25" ht="15" customHeight="1">
      <c r="A29" s="263" t="s">
        <v>1112</v>
      </c>
      <c r="B29" s="264">
        <v>10</v>
      </c>
      <c r="C29" s="1208"/>
      <c r="D29" s="252">
        <f t="shared" si="20"/>
        <v>0.5</v>
      </c>
      <c r="E29" s="269">
        <v>5</v>
      </c>
      <c r="F29" s="269">
        <v>1</v>
      </c>
      <c r="G29" s="265"/>
      <c r="H29" s="252">
        <f t="shared" si="21"/>
        <v>5</v>
      </c>
      <c r="I29" s="252">
        <f t="shared" si="22"/>
        <v>7.5</v>
      </c>
      <c r="J29" s="259" t="str">
        <f t="shared" si="23"/>
        <v>OK</v>
      </c>
      <c r="L29" s="6" t="s">
        <v>1126</v>
      </c>
      <c r="O29" s="114"/>
      <c r="R29" s="403">
        <f t="shared" si="24"/>
        <v>1</v>
      </c>
      <c r="S29" s="415">
        <f t="shared" si="25"/>
        <v>5</v>
      </c>
      <c r="T29" s="403">
        <f t="shared" si="26"/>
        <v>7.5</v>
      </c>
      <c r="U29" s="414"/>
      <c r="V29" s="414"/>
      <c r="W29" s="414"/>
      <c r="X29" s="414"/>
    </row>
    <row r="30" spans="1:25" ht="15" customHeight="1">
      <c r="A30" s="263"/>
      <c r="B30" s="264"/>
      <c r="C30" s="1208"/>
      <c r="D30" s="252" t="str">
        <f t="shared" si="20"/>
        <v/>
      </c>
      <c r="E30" s="269">
        <v>1</v>
      </c>
      <c r="F30" s="269">
        <v>1</v>
      </c>
      <c r="G30" s="265">
        <v>2</v>
      </c>
      <c r="H30" s="252">
        <f t="shared" si="21"/>
        <v>0.5</v>
      </c>
      <c r="I30" s="252" t="str">
        <f t="shared" si="22"/>
        <v/>
      </c>
      <c r="J30" s="259" t="str">
        <f t="shared" si="23"/>
        <v/>
      </c>
      <c r="L30" s="6" t="s">
        <v>1127</v>
      </c>
      <c r="N30" s="2"/>
      <c r="O30" s="114"/>
      <c r="R30" s="403">
        <f t="shared" si="24"/>
        <v>0</v>
      </c>
      <c r="S30" s="415">
        <f t="shared" si="25"/>
        <v>0.5</v>
      </c>
      <c r="T30" s="403">
        <f t="shared" si="26"/>
        <v>0</v>
      </c>
      <c r="U30" s="414"/>
      <c r="V30" s="414"/>
      <c r="W30" s="414"/>
      <c r="X30" s="414"/>
    </row>
    <row r="31" spans="1:25" ht="15" customHeight="1">
      <c r="A31" s="263"/>
      <c r="B31" s="264"/>
      <c r="C31" s="1208"/>
      <c r="D31" s="252" t="str">
        <f t="shared" si="20"/>
        <v/>
      </c>
      <c r="E31" s="269">
        <v>2</v>
      </c>
      <c r="F31" s="269">
        <v>1</v>
      </c>
      <c r="G31" s="265"/>
      <c r="H31" s="252">
        <f t="shared" si="21"/>
        <v>2</v>
      </c>
      <c r="I31" s="252" t="str">
        <f t="shared" si="22"/>
        <v/>
      </c>
      <c r="J31" s="259" t="str">
        <f t="shared" si="23"/>
        <v/>
      </c>
      <c r="L31" s="6" t="s">
        <v>1128</v>
      </c>
      <c r="N31" s="2"/>
      <c r="O31" s="114"/>
      <c r="R31" s="403">
        <f t="shared" si="24"/>
        <v>0</v>
      </c>
      <c r="S31" s="415">
        <f t="shared" si="25"/>
        <v>2</v>
      </c>
      <c r="T31" s="403">
        <f t="shared" si="26"/>
        <v>0</v>
      </c>
      <c r="U31" s="414"/>
      <c r="V31" s="414"/>
      <c r="W31" s="414"/>
      <c r="X31" s="414"/>
    </row>
    <row r="32" spans="1:25" ht="15" customHeight="1">
      <c r="A32" s="263" t="s">
        <v>1113</v>
      </c>
      <c r="B32" s="264">
        <v>12</v>
      </c>
      <c r="C32" s="1208"/>
      <c r="D32" s="252">
        <f t="shared" si="20"/>
        <v>0.6</v>
      </c>
      <c r="E32" s="269">
        <v>5</v>
      </c>
      <c r="F32" s="269">
        <v>2</v>
      </c>
      <c r="G32" s="265">
        <v>2</v>
      </c>
      <c r="H32" s="252">
        <f t="shared" si="21"/>
        <v>5</v>
      </c>
      <c r="I32" s="252">
        <f t="shared" si="22"/>
        <v>7</v>
      </c>
      <c r="J32" s="259" t="str">
        <f t="shared" si="23"/>
        <v>OK</v>
      </c>
      <c r="L32" s="83" t="s">
        <v>1129</v>
      </c>
      <c r="M32" s="88"/>
      <c r="N32" s="262"/>
      <c r="O32" s="84"/>
      <c r="R32" s="403">
        <f t="shared" si="24"/>
        <v>1</v>
      </c>
      <c r="S32" s="415">
        <f t="shared" si="25"/>
        <v>5</v>
      </c>
      <c r="T32" s="403">
        <f t="shared" si="26"/>
        <v>7</v>
      </c>
      <c r="U32" s="414"/>
      <c r="V32" s="414"/>
      <c r="W32" s="414"/>
      <c r="X32" s="414"/>
    </row>
    <row r="33" spans="1:24" ht="15" customHeight="1">
      <c r="A33" s="263"/>
      <c r="B33" s="264"/>
      <c r="C33" s="1208"/>
      <c r="D33" s="252" t="str">
        <f t="shared" si="20"/>
        <v/>
      </c>
      <c r="E33" s="269"/>
      <c r="F33" s="269"/>
      <c r="G33" s="265"/>
      <c r="H33" s="252" t="str">
        <f t="shared" si="21"/>
        <v/>
      </c>
      <c r="I33" s="252" t="str">
        <f t="shared" si="22"/>
        <v/>
      </c>
      <c r="J33" s="259" t="str">
        <f t="shared" si="23"/>
        <v/>
      </c>
      <c r="R33" s="403">
        <f t="shared" si="24"/>
        <v>0</v>
      </c>
      <c r="S33" s="415">
        <f t="shared" si="25"/>
        <v>0</v>
      </c>
      <c r="T33" s="403">
        <f t="shared" si="26"/>
        <v>0</v>
      </c>
      <c r="U33" s="414"/>
      <c r="V33" s="414"/>
      <c r="W33" s="414"/>
      <c r="X33" s="414"/>
    </row>
    <row r="34" spans="1:24" ht="15" customHeight="1">
      <c r="A34" s="263"/>
      <c r="B34" s="264"/>
      <c r="C34" s="1208"/>
      <c r="D34" s="252" t="str">
        <f t="shared" si="20"/>
        <v/>
      </c>
      <c r="E34" s="269"/>
      <c r="F34" s="269"/>
      <c r="G34" s="265"/>
      <c r="H34" s="252" t="str">
        <f t="shared" si="21"/>
        <v/>
      </c>
      <c r="I34" s="252" t="str">
        <f t="shared" si="22"/>
        <v/>
      </c>
      <c r="J34" s="259" t="str">
        <f t="shared" si="23"/>
        <v/>
      </c>
      <c r="R34" s="403">
        <f t="shared" si="24"/>
        <v>0</v>
      </c>
      <c r="S34" s="415">
        <f t="shared" si="25"/>
        <v>0</v>
      </c>
      <c r="T34" s="403">
        <f t="shared" si="26"/>
        <v>0</v>
      </c>
      <c r="U34" s="414"/>
      <c r="V34" s="414"/>
      <c r="W34" s="414"/>
      <c r="X34" s="414"/>
    </row>
    <row r="35" spans="1:24" ht="15" customHeight="1">
      <c r="A35" s="263"/>
      <c r="B35" s="264"/>
      <c r="C35" s="1208"/>
      <c r="D35" s="252" t="str">
        <f t="shared" si="20"/>
        <v/>
      </c>
      <c r="E35" s="269">
        <v>1</v>
      </c>
      <c r="F35" s="269">
        <v>2</v>
      </c>
      <c r="G35" s="265"/>
      <c r="H35" s="252">
        <f t="shared" si="21"/>
        <v>2</v>
      </c>
      <c r="I35" s="252" t="str">
        <f t="shared" si="22"/>
        <v/>
      </c>
      <c r="J35" s="259" t="str">
        <f t="shared" si="23"/>
        <v/>
      </c>
      <c r="R35" s="403">
        <f t="shared" si="24"/>
        <v>0</v>
      </c>
      <c r="S35" s="415">
        <f t="shared" si="25"/>
        <v>2</v>
      </c>
      <c r="T35" s="403">
        <f t="shared" si="26"/>
        <v>0</v>
      </c>
      <c r="U35" s="414"/>
      <c r="V35" s="414"/>
      <c r="W35" s="414"/>
      <c r="X35" s="414"/>
    </row>
    <row r="36" spans="1:24" ht="15" customHeight="1">
      <c r="A36" s="263" t="s">
        <v>1114</v>
      </c>
      <c r="B36" s="264">
        <v>9</v>
      </c>
      <c r="C36" s="1208"/>
      <c r="D36" s="252">
        <f t="shared" si="20"/>
        <v>0.45</v>
      </c>
      <c r="E36" s="269">
        <v>1</v>
      </c>
      <c r="F36" s="269">
        <v>2</v>
      </c>
      <c r="G36" s="265">
        <v>2</v>
      </c>
      <c r="H36" s="252">
        <f t="shared" si="21"/>
        <v>1</v>
      </c>
      <c r="I36" s="252">
        <f t="shared" si="22"/>
        <v>1</v>
      </c>
      <c r="J36" s="259" t="str">
        <f t="shared" si="23"/>
        <v>OK</v>
      </c>
      <c r="R36" s="403">
        <f t="shared" si="24"/>
        <v>1</v>
      </c>
      <c r="S36" s="415">
        <f t="shared" si="25"/>
        <v>1</v>
      </c>
      <c r="T36" s="403">
        <f t="shared" si="26"/>
        <v>1</v>
      </c>
      <c r="U36" s="414"/>
      <c r="V36" s="414"/>
      <c r="W36" s="414"/>
      <c r="X36" s="414"/>
    </row>
    <row r="37" spans="1:24" ht="15" customHeight="1" thickBot="1">
      <c r="A37" s="266" t="s">
        <v>1115</v>
      </c>
      <c r="B37" s="267">
        <v>6</v>
      </c>
      <c r="C37" s="1209"/>
      <c r="D37" s="260">
        <f t="shared" si="20"/>
        <v>0.3</v>
      </c>
      <c r="E37" s="270">
        <v>1.2</v>
      </c>
      <c r="F37" s="270">
        <v>0.6</v>
      </c>
      <c r="G37" s="268">
        <v>2</v>
      </c>
      <c r="H37" s="260">
        <f t="shared" si="21"/>
        <v>0.36</v>
      </c>
      <c r="I37" s="260">
        <f t="shared" si="22"/>
        <v>0.36</v>
      </c>
      <c r="J37" s="261" t="str">
        <f t="shared" si="23"/>
        <v>OK</v>
      </c>
      <c r="K37" s="249"/>
      <c r="R37" s="403">
        <f t="shared" si="24"/>
        <v>1</v>
      </c>
      <c r="S37" s="415">
        <f t="shared" si="25"/>
        <v>0.36</v>
      </c>
      <c r="T37" s="403">
        <f t="shared" si="26"/>
        <v>0.36</v>
      </c>
      <c r="U37" s="414"/>
      <c r="V37" s="414"/>
      <c r="W37" s="414"/>
      <c r="X37" s="414"/>
    </row>
    <row r="38" spans="1:24" ht="15" customHeight="1" thickBot="1">
      <c r="A38" s="3" t="s">
        <v>1119</v>
      </c>
      <c r="R38" s="403"/>
      <c r="S38" s="415"/>
      <c r="T38" s="403"/>
      <c r="U38" s="414"/>
      <c r="V38" s="414"/>
      <c r="W38" s="414"/>
      <c r="X38" s="414"/>
    </row>
    <row r="39" spans="1:24" ht="15" customHeight="1">
      <c r="A39" s="1214" t="s">
        <v>1077</v>
      </c>
      <c r="B39" s="894" t="s">
        <v>1078</v>
      </c>
      <c r="C39" s="894"/>
      <c r="D39" s="894"/>
      <c r="E39" s="894" t="s">
        <v>1079</v>
      </c>
      <c r="F39" s="894"/>
      <c r="G39" s="894"/>
      <c r="H39" s="894"/>
      <c r="I39" s="894"/>
      <c r="J39" s="1210" t="s">
        <v>543</v>
      </c>
      <c r="K39" s="249"/>
      <c r="R39" s="414"/>
      <c r="S39" s="414"/>
      <c r="T39" s="403"/>
      <c r="U39" s="414"/>
      <c r="V39" s="414"/>
      <c r="W39" s="414"/>
      <c r="X39" s="414"/>
    </row>
    <row r="40" spans="1:24" ht="15" customHeight="1">
      <c r="A40" s="1215"/>
      <c r="B40" s="1213" t="s">
        <v>1083</v>
      </c>
      <c r="C40" s="1212" t="s">
        <v>1084</v>
      </c>
      <c r="D40" s="1212" t="s">
        <v>1085</v>
      </c>
      <c r="E40" s="1213" t="s">
        <v>1086</v>
      </c>
      <c r="F40" s="1213"/>
      <c r="G40" s="1212" t="s">
        <v>1084</v>
      </c>
      <c r="H40" s="1212" t="s">
        <v>1089</v>
      </c>
      <c r="I40" s="1212" t="s">
        <v>1090</v>
      </c>
      <c r="J40" s="1211"/>
      <c r="K40" s="249"/>
      <c r="R40" s="414"/>
      <c r="S40" s="414"/>
      <c r="T40" s="403"/>
      <c r="U40" s="414"/>
      <c r="V40" s="414"/>
      <c r="W40" s="414"/>
      <c r="X40" s="414"/>
    </row>
    <row r="41" spans="1:24" ht="15" customHeight="1">
      <c r="A41" s="1215"/>
      <c r="B41" s="1213"/>
      <c r="C41" s="1213"/>
      <c r="D41" s="1213"/>
      <c r="E41" s="377" t="s">
        <v>1094</v>
      </c>
      <c r="F41" s="377" t="s">
        <v>415</v>
      </c>
      <c r="G41" s="1213"/>
      <c r="H41" s="1213"/>
      <c r="I41" s="1213"/>
      <c r="J41" s="1211"/>
      <c r="K41" s="249"/>
      <c r="R41" s="414"/>
      <c r="S41" s="414"/>
      <c r="T41" s="403"/>
      <c r="U41" s="414"/>
      <c r="V41" s="403" t="s">
        <v>1117</v>
      </c>
      <c r="W41" s="403"/>
      <c r="X41" s="403"/>
    </row>
    <row r="42" spans="1:24" ht="15" customHeight="1">
      <c r="A42" s="1215"/>
      <c r="B42" s="251" t="s">
        <v>424</v>
      </c>
      <c r="C42" s="251" t="s">
        <v>425</v>
      </c>
      <c r="D42" s="251" t="s">
        <v>1100</v>
      </c>
      <c r="E42" s="251" t="s">
        <v>528</v>
      </c>
      <c r="F42" s="251" t="s">
        <v>566</v>
      </c>
      <c r="G42" s="251" t="s">
        <v>1101</v>
      </c>
      <c r="H42" s="251" t="s">
        <v>1102</v>
      </c>
      <c r="I42" s="251"/>
      <c r="J42" s="258" t="s">
        <v>1118</v>
      </c>
      <c r="K42" s="249"/>
      <c r="R42" s="414"/>
      <c r="S42" s="414"/>
      <c r="T42" s="403"/>
      <c r="U42" s="414"/>
      <c r="V42" s="403" t="s">
        <v>1109</v>
      </c>
      <c r="W42" s="403" t="s">
        <v>1079</v>
      </c>
      <c r="X42" s="403" t="s">
        <v>421</v>
      </c>
    </row>
    <row r="43" spans="1:24" ht="15" customHeight="1">
      <c r="A43" s="263" t="s">
        <v>1110</v>
      </c>
      <c r="B43" s="264">
        <v>15</v>
      </c>
      <c r="C43" s="1010">
        <v>50</v>
      </c>
      <c r="D43" s="252">
        <f>IF(B43=0,"",B43/50)</f>
        <v>0.3</v>
      </c>
      <c r="E43" s="269">
        <v>2</v>
      </c>
      <c r="F43" s="269">
        <v>2</v>
      </c>
      <c r="G43" s="265">
        <v>2</v>
      </c>
      <c r="H43" s="252">
        <f>IF(OR(E43=0,F43=0),"",IF(G43=2,E43*F43/2,E43*F43))</f>
        <v>2</v>
      </c>
      <c r="I43" s="252">
        <f>IF(X43=0,"",X43)</f>
        <v>7.8</v>
      </c>
      <c r="J43" s="259" t="str">
        <f>IF(OR(A43=0,B43=0,I43=""),"",IF(D43&gt;I43,"NG","OK"))</f>
        <v>OK</v>
      </c>
      <c r="K43" s="249"/>
      <c r="R43" s="414"/>
      <c r="S43" s="414"/>
      <c r="T43" s="403"/>
      <c r="U43" s="414"/>
      <c r="V43" s="403">
        <f>IF(A43=0,0,1)</f>
        <v>1</v>
      </c>
      <c r="W43" s="415">
        <f>IF(H43="",0,H43)</f>
        <v>2</v>
      </c>
      <c r="X43" s="403">
        <f>IF(V43=0,0,IF(V44=1,W43,IF(V45=1,W43+W44,IF(V46=1,W43+W44+W45,IF(V47=1,W43+W44+W45+W46,W43+W44+W45+W46+W47)))))</f>
        <v>7.8</v>
      </c>
    </row>
    <row r="44" spans="1:24" ht="15" customHeight="1">
      <c r="A44" s="263"/>
      <c r="B44" s="264"/>
      <c r="C44" s="1208"/>
      <c r="D44" s="252" t="str">
        <f t="shared" ref="D44:D55" si="27">IF(B44=0,"",B44/50)</f>
        <v/>
      </c>
      <c r="E44" s="269">
        <v>2</v>
      </c>
      <c r="F44" s="269">
        <v>1</v>
      </c>
      <c r="G44" s="265"/>
      <c r="H44" s="252">
        <f t="shared" ref="H44:H55" si="28">IF(OR(E44=0,F44=0),"",IF(G44=2,E44*F44/2,E44*F44))</f>
        <v>2</v>
      </c>
      <c r="I44" s="252" t="str">
        <f t="shared" ref="I44:I55" si="29">IF(X44=0,"",X44)</f>
        <v/>
      </c>
      <c r="J44" s="259" t="str">
        <f t="shared" ref="J44:J55" si="30">IF(OR(A44=0,B44=0,I44=""),"",IF(D44&gt;I44,"NG","OK"))</f>
        <v/>
      </c>
      <c r="K44" s="249"/>
      <c r="R44" s="414"/>
      <c r="S44" s="414"/>
      <c r="T44" s="414"/>
      <c r="U44" s="414"/>
      <c r="V44" s="403">
        <f t="shared" ref="V44:V55" si="31">IF(A44=0,0,1)</f>
        <v>0</v>
      </c>
      <c r="W44" s="415">
        <f t="shared" ref="W44:W55" si="32">IF(H44="",0,H44)</f>
        <v>2</v>
      </c>
      <c r="X44" s="403">
        <f t="shared" ref="X44:X61" si="33">IF(V44=0,0,IF(V45=1,W44,IF(V46=1,W44+W45,IF(V47=1,W44+W45+W46,IF(V48=1,W44+W45+W46+W47,W44+W45+W46+W47+W48)))))</f>
        <v>0</v>
      </c>
    </row>
    <row r="45" spans="1:24" ht="15" customHeight="1">
      <c r="A45" s="263"/>
      <c r="B45" s="264"/>
      <c r="C45" s="1208"/>
      <c r="D45" s="252" t="str">
        <f t="shared" si="27"/>
        <v/>
      </c>
      <c r="E45" s="269">
        <v>2</v>
      </c>
      <c r="F45" s="269">
        <v>0.8</v>
      </c>
      <c r="G45" s="265">
        <v>2</v>
      </c>
      <c r="H45" s="252">
        <f t="shared" si="28"/>
        <v>0.8</v>
      </c>
      <c r="I45" s="252" t="str">
        <f t="shared" si="29"/>
        <v/>
      </c>
      <c r="J45" s="259" t="str">
        <f t="shared" si="30"/>
        <v/>
      </c>
      <c r="K45" s="249"/>
      <c r="R45" s="414"/>
      <c r="S45" s="414"/>
      <c r="T45" s="414"/>
      <c r="U45" s="414"/>
      <c r="V45" s="403">
        <f t="shared" si="31"/>
        <v>0</v>
      </c>
      <c r="W45" s="415">
        <f t="shared" si="32"/>
        <v>0.8</v>
      </c>
      <c r="X45" s="403">
        <f t="shared" si="33"/>
        <v>0</v>
      </c>
    </row>
    <row r="46" spans="1:24" ht="15" customHeight="1">
      <c r="A46" s="263"/>
      <c r="B46" s="264"/>
      <c r="C46" s="1208"/>
      <c r="D46" s="252" t="str">
        <f t="shared" si="27"/>
        <v/>
      </c>
      <c r="E46" s="269">
        <v>3</v>
      </c>
      <c r="F46" s="269">
        <v>1</v>
      </c>
      <c r="G46" s="265"/>
      <c r="H46" s="252">
        <f t="shared" si="28"/>
        <v>3</v>
      </c>
      <c r="I46" s="252" t="str">
        <f t="shared" si="29"/>
        <v/>
      </c>
      <c r="J46" s="259" t="str">
        <f t="shared" si="30"/>
        <v/>
      </c>
      <c r="K46" s="249"/>
      <c r="R46" s="414"/>
      <c r="S46" s="414"/>
      <c r="T46" s="414"/>
      <c r="U46" s="414"/>
      <c r="V46" s="403">
        <f t="shared" si="31"/>
        <v>0</v>
      </c>
      <c r="W46" s="415">
        <f t="shared" si="32"/>
        <v>3</v>
      </c>
      <c r="X46" s="403">
        <f t="shared" si="33"/>
        <v>0</v>
      </c>
    </row>
    <row r="47" spans="1:24" ht="15" customHeight="1">
      <c r="A47" s="263" t="s">
        <v>1112</v>
      </c>
      <c r="B47" s="264">
        <v>10</v>
      </c>
      <c r="C47" s="1208"/>
      <c r="D47" s="252">
        <f t="shared" si="27"/>
        <v>0.2</v>
      </c>
      <c r="E47" s="269">
        <v>5</v>
      </c>
      <c r="F47" s="269">
        <v>1</v>
      </c>
      <c r="G47" s="265"/>
      <c r="H47" s="252">
        <f t="shared" si="28"/>
        <v>5</v>
      </c>
      <c r="I47" s="252">
        <f t="shared" si="29"/>
        <v>7.5</v>
      </c>
      <c r="J47" s="259" t="str">
        <f t="shared" si="30"/>
        <v>OK</v>
      </c>
      <c r="K47" s="249"/>
      <c r="R47" s="414"/>
      <c r="S47" s="414"/>
      <c r="T47" s="414"/>
      <c r="U47" s="414"/>
      <c r="V47" s="403">
        <f t="shared" si="31"/>
        <v>1</v>
      </c>
      <c r="W47" s="415">
        <f t="shared" si="32"/>
        <v>5</v>
      </c>
      <c r="X47" s="403">
        <f t="shared" si="33"/>
        <v>7.5</v>
      </c>
    </row>
    <row r="48" spans="1:24" ht="15" customHeight="1">
      <c r="A48" s="263"/>
      <c r="B48" s="264"/>
      <c r="C48" s="1208"/>
      <c r="D48" s="252" t="str">
        <f t="shared" si="27"/>
        <v/>
      </c>
      <c r="E48" s="269">
        <v>1</v>
      </c>
      <c r="F48" s="269">
        <v>1</v>
      </c>
      <c r="G48" s="265">
        <v>2</v>
      </c>
      <c r="H48" s="252">
        <f t="shared" si="28"/>
        <v>0.5</v>
      </c>
      <c r="I48" s="252" t="str">
        <f t="shared" si="29"/>
        <v/>
      </c>
      <c r="J48" s="259" t="str">
        <f t="shared" si="30"/>
        <v/>
      </c>
      <c r="K48" s="249"/>
      <c r="R48" s="414"/>
      <c r="S48" s="414"/>
      <c r="T48" s="414"/>
      <c r="U48" s="414"/>
      <c r="V48" s="403">
        <f t="shared" si="31"/>
        <v>0</v>
      </c>
      <c r="W48" s="415">
        <f t="shared" si="32"/>
        <v>0.5</v>
      </c>
      <c r="X48" s="403">
        <f t="shared" si="33"/>
        <v>0</v>
      </c>
    </row>
    <row r="49" spans="1:24" ht="15" customHeight="1">
      <c r="A49" s="263"/>
      <c r="B49" s="264"/>
      <c r="C49" s="1208"/>
      <c r="D49" s="252" t="str">
        <f t="shared" si="27"/>
        <v/>
      </c>
      <c r="E49" s="269">
        <v>2</v>
      </c>
      <c r="F49" s="269">
        <v>1</v>
      </c>
      <c r="G49" s="265"/>
      <c r="H49" s="252">
        <f t="shared" si="28"/>
        <v>2</v>
      </c>
      <c r="I49" s="252" t="str">
        <f t="shared" si="29"/>
        <v/>
      </c>
      <c r="J49" s="259" t="str">
        <f t="shared" si="30"/>
        <v/>
      </c>
      <c r="K49" s="249"/>
      <c r="R49" s="414"/>
      <c r="S49" s="414"/>
      <c r="T49" s="414"/>
      <c r="U49" s="414"/>
      <c r="V49" s="403">
        <f t="shared" si="31"/>
        <v>0</v>
      </c>
      <c r="W49" s="415">
        <f t="shared" si="32"/>
        <v>2</v>
      </c>
      <c r="X49" s="403">
        <f t="shared" si="33"/>
        <v>0</v>
      </c>
    </row>
    <row r="50" spans="1:24" ht="15" customHeight="1">
      <c r="A50" s="263" t="s">
        <v>1113</v>
      </c>
      <c r="B50" s="264">
        <v>12</v>
      </c>
      <c r="C50" s="1208"/>
      <c r="D50" s="252">
        <f t="shared" si="27"/>
        <v>0.24</v>
      </c>
      <c r="E50" s="269">
        <v>5</v>
      </c>
      <c r="F50" s="269">
        <v>2</v>
      </c>
      <c r="G50" s="265">
        <v>2</v>
      </c>
      <c r="H50" s="252">
        <f t="shared" si="28"/>
        <v>5</v>
      </c>
      <c r="I50" s="252">
        <f t="shared" si="29"/>
        <v>7</v>
      </c>
      <c r="J50" s="259" t="str">
        <f t="shared" si="30"/>
        <v>OK</v>
      </c>
      <c r="K50" s="249"/>
      <c r="R50" s="414"/>
      <c r="S50" s="414"/>
      <c r="T50" s="414"/>
      <c r="U50" s="414"/>
      <c r="V50" s="403">
        <f t="shared" si="31"/>
        <v>1</v>
      </c>
      <c r="W50" s="415">
        <f t="shared" si="32"/>
        <v>5</v>
      </c>
      <c r="X50" s="403">
        <f t="shared" si="33"/>
        <v>7</v>
      </c>
    </row>
    <row r="51" spans="1:24" ht="15" customHeight="1">
      <c r="A51" s="263"/>
      <c r="B51" s="264"/>
      <c r="C51" s="1208"/>
      <c r="D51" s="252" t="str">
        <f t="shared" si="27"/>
        <v/>
      </c>
      <c r="E51" s="269"/>
      <c r="F51" s="269"/>
      <c r="G51" s="265"/>
      <c r="H51" s="252" t="str">
        <f t="shared" si="28"/>
        <v/>
      </c>
      <c r="I51" s="252" t="str">
        <f t="shared" si="29"/>
        <v/>
      </c>
      <c r="J51" s="259" t="str">
        <f t="shared" si="30"/>
        <v/>
      </c>
      <c r="K51" s="249"/>
      <c r="R51" s="414"/>
      <c r="S51" s="414"/>
      <c r="T51" s="414"/>
      <c r="U51" s="414"/>
      <c r="V51" s="403">
        <f t="shared" si="31"/>
        <v>0</v>
      </c>
      <c r="W51" s="415">
        <f t="shared" si="32"/>
        <v>0</v>
      </c>
      <c r="X51" s="403">
        <f t="shared" si="33"/>
        <v>0</v>
      </c>
    </row>
    <row r="52" spans="1:24" ht="15" customHeight="1">
      <c r="A52" s="263"/>
      <c r="B52" s="264"/>
      <c r="C52" s="1208"/>
      <c r="D52" s="252" t="str">
        <f t="shared" si="27"/>
        <v/>
      </c>
      <c r="E52" s="269"/>
      <c r="F52" s="269"/>
      <c r="G52" s="265"/>
      <c r="H52" s="252" t="str">
        <f t="shared" si="28"/>
        <v/>
      </c>
      <c r="I52" s="252" t="str">
        <f t="shared" si="29"/>
        <v/>
      </c>
      <c r="J52" s="259" t="str">
        <f t="shared" si="30"/>
        <v/>
      </c>
      <c r="K52" s="249"/>
      <c r="R52" s="414"/>
      <c r="S52" s="414"/>
      <c r="T52" s="414"/>
      <c r="U52" s="414"/>
      <c r="V52" s="403">
        <f t="shared" si="31"/>
        <v>0</v>
      </c>
      <c r="W52" s="415">
        <f t="shared" si="32"/>
        <v>0</v>
      </c>
      <c r="X52" s="403">
        <f t="shared" si="33"/>
        <v>0</v>
      </c>
    </row>
    <row r="53" spans="1:24" ht="15" customHeight="1">
      <c r="A53" s="263"/>
      <c r="B53" s="264"/>
      <c r="C53" s="1208"/>
      <c r="D53" s="252" t="str">
        <f t="shared" si="27"/>
        <v/>
      </c>
      <c r="E53" s="269">
        <v>1</v>
      </c>
      <c r="F53" s="269">
        <v>2</v>
      </c>
      <c r="G53" s="265"/>
      <c r="H53" s="252">
        <f t="shared" si="28"/>
        <v>2</v>
      </c>
      <c r="I53" s="252" t="str">
        <f t="shared" si="29"/>
        <v/>
      </c>
      <c r="J53" s="259" t="str">
        <f t="shared" si="30"/>
        <v/>
      </c>
      <c r="K53" s="249"/>
      <c r="R53" s="414"/>
      <c r="S53" s="414"/>
      <c r="T53" s="414"/>
      <c r="U53" s="414"/>
      <c r="V53" s="403">
        <f t="shared" si="31"/>
        <v>0</v>
      </c>
      <c r="W53" s="415">
        <f t="shared" si="32"/>
        <v>2</v>
      </c>
      <c r="X53" s="403">
        <f t="shared" si="33"/>
        <v>0</v>
      </c>
    </row>
    <row r="54" spans="1:24" ht="15" customHeight="1">
      <c r="A54" s="263" t="s">
        <v>1114</v>
      </c>
      <c r="B54" s="264">
        <v>9</v>
      </c>
      <c r="C54" s="1208"/>
      <c r="D54" s="252">
        <f t="shared" si="27"/>
        <v>0.18</v>
      </c>
      <c r="E54" s="269">
        <v>0.5</v>
      </c>
      <c r="F54" s="269">
        <v>0.3</v>
      </c>
      <c r="G54" s="265"/>
      <c r="H54" s="252">
        <f t="shared" si="28"/>
        <v>0.15</v>
      </c>
      <c r="I54" s="252">
        <f t="shared" si="29"/>
        <v>0.15</v>
      </c>
      <c r="J54" s="259" t="str">
        <f t="shared" si="30"/>
        <v>NG</v>
      </c>
      <c r="K54" s="249"/>
      <c r="R54" s="414"/>
      <c r="S54" s="414"/>
      <c r="T54" s="414"/>
      <c r="U54" s="414"/>
      <c r="V54" s="403">
        <f t="shared" si="31"/>
        <v>1</v>
      </c>
      <c r="W54" s="415">
        <f t="shared" si="32"/>
        <v>0.15</v>
      </c>
      <c r="X54" s="403">
        <f t="shared" si="33"/>
        <v>0.15</v>
      </c>
    </row>
    <row r="55" spans="1:24" ht="15" customHeight="1" thickBot="1">
      <c r="A55" s="266" t="s">
        <v>1115</v>
      </c>
      <c r="B55" s="267">
        <v>6</v>
      </c>
      <c r="C55" s="1209"/>
      <c r="D55" s="260">
        <f t="shared" si="27"/>
        <v>0.12</v>
      </c>
      <c r="E55" s="270">
        <v>1.2</v>
      </c>
      <c r="F55" s="270">
        <v>0.6</v>
      </c>
      <c r="G55" s="268">
        <v>2</v>
      </c>
      <c r="H55" s="260">
        <f t="shared" si="28"/>
        <v>0.36</v>
      </c>
      <c r="I55" s="260">
        <f t="shared" si="29"/>
        <v>0.36</v>
      </c>
      <c r="J55" s="261" t="str">
        <f t="shared" si="30"/>
        <v>OK</v>
      </c>
      <c r="K55" s="249"/>
      <c r="R55" s="414"/>
      <c r="S55" s="414"/>
      <c r="T55" s="414"/>
      <c r="U55" s="414"/>
      <c r="V55" s="403">
        <f t="shared" si="31"/>
        <v>1</v>
      </c>
      <c r="W55" s="415">
        <f t="shared" si="32"/>
        <v>0.36</v>
      </c>
      <c r="X55" s="403">
        <f t="shared" si="33"/>
        <v>0.36</v>
      </c>
    </row>
    <row r="56" spans="1:24" ht="15" customHeight="1">
      <c r="A56" s="106" t="s">
        <v>1130</v>
      </c>
      <c r="R56" s="414"/>
      <c r="S56" s="414"/>
      <c r="T56" s="414"/>
      <c r="U56" s="414"/>
      <c r="V56" s="403"/>
      <c r="W56" s="415"/>
      <c r="X56" s="403">
        <f t="shared" si="33"/>
        <v>0</v>
      </c>
    </row>
    <row r="57" spans="1:24" ht="15" customHeight="1">
      <c r="R57" s="414"/>
      <c r="S57" s="414"/>
      <c r="T57" s="414"/>
      <c r="U57" s="414"/>
      <c r="V57" s="414"/>
      <c r="W57" s="414"/>
      <c r="X57" s="403">
        <f t="shared" si="33"/>
        <v>0</v>
      </c>
    </row>
    <row r="58" spans="1:24" ht="15" customHeight="1">
      <c r="R58" s="414"/>
      <c r="S58" s="414"/>
      <c r="T58" s="414"/>
      <c r="U58" s="414"/>
      <c r="V58" s="414"/>
      <c r="W58" s="414"/>
      <c r="X58" s="403">
        <f t="shared" si="33"/>
        <v>0</v>
      </c>
    </row>
    <row r="59" spans="1:24" ht="15" customHeight="1">
      <c r="R59" s="414"/>
      <c r="S59" s="414"/>
      <c r="T59" s="414"/>
      <c r="U59" s="414"/>
      <c r="V59" s="414"/>
      <c r="W59" s="414"/>
      <c r="X59" s="403">
        <f t="shared" si="33"/>
        <v>0</v>
      </c>
    </row>
    <row r="60" spans="1:24" ht="15" customHeight="1">
      <c r="R60" s="414"/>
      <c r="S60" s="414"/>
      <c r="T60" s="414"/>
      <c r="U60" s="414"/>
      <c r="V60" s="414"/>
      <c r="W60" s="414"/>
      <c r="X60" s="403">
        <f t="shared" si="33"/>
        <v>0</v>
      </c>
    </row>
    <row r="61" spans="1:24" ht="15" customHeight="1">
      <c r="R61" s="414"/>
      <c r="S61" s="414"/>
      <c r="T61" s="414"/>
      <c r="U61" s="414"/>
      <c r="V61" s="414"/>
      <c r="W61" s="414"/>
      <c r="X61" s="403">
        <f t="shared" si="33"/>
        <v>0</v>
      </c>
    </row>
  </sheetData>
  <sheetProtection algorithmName="SHA-512" hashValue="zjfVhyUwjEHJo1Rp09Ty2CiwHDRYalfJD0+0gSDqXla7udbbi6ct3g+74SADf+MERUd31bZO/6RUX3ncwyFqbw==" saltValue="uOQjvpAOsPI6ZHZF66IW7Q==" spinCount="100000" sheet="1" objects="1" scenarios="1" selectLockedCells="1"/>
  <mergeCells count="38">
    <mergeCell ref="A39:A42"/>
    <mergeCell ref="B39:D39"/>
    <mergeCell ref="J39:J41"/>
    <mergeCell ref="B40:B41"/>
    <mergeCell ref="C40:C41"/>
    <mergeCell ref="D40:D41"/>
    <mergeCell ref="E40:F40"/>
    <mergeCell ref="G40:G41"/>
    <mergeCell ref="H40:H41"/>
    <mergeCell ref="I40:I41"/>
    <mergeCell ref="E39:I39"/>
    <mergeCell ref="A21:A24"/>
    <mergeCell ref="B21:D21"/>
    <mergeCell ref="J21:J23"/>
    <mergeCell ref="B22:B23"/>
    <mergeCell ref="C22:C23"/>
    <mergeCell ref="D22:D23"/>
    <mergeCell ref="E22:F22"/>
    <mergeCell ref="G22:G23"/>
    <mergeCell ref="H22:H23"/>
    <mergeCell ref="I22:I23"/>
    <mergeCell ref="E21:I21"/>
    <mergeCell ref="B4:B5"/>
    <mergeCell ref="C4:C5"/>
    <mergeCell ref="G4:G5"/>
    <mergeCell ref="D4:D5"/>
    <mergeCell ref="A3:A6"/>
    <mergeCell ref="E3:N3"/>
    <mergeCell ref="B3:D3"/>
    <mergeCell ref="E4:F4"/>
    <mergeCell ref="H4:H5"/>
    <mergeCell ref="K5:K6"/>
    <mergeCell ref="C25:C37"/>
    <mergeCell ref="C43:C55"/>
    <mergeCell ref="O3:O5"/>
    <mergeCell ref="M4:M5"/>
    <mergeCell ref="J4:L4"/>
    <mergeCell ref="N4:N5"/>
  </mergeCells>
  <phoneticPr fontId="1"/>
  <conditionalFormatting sqref="J25:J37">
    <cfRule type="cellIs" dxfId="3" priority="2" operator="equal">
      <formula>"NG"</formula>
    </cfRule>
  </conditionalFormatting>
  <conditionalFormatting sqref="J43:J55">
    <cfRule type="cellIs" dxfId="2" priority="1" operator="equal">
      <formula>"NG"</formula>
    </cfRule>
  </conditionalFormatting>
  <conditionalFormatting sqref="O7:O19">
    <cfRule type="cellIs" dxfId="1" priority="3" operator="equal">
      <formula>"NG"</formula>
    </cfRule>
  </conditionalFormatting>
  <dataValidations count="4">
    <dataValidation type="list" allowBlank="1" showInputMessage="1" showErrorMessage="1" sqref="C7:C19" xr:uid="{8D74E3F8-564A-47F2-8D2B-16B4DD3CA670}">
      <formula1>"7,10"</formula1>
    </dataValidation>
    <dataValidation type="list" allowBlank="1" showInputMessage="1" showErrorMessage="1" sqref="G7:G19 G25:G37 G43:G55" xr:uid="{C37399E6-14EE-40F4-A9FE-4DD0431B03A1}">
      <formula1>"2,　,"</formula1>
    </dataValidation>
    <dataValidation type="list" allowBlank="1" showInputMessage="1" showErrorMessage="1" sqref="K7:K19" xr:uid="{817E996F-3DA6-49E5-A592-3F57AF830A29}">
      <formula1>"道路,　,"</formula1>
    </dataValidation>
    <dataValidation type="list" allowBlank="1" showInputMessage="1" showErrorMessage="1" sqref="J4:L4" xr:uid="{0D364BC6-B3C9-407F-A45D-4B65022F3B33}">
      <formula1>$S$2:$S$4</formula1>
    </dataValidation>
  </dataValidations>
  <pageMargins left="0.70866141732283472" right="0.70866141732283472" top="0.74803149606299213" bottom="0.74803149606299213" header="0.31496062992125984" footer="0.31496062992125984"/>
  <pageSetup paperSize="9" scale="88" orientation="portrait" blackAndWhite="1" horizontalDpi="1200" verticalDpi="1200" r:id="rId1"/>
  <drawing r:id="rId2"/>
  <legacy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69C47-33A2-43CA-AB51-A7AE2A0310CC}">
  <dimension ref="A1:L25"/>
  <sheetViews>
    <sheetView showGridLines="0" view="pageBreakPreview" zoomScaleNormal="100" zoomScaleSheetLayoutView="100" workbookViewId="0">
      <selection activeCell="A4" sqref="A4"/>
    </sheetView>
  </sheetViews>
  <sheetFormatPr defaultRowHeight="15" customHeight="1"/>
  <cols>
    <col min="1" max="1" width="2.75" style="3" customWidth="1"/>
    <col min="2" max="2" width="17.875" style="3" customWidth="1"/>
    <col min="3" max="5" width="7.375" style="3" customWidth="1"/>
    <col min="6" max="6" width="5" style="3" customWidth="1"/>
    <col min="7" max="8" width="7.375" style="3" customWidth="1"/>
    <col min="9" max="10" width="5" style="3" customWidth="1"/>
    <col min="11" max="16384" width="9" style="3"/>
  </cols>
  <sheetData>
    <row r="1" spans="1:12" ht="15" customHeight="1" thickBot="1">
      <c r="A1" s="3" t="s">
        <v>1131</v>
      </c>
      <c r="J1" s="54" t="s">
        <v>1132</v>
      </c>
    </row>
    <row r="2" spans="1:12" ht="15" customHeight="1">
      <c r="A2" s="1221" t="s">
        <v>590</v>
      </c>
      <c r="B2" s="954" t="s">
        <v>1077</v>
      </c>
      <c r="C2" s="954" t="s">
        <v>522</v>
      </c>
      <c r="D2" s="1226" t="s">
        <v>1133</v>
      </c>
      <c r="E2" s="954" t="s">
        <v>1134</v>
      </c>
      <c r="F2" s="954" t="s">
        <v>1135</v>
      </c>
      <c r="G2" s="1226" t="s">
        <v>1136</v>
      </c>
      <c r="H2" s="1226" t="s">
        <v>1137</v>
      </c>
      <c r="I2" s="1226" t="s">
        <v>1138</v>
      </c>
      <c r="J2" s="1224" t="s">
        <v>543</v>
      </c>
      <c r="K2" s="2"/>
      <c r="L2" s="2"/>
    </row>
    <row r="3" spans="1:12" ht="15" customHeight="1">
      <c r="A3" s="1222"/>
      <c r="B3" s="1223"/>
      <c r="C3" s="1223"/>
      <c r="D3" s="1223"/>
      <c r="E3" s="1223"/>
      <c r="F3" s="1223"/>
      <c r="G3" s="1223"/>
      <c r="H3" s="1223"/>
      <c r="I3" s="1223"/>
      <c r="J3" s="1225"/>
      <c r="K3" s="2"/>
      <c r="L3" s="2"/>
    </row>
    <row r="4" spans="1:12" ht="15" customHeight="1">
      <c r="A4" s="102">
        <v>1</v>
      </c>
      <c r="B4" s="282" t="s">
        <v>1139</v>
      </c>
      <c r="C4" s="283">
        <v>19</v>
      </c>
      <c r="D4" s="284">
        <v>2.6</v>
      </c>
      <c r="E4" s="387">
        <f>IF(OR(C4=0,D4=0),"",C4*D4)</f>
        <v>49.4</v>
      </c>
      <c r="F4" s="784">
        <v>0.5</v>
      </c>
      <c r="G4" s="388">
        <f>IF(OR(E4=0,E4=""),"",E4*0.5)</f>
        <v>24.7</v>
      </c>
      <c r="H4" s="285"/>
      <c r="I4" s="784" t="s">
        <v>9</v>
      </c>
      <c r="J4" s="1218" t="s">
        <v>9</v>
      </c>
    </row>
    <row r="5" spans="1:12" ht="15" customHeight="1">
      <c r="A5" s="102">
        <v>1</v>
      </c>
      <c r="B5" s="282" t="s">
        <v>1112</v>
      </c>
      <c r="C5" s="283">
        <v>10</v>
      </c>
      <c r="D5" s="284">
        <v>2.4</v>
      </c>
      <c r="E5" s="387">
        <f t="shared" ref="E5:E19" si="0">IF(OR(C5=0,D5=0),"",C5*D5)</f>
        <v>24</v>
      </c>
      <c r="F5" s="766"/>
      <c r="G5" s="388">
        <f t="shared" ref="G5:G19" si="1">IF(OR(E5=0,E5=""),"",E5*0.5)</f>
        <v>12</v>
      </c>
      <c r="H5" s="285"/>
      <c r="I5" s="766"/>
      <c r="J5" s="1219"/>
    </row>
    <row r="6" spans="1:12" ht="15" customHeight="1">
      <c r="A6" s="102">
        <v>1</v>
      </c>
      <c r="B6" s="282" t="s">
        <v>1182</v>
      </c>
      <c r="C6" s="283">
        <v>10</v>
      </c>
      <c r="D6" s="284">
        <v>2.4</v>
      </c>
      <c r="E6" s="387">
        <f t="shared" si="0"/>
        <v>24</v>
      </c>
      <c r="F6" s="766"/>
      <c r="G6" s="388">
        <f t="shared" si="1"/>
        <v>12</v>
      </c>
      <c r="H6" s="285"/>
      <c r="I6" s="766"/>
      <c r="J6" s="1219"/>
    </row>
    <row r="7" spans="1:12" ht="15" customHeight="1">
      <c r="A7" s="102">
        <v>1</v>
      </c>
      <c r="B7" s="282" t="s">
        <v>1183</v>
      </c>
      <c r="C7" s="283">
        <v>2</v>
      </c>
      <c r="D7" s="284">
        <v>2.2000000000000002</v>
      </c>
      <c r="E7" s="387">
        <f t="shared" si="0"/>
        <v>4.4000000000000004</v>
      </c>
      <c r="F7" s="766"/>
      <c r="G7" s="388">
        <f t="shared" si="1"/>
        <v>2.2000000000000002</v>
      </c>
      <c r="H7" s="285">
        <v>35</v>
      </c>
      <c r="I7" s="766"/>
      <c r="J7" s="1219"/>
    </row>
    <row r="8" spans="1:12" ht="15" customHeight="1">
      <c r="A8" s="102">
        <v>2</v>
      </c>
      <c r="B8" s="282" t="s">
        <v>1113</v>
      </c>
      <c r="C8" s="283">
        <v>9</v>
      </c>
      <c r="D8" s="284">
        <v>2.2999999999999998</v>
      </c>
      <c r="E8" s="387">
        <f t="shared" si="0"/>
        <v>20.7</v>
      </c>
      <c r="F8" s="766"/>
      <c r="G8" s="388">
        <f t="shared" si="1"/>
        <v>10.35</v>
      </c>
      <c r="H8" s="285"/>
      <c r="I8" s="766"/>
      <c r="J8" s="1219"/>
    </row>
    <row r="9" spans="1:12" ht="15" customHeight="1">
      <c r="A9" s="102">
        <v>2</v>
      </c>
      <c r="B9" s="282" t="s">
        <v>1183</v>
      </c>
      <c r="C9" s="283">
        <v>2</v>
      </c>
      <c r="D9" s="284">
        <v>2.2000000000000002</v>
      </c>
      <c r="E9" s="387">
        <f t="shared" si="0"/>
        <v>4.4000000000000004</v>
      </c>
      <c r="F9" s="766"/>
      <c r="G9" s="388">
        <f t="shared" si="1"/>
        <v>2.2000000000000002</v>
      </c>
      <c r="H9" s="285">
        <v>35</v>
      </c>
      <c r="I9" s="766"/>
      <c r="J9" s="1219"/>
    </row>
    <row r="10" spans="1:12" ht="15" customHeight="1">
      <c r="A10" s="102"/>
      <c r="B10" s="282"/>
      <c r="C10" s="283"/>
      <c r="D10" s="284"/>
      <c r="E10" s="387" t="str">
        <f t="shared" si="0"/>
        <v/>
      </c>
      <c r="F10" s="766"/>
      <c r="G10" s="388" t="str">
        <f t="shared" si="1"/>
        <v/>
      </c>
      <c r="H10" s="285"/>
      <c r="I10" s="766"/>
      <c r="J10" s="1219"/>
    </row>
    <row r="11" spans="1:12" ht="15" customHeight="1">
      <c r="A11" s="102"/>
      <c r="B11" s="282"/>
      <c r="C11" s="283"/>
      <c r="D11" s="284"/>
      <c r="E11" s="387" t="str">
        <f t="shared" si="0"/>
        <v/>
      </c>
      <c r="F11" s="766"/>
      <c r="G11" s="388" t="str">
        <f t="shared" si="1"/>
        <v/>
      </c>
      <c r="H11" s="285"/>
      <c r="I11" s="766"/>
      <c r="J11" s="1219"/>
    </row>
    <row r="12" spans="1:12" ht="15" customHeight="1">
      <c r="A12" s="102"/>
      <c r="B12" s="282"/>
      <c r="C12" s="283"/>
      <c r="D12" s="284"/>
      <c r="E12" s="387" t="str">
        <f t="shared" si="0"/>
        <v/>
      </c>
      <c r="F12" s="766"/>
      <c r="G12" s="388" t="str">
        <f t="shared" si="1"/>
        <v/>
      </c>
      <c r="H12" s="285"/>
      <c r="I12" s="766"/>
      <c r="J12" s="1219"/>
    </row>
    <row r="13" spans="1:12" ht="15" customHeight="1">
      <c r="A13" s="102"/>
      <c r="B13" s="282"/>
      <c r="C13" s="283"/>
      <c r="D13" s="284"/>
      <c r="E13" s="387" t="str">
        <f t="shared" si="0"/>
        <v/>
      </c>
      <c r="F13" s="766"/>
      <c r="G13" s="388" t="str">
        <f t="shared" si="1"/>
        <v/>
      </c>
      <c r="H13" s="285"/>
      <c r="I13" s="766"/>
      <c r="J13" s="1219"/>
    </row>
    <row r="14" spans="1:12" ht="15" customHeight="1">
      <c r="A14" s="102"/>
      <c r="B14" s="282"/>
      <c r="C14" s="283"/>
      <c r="D14" s="284"/>
      <c r="E14" s="387" t="str">
        <f t="shared" si="0"/>
        <v/>
      </c>
      <c r="F14" s="766"/>
      <c r="G14" s="388" t="str">
        <f t="shared" si="1"/>
        <v/>
      </c>
      <c r="H14" s="285"/>
      <c r="I14" s="766"/>
      <c r="J14" s="1219"/>
    </row>
    <row r="15" spans="1:12" ht="15" customHeight="1">
      <c r="A15" s="102"/>
      <c r="B15" s="282"/>
      <c r="C15" s="283"/>
      <c r="D15" s="284"/>
      <c r="E15" s="387" t="str">
        <f t="shared" si="0"/>
        <v/>
      </c>
      <c r="F15" s="766"/>
      <c r="G15" s="388" t="str">
        <f t="shared" si="1"/>
        <v/>
      </c>
      <c r="H15" s="285"/>
      <c r="I15" s="766"/>
      <c r="J15" s="1219"/>
    </row>
    <row r="16" spans="1:12" ht="15" customHeight="1">
      <c r="A16" s="102"/>
      <c r="B16" s="282"/>
      <c r="C16" s="283"/>
      <c r="D16" s="284"/>
      <c r="E16" s="387" t="str">
        <f t="shared" si="0"/>
        <v/>
      </c>
      <c r="F16" s="766"/>
      <c r="G16" s="388" t="str">
        <f t="shared" si="1"/>
        <v/>
      </c>
      <c r="H16" s="285"/>
      <c r="I16" s="766"/>
      <c r="J16" s="1219"/>
    </row>
    <row r="17" spans="1:10" ht="15" customHeight="1">
      <c r="A17" s="102"/>
      <c r="B17" s="282"/>
      <c r="C17" s="283"/>
      <c r="D17" s="284"/>
      <c r="E17" s="387" t="str">
        <f t="shared" si="0"/>
        <v/>
      </c>
      <c r="F17" s="766"/>
      <c r="G17" s="388" t="str">
        <f t="shared" si="1"/>
        <v/>
      </c>
      <c r="H17" s="285"/>
      <c r="I17" s="766"/>
      <c r="J17" s="1219"/>
    </row>
    <row r="18" spans="1:10" ht="15" customHeight="1">
      <c r="A18" s="102"/>
      <c r="B18" s="282"/>
      <c r="C18" s="283"/>
      <c r="D18" s="284"/>
      <c r="E18" s="387" t="str">
        <f t="shared" si="0"/>
        <v/>
      </c>
      <c r="F18" s="766"/>
      <c r="G18" s="388" t="str">
        <f t="shared" si="1"/>
        <v/>
      </c>
      <c r="H18" s="285"/>
      <c r="I18" s="766"/>
      <c r="J18" s="1219"/>
    </row>
    <row r="19" spans="1:10" ht="15" customHeight="1">
      <c r="A19" s="102"/>
      <c r="B19" s="282"/>
      <c r="C19" s="283"/>
      <c r="D19" s="284"/>
      <c r="E19" s="387" t="str">
        <f t="shared" si="0"/>
        <v/>
      </c>
      <c r="F19" s="767"/>
      <c r="G19" s="388" t="str">
        <f t="shared" si="1"/>
        <v/>
      </c>
      <c r="H19" s="285"/>
      <c r="I19" s="767"/>
      <c r="J19" s="1220"/>
    </row>
    <row r="20" spans="1:10" ht="15" customHeight="1" thickBot="1">
      <c r="A20" s="389"/>
      <c r="B20" s="366" t="s">
        <v>421</v>
      </c>
      <c r="C20" s="385">
        <f>SUM(C4:C19)</f>
        <v>52</v>
      </c>
      <c r="D20" s="366" t="s">
        <v>9</v>
      </c>
      <c r="E20" s="386">
        <f>SUM(E4:E17)</f>
        <v>126.90000000000002</v>
      </c>
      <c r="F20" s="366">
        <v>0.5</v>
      </c>
      <c r="G20" s="386">
        <f>SUM(G4:G17)</f>
        <v>63.45000000000001</v>
      </c>
      <c r="H20" s="386">
        <f>SUM(H4:H17)</f>
        <v>70</v>
      </c>
      <c r="I20" s="386">
        <f t="shared" ref="I20" si="2">IF(OR(G20="",G20=0,H20=0),"",H20/G20)</f>
        <v>1.1032308904649328</v>
      </c>
      <c r="J20" s="379" t="str">
        <f>IF(I20="","",IF(I20&lt;0.5,"ＮＧ","ＯＫ"))</f>
        <v>ＯＫ</v>
      </c>
    </row>
    <row r="25" spans="1:10" ht="15" customHeight="1">
      <c r="F25" s="108"/>
    </row>
  </sheetData>
  <sheetProtection algorithmName="SHA-512" hashValue="WwzTEq5rmxH7E0hW/XtOCdg//58gxMoJ4lZdan8tJFpZ0NXs0iyghHneuqnUeYhGGUClUF2AEqfez+jJBucw4w==" saltValue="qdv42fg4gJiUYAYx8wY8Ew==" spinCount="100000" sheet="1" objects="1" scenarios="1" selectLockedCells="1"/>
  <mergeCells count="13">
    <mergeCell ref="F4:F19"/>
    <mergeCell ref="I4:I19"/>
    <mergeCell ref="J4:J19"/>
    <mergeCell ref="A2:A3"/>
    <mergeCell ref="B2:B3"/>
    <mergeCell ref="C2:C3"/>
    <mergeCell ref="J2:J3"/>
    <mergeCell ref="D2:D3"/>
    <mergeCell ref="E2:E3"/>
    <mergeCell ref="F2:F3"/>
    <mergeCell ref="G2:G3"/>
    <mergeCell ref="H2:H3"/>
    <mergeCell ref="I2:I3"/>
  </mergeCells>
  <phoneticPr fontId="1"/>
  <conditionalFormatting sqref="J20">
    <cfRule type="expression" dxfId="0" priority="1">
      <formula>$I$20&lt;0.5</formula>
    </cfRule>
  </conditionalFormatting>
  <pageMargins left="0.70866141732283472" right="0.70866141732283472" top="0.74803149606299213" bottom="0.74803149606299213" header="0.31496062992125984" footer="0.31496062992125984"/>
  <pageSetup paperSize="9" orientation="portrait" blackAndWhite="1" horizontalDpi="1200" verticalDpi="120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2DA8E-52B0-4BCD-B5C5-7918AE6735D6}">
  <sheetPr codeName="Sheet3"/>
  <dimension ref="A1:C31"/>
  <sheetViews>
    <sheetView showGridLines="0" view="pageBreakPreview" zoomScaleNormal="100" zoomScaleSheetLayoutView="100" workbookViewId="0">
      <selection activeCell="A2" sqref="A2"/>
    </sheetView>
  </sheetViews>
  <sheetFormatPr defaultRowHeight="18.75"/>
  <cols>
    <col min="1" max="1" width="6.25" customWidth="1"/>
    <col min="2" max="2" width="67.625" customWidth="1"/>
    <col min="3" max="3" width="6.25" customWidth="1"/>
    <col min="4" max="4" width="2.625" customWidth="1"/>
  </cols>
  <sheetData>
    <row r="1" spans="1:3">
      <c r="B1" s="139"/>
      <c r="C1" s="139"/>
    </row>
    <row r="2" spans="1:3">
      <c r="A2" s="139"/>
      <c r="B2" s="139"/>
      <c r="C2" s="139"/>
    </row>
    <row r="3" spans="1:3">
      <c r="A3" s="139"/>
      <c r="B3" s="139"/>
      <c r="C3" s="139"/>
    </row>
    <row r="4" spans="1:3">
      <c r="A4" s="139"/>
      <c r="B4" s="139"/>
      <c r="C4" s="139"/>
    </row>
    <row r="5" spans="1:3">
      <c r="A5" s="139"/>
      <c r="B5" s="139"/>
      <c r="C5" s="139"/>
    </row>
    <row r="6" spans="1:3">
      <c r="A6" s="139"/>
      <c r="B6" s="139"/>
      <c r="C6" s="139"/>
    </row>
    <row r="7" spans="1:3">
      <c r="A7" s="139"/>
      <c r="B7" s="139"/>
      <c r="C7" s="139"/>
    </row>
    <row r="8" spans="1:3" ht="19.5" thickBot="1">
      <c r="A8" s="139"/>
      <c r="B8" s="139"/>
      <c r="C8" s="139"/>
    </row>
    <row r="9" spans="1:3" ht="40.5" customHeight="1" thickBot="1">
      <c r="A9" s="139"/>
      <c r="B9" s="140" t="s">
        <v>68</v>
      </c>
      <c r="C9" s="139"/>
    </row>
    <row r="10" spans="1:3">
      <c r="A10" s="139"/>
      <c r="B10" s="390"/>
      <c r="C10" s="139"/>
    </row>
    <row r="11" spans="1:3" ht="27.75" customHeight="1">
      <c r="A11" s="139"/>
      <c r="B11" s="390" t="s">
        <v>69</v>
      </c>
      <c r="C11" s="139"/>
    </row>
    <row r="12" spans="1:3" ht="27.75" customHeight="1">
      <c r="A12" s="139"/>
      <c r="B12" s="390" t="s">
        <v>70</v>
      </c>
      <c r="C12" s="139"/>
    </row>
    <row r="13" spans="1:3" ht="27.75" customHeight="1">
      <c r="A13" s="139"/>
      <c r="B13" s="390" t="s">
        <v>1186</v>
      </c>
      <c r="C13" s="139"/>
    </row>
    <row r="14" spans="1:3" ht="27.75" customHeight="1">
      <c r="A14" s="139"/>
      <c r="B14" s="390" t="s">
        <v>1187</v>
      </c>
      <c r="C14" s="139"/>
    </row>
    <row r="15" spans="1:3" ht="27.75" customHeight="1">
      <c r="A15" s="139"/>
      <c r="B15" s="390" t="s">
        <v>1188</v>
      </c>
      <c r="C15" s="139"/>
    </row>
    <row r="16" spans="1:3" ht="27.75" customHeight="1">
      <c r="A16" s="139"/>
      <c r="B16" s="390" t="s">
        <v>71</v>
      </c>
      <c r="C16" s="139"/>
    </row>
    <row r="17" spans="1:3" ht="27.75" customHeight="1">
      <c r="A17" s="139"/>
      <c r="B17" s="390" t="s">
        <v>1189</v>
      </c>
      <c r="C17" s="139"/>
    </row>
    <row r="18" spans="1:3" ht="27.75" customHeight="1">
      <c r="A18" s="139"/>
      <c r="B18" s="390" t="s">
        <v>72</v>
      </c>
      <c r="C18" s="139"/>
    </row>
    <row r="19" spans="1:3" ht="27.75" customHeight="1">
      <c r="A19" s="139"/>
      <c r="B19" s="390" t="s">
        <v>1190</v>
      </c>
      <c r="C19" s="139"/>
    </row>
    <row r="20" spans="1:3" ht="27.75" customHeight="1">
      <c r="A20" s="139"/>
      <c r="B20" s="390"/>
      <c r="C20" s="139"/>
    </row>
    <row r="21" spans="1:3" ht="27.75" customHeight="1">
      <c r="A21" s="139"/>
      <c r="B21" s="390"/>
      <c r="C21" s="139"/>
    </row>
    <row r="22" spans="1:3" ht="27.75" customHeight="1">
      <c r="A22" s="139"/>
      <c r="B22" s="390"/>
      <c r="C22" s="139"/>
    </row>
    <row r="23" spans="1:3" ht="27.75" customHeight="1">
      <c r="A23" s="139"/>
      <c r="B23" s="390"/>
      <c r="C23" s="139"/>
    </row>
    <row r="24" spans="1:3" ht="27.75" customHeight="1">
      <c r="A24" s="139"/>
      <c r="B24" s="390"/>
      <c r="C24" s="139"/>
    </row>
    <row r="25" spans="1:3">
      <c r="A25" s="139"/>
      <c r="B25" s="390"/>
      <c r="C25" s="139"/>
    </row>
    <row r="26" spans="1:3">
      <c r="A26" s="139"/>
      <c r="B26" s="139" t="s">
        <v>73</v>
      </c>
      <c r="C26" s="139"/>
    </row>
    <row r="27" spans="1:3">
      <c r="A27" s="139"/>
      <c r="B27" s="141" t="s">
        <v>74</v>
      </c>
      <c r="C27" s="139"/>
    </row>
    <row r="28" spans="1:3">
      <c r="A28" s="139"/>
      <c r="B28" s="139"/>
      <c r="C28" s="139"/>
    </row>
    <row r="29" spans="1:3">
      <c r="A29" s="139"/>
      <c r="B29" s="139"/>
      <c r="C29" s="139"/>
    </row>
    <row r="30" spans="1:3">
      <c r="A30" s="139"/>
      <c r="B30" s="139"/>
      <c r="C30" s="139"/>
    </row>
    <row r="31" spans="1:3">
      <c r="A31" s="139"/>
      <c r="B31" s="139"/>
      <c r="C31" s="139"/>
    </row>
  </sheetData>
  <sheetProtection algorithmName="SHA-512" hashValue="5uW9npJbeqHUey0tcE3lHOb+ihxzMRU5BJXFHAXMBBxsS2UI1XtDhtIZz9lJ9zRF9G+631surCfvbwl51uBi6Q==" saltValue="beZcGOF0UY/AuExINFrC+w==" spinCount="100000" sheet="1" objects="1" scenarios="1" selectLockedCells="1"/>
  <phoneticPr fontId="1"/>
  <pageMargins left="0.70866141732283472" right="0.70866141732283472" top="0.74803149606299213" bottom="0.74803149606299213" header="0.31496062992125984" footer="0.31496062992125984"/>
  <pageSetup paperSize="9" orientation="portrait" blackAndWhite="1" horizontalDpi="1200" verticalDpi="120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2C878-49A9-43BF-8CDF-7E9DCC8AF15E}">
  <sheetPr codeName="Sheet4">
    <pageSetUpPr fitToPage="1"/>
  </sheetPr>
  <dimension ref="A1:AC120"/>
  <sheetViews>
    <sheetView showGridLines="0" view="pageBreakPreview" zoomScaleNormal="100" zoomScaleSheetLayoutView="100" workbookViewId="0">
      <selection activeCell="F4" sqref="F4"/>
    </sheetView>
  </sheetViews>
  <sheetFormatPr defaultRowHeight="15.95" customHeight="1"/>
  <cols>
    <col min="1" max="1" width="14.5" style="2" customWidth="1"/>
    <col min="2" max="2" width="16.25" style="2" customWidth="1"/>
    <col min="3" max="3" width="17.375" style="4" customWidth="1"/>
    <col min="4" max="7" width="10.375" style="5" customWidth="1"/>
    <col min="8" max="8" width="10" style="3" customWidth="1"/>
    <col min="9" max="9" width="6.125" style="4" customWidth="1"/>
    <col min="10" max="10" width="3.375" style="19" customWidth="1"/>
    <col min="11" max="14" width="9" style="19" customWidth="1"/>
    <col min="15" max="15" width="3.375" style="19" customWidth="1"/>
    <col min="16" max="20" width="9" style="19"/>
    <col min="21" max="29" width="9" style="17"/>
  </cols>
  <sheetData>
    <row r="1" spans="1:29" s="19" customFormat="1" ht="26.25" customHeight="1">
      <c r="A1" s="202" t="s">
        <v>75</v>
      </c>
      <c r="B1" s="143" t="s">
        <v>76</v>
      </c>
      <c r="C1" s="144"/>
      <c r="D1" s="145"/>
      <c r="E1" s="145"/>
      <c r="F1" s="145"/>
      <c r="G1" s="145"/>
      <c r="H1" s="144"/>
      <c r="I1" s="146" t="s">
        <v>77</v>
      </c>
      <c r="K1" s="397"/>
      <c r="U1" s="17"/>
      <c r="V1" s="17"/>
      <c r="W1" s="17"/>
      <c r="X1" s="17"/>
      <c r="Y1" s="17"/>
      <c r="Z1" s="17"/>
      <c r="AA1" s="17"/>
      <c r="AB1" s="17"/>
      <c r="AC1" s="17"/>
    </row>
    <row r="2" spans="1:29" ht="3" customHeight="1">
      <c r="A2" s="147"/>
      <c r="B2" s="148"/>
      <c r="C2" s="149"/>
      <c r="D2" s="148"/>
      <c r="E2" s="148"/>
      <c r="F2" s="148"/>
      <c r="G2" s="148"/>
      <c r="H2" s="149"/>
      <c r="I2" s="150"/>
    </row>
    <row r="3" spans="1:29" ht="15.6" customHeight="1">
      <c r="A3" s="151" t="s">
        <v>78</v>
      </c>
      <c r="B3" s="152" t="s">
        <v>79</v>
      </c>
      <c r="C3" s="586" t="s">
        <v>80</v>
      </c>
      <c r="D3" s="588"/>
      <c r="E3" s="588"/>
      <c r="F3" s="588"/>
      <c r="G3" s="588"/>
      <c r="H3" s="589" t="s">
        <v>81</v>
      </c>
      <c r="I3" s="590"/>
      <c r="K3" s="19" t="s">
        <v>82</v>
      </c>
    </row>
    <row r="4" spans="1:29" ht="15.6" customHeight="1">
      <c r="A4" s="440" t="s">
        <v>83</v>
      </c>
      <c r="B4" s="443" t="s">
        <v>84</v>
      </c>
      <c r="C4" s="484" t="s">
        <v>85</v>
      </c>
      <c r="D4" s="566" t="s">
        <v>86</v>
      </c>
      <c r="E4" s="591"/>
      <c r="F4" s="153">
        <v>21</v>
      </c>
      <c r="G4" s="154" t="s">
        <v>87</v>
      </c>
      <c r="H4" s="457"/>
      <c r="I4" s="458"/>
      <c r="K4" s="198">
        <v>21</v>
      </c>
      <c r="L4" s="198">
        <v>24</v>
      </c>
      <c r="M4" s="198"/>
      <c r="N4" s="198"/>
    </row>
    <row r="5" spans="1:29" ht="15.6" customHeight="1">
      <c r="A5" s="441"/>
      <c r="B5" s="445"/>
      <c r="C5" s="486"/>
      <c r="D5" s="610" t="s">
        <v>88</v>
      </c>
      <c r="E5" s="611"/>
      <c r="F5" s="155">
        <v>18</v>
      </c>
      <c r="G5" s="156" t="s">
        <v>89</v>
      </c>
      <c r="H5" s="461"/>
      <c r="I5" s="462"/>
      <c r="K5" s="198">
        <v>18</v>
      </c>
      <c r="L5" s="198"/>
      <c r="M5" s="198"/>
      <c r="N5" s="198"/>
    </row>
    <row r="6" spans="1:29" ht="15.6" customHeight="1">
      <c r="A6" s="442"/>
      <c r="B6" s="152" t="s">
        <v>90</v>
      </c>
      <c r="C6" s="340" t="s">
        <v>91</v>
      </c>
      <c r="D6" s="157" t="s">
        <v>92</v>
      </c>
      <c r="E6" s="157"/>
      <c r="F6" s="158"/>
      <c r="G6" s="158"/>
      <c r="H6" s="449"/>
      <c r="I6" s="450"/>
      <c r="K6" s="198" t="s">
        <v>93</v>
      </c>
      <c r="L6" s="198" t="s">
        <v>94</v>
      </c>
      <c r="M6" s="198" t="s">
        <v>95</v>
      </c>
      <c r="N6" s="198" t="s">
        <v>96</v>
      </c>
    </row>
    <row r="7" spans="1:29" ht="15.6" customHeight="1">
      <c r="A7" s="440" t="s">
        <v>97</v>
      </c>
      <c r="B7" s="443" t="s">
        <v>98</v>
      </c>
      <c r="C7" s="340" t="s">
        <v>99</v>
      </c>
      <c r="D7" s="613" t="s">
        <v>100</v>
      </c>
      <c r="E7" s="614"/>
      <c r="F7" s="159">
        <v>640</v>
      </c>
      <c r="G7" s="160" t="s">
        <v>101</v>
      </c>
      <c r="H7" s="583" t="s">
        <v>102</v>
      </c>
      <c r="I7" s="615"/>
      <c r="J7" s="21"/>
      <c r="K7" s="199" t="s">
        <v>103</v>
      </c>
      <c r="L7" s="199" t="s">
        <v>104</v>
      </c>
      <c r="M7" s="199" t="s">
        <v>105</v>
      </c>
      <c r="N7" s="199"/>
    </row>
    <row r="8" spans="1:29" ht="15.6" customHeight="1">
      <c r="A8" s="441"/>
      <c r="B8" s="444"/>
      <c r="C8" s="337" t="s">
        <v>106</v>
      </c>
      <c r="D8" s="616" t="s">
        <v>107</v>
      </c>
      <c r="E8" s="498"/>
      <c r="F8" s="498"/>
      <c r="G8" s="499"/>
      <c r="H8" s="457"/>
      <c r="I8" s="458"/>
      <c r="K8" s="198" t="s">
        <v>108</v>
      </c>
      <c r="L8" s="198" t="s">
        <v>109</v>
      </c>
      <c r="M8" s="198" t="s">
        <v>105</v>
      </c>
      <c r="N8" s="198" t="s">
        <v>105</v>
      </c>
      <c r="O8" s="21"/>
    </row>
    <row r="9" spans="1:29" ht="15.6" customHeight="1">
      <c r="A9" s="440" t="s">
        <v>110</v>
      </c>
      <c r="B9" s="443" t="s">
        <v>111</v>
      </c>
      <c r="C9" s="484" t="s">
        <v>112</v>
      </c>
      <c r="D9" s="571" t="s">
        <v>113</v>
      </c>
      <c r="E9" s="572"/>
      <c r="F9" s="572"/>
      <c r="G9" s="573"/>
      <c r="H9" s="473"/>
      <c r="I9" s="577"/>
      <c r="K9" s="198" t="s">
        <v>114</v>
      </c>
      <c r="L9" s="198" t="s">
        <v>105</v>
      </c>
      <c r="M9" s="198" t="s">
        <v>105</v>
      </c>
      <c r="N9" s="198" t="s">
        <v>105</v>
      </c>
      <c r="O9" s="21"/>
    </row>
    <row r="10" spans="1:29" ht="15.6" customHeight="1">
      <c r="A10" s="441"/>
      <c r="B10" s="445"/>
      <c r="C10" s="486"/>
      <c r="D10" s="574"/>
      <c r="E10" s="575"/>
      <c r="F10" s="575"/>
      <c r="G10" s="576"/>
      <c r="H10" s="481"/>
      <c r="I10" s="558"/>
      <c r="K10" s="200"/>
      <c r="L10" s="200"/>
      <c r="M10" s="200"/>
      <c r="N10" s="200"/>
    </row>
    <row r="11" spans="1:29" ht="15.6" customHeight="1">
      <c r="A11" s="441"/>
      <c r="B11" s="443" t="s">
        <v>115</v>
      </c>
      <c r="C11" s="484" t="s">
        <v>116</v>
      </c>
      <c r="D11" s="161" t="s">
        <v>117</v>
      </c>
      <c r="E11" s="162" t="s">
        <v>118</v>
      </c>
      <c r="F11" s="163"/>
      <c r="G11" s="154"/>
      <c r="H11" s="473"/>
      <c r="I11" s="577"/>
      <c r="K11" s="198" t="s">
        <v>119</v>
      </c>
      <c r="L11" s="198" t="s">
        <v>120</v>
      </c>
      <c r="M11" s="198" t="s">
        <v>121</v>
      </c>
      <c r="N11" s="198"/>
    </row>
    <row r="12" spans="1:29" ht="15.6" customHeight="1">
      <c r="A12" s="441"/>
      <c r="B12" s="444"/>
      <c r="C12" s="486"/>
      <c r="D12" s="346" t="s">
        <v>122</v>
      </c>
      <c r="E12" s="164">
        <v>650</v>
      </c>
      <c r="F12" s="347" t="s">
        <v>101</v>
      </c>
      <c r="G12" s="347"/>
      <c r="H12" s="481"/>
      <c r="I12" s="558"/>
      <c r="K12" s="200"/>
      <c r="L12" s="200"/>
      <c r="M12" s="200"/>
      <c r="N12" s="200"/>
    </row>
    <row r="13" spans="1:29" ht="15.6" customHeight="1">
      <c r="A13" s="441"/>
      <c r="B13" s="444"/>
      <c r="C13" s="340" t="s">
        <v>123</v>
      </c>
      <c r="D13" s="536" t="s">
        <v>124</v>
      </c>
      <c r="E13" s="537"/>
      <c r="F13" s="537"/>
      <c r="G13" s="538"/>
      <c r="H13" s="449"/>
      <c r="I13" s="450"/>
      <c r="K13" s="198" t="s">
        <v>125</v>
      </c>
      <c r="L13" s="198" t="s">
        <v>126</v>
      </c>
      <c r="M13" s="198" t="s">
        <v>127</v>
      </c>
      <c r="N13" s="198" t="s">
        <v>105</v>
      </c>
    </row>
    <row r="14" spans="1:29" ht="15.6" customHeight="1">
      <c r="A14" s="441"/>
      <c r="B14" s="444"/>
      <c r="C14" s="340" t="s">
        <v>128</v>
      </c>
      <c r="D14" s="165" t="s">
        <v>129</v>
      </c>
      <c r="E14" s="160"/>
      <c r="F14" s="166">
        <v>350</v>
      </c>
      <c r="G14" s="167" t="s">
        <v>101</v>
      </c>
      <c r="H14" s="449"/>
      <c r="I14" s="450"/>
      <c r="K14" s="200"/>
      <c r="L14" s="200"/>
      <c r="M14" s="200"/>
      <c r="N14" s="200"/>
    </row>
    <row r="15" spans="1:29" ht="15.6" customHeight="1">
      <c r="A15" s="441"/>
      <c r="B15" s="444"/>
      <c r="C15" s="484" t="s">
        <v>130</v>
      </c>
      <c r="D15" s="168" t="s">
        <v>131</v>
      </c>
      <c r="E15" s="163"/>
      <c r="F15" s="153">
        <v>30</v>
      </c>
      <c r="G15" s="163" t="s">
        <v>132</v>
      </c>
      <c r="H15" s="478"/>
      <c r="I15" s="454"/>
      <c r="K15" s="198">
        <v>20</v>
      </c>
      <c r="L15" s="198">
        <v>30</v>
      </c>
      <c r="M15" s="198">
        <v>50</v>
      </c>
      <c r="N15" s="198"/>
    </row>
    <row r="16" spans="1:29" ht="15.6" customHeight="1">
      <c r="A16" s="441"/>
      <c r="B16" s="444"/>
      <c r="C16" s="485"/>
      <c r="D16" s="461"/>
      <c r="E16" s="581"/>
      <c r="F16" s="581"/>
      <c r="G16" s="582"/>
      <c r="H16" s="479"/>
      <c r="I16" s="480"/>
      <c r="K16" s="200"/>
      <c r="L16" s="200"/>
      <c r="M16" s="200"/>
      <c r="N16" s="200"/>
    </row>
    <row r="17" spans="1:15" ht="15.6" customHeight="1">
      <c r="A17" s="441"/>
      <c r="B17" s="444"/>
      <c r="C17" s="169" t="s">
        <v>133</v>
      </c>
      <c r="D17" s="536" t="s">
        <v>134</v>
      </c>
      <c r="E17" s="537"/>
      <c r="F17" s="537"/>
      <c r="G17" s="538"/>
      <c r="H17" s="449"/>
      <c r="I17" s="450"/>
      <c r="K17" s="198" t="s">
        <v>134</v>
      </c>
      <c r="L17" s="198" t="s">
        <v>105</v>
      </c>
      <c r="M17" s="198" t="s">
        <v>105</v>
      </c>
      <c r="N17" s="198" t="s">
        <v>105</v>
      </c>
    </row>
    <row r="18" spans="1:15" ht="15.6" customHeight="1">
      <c r="A18" s="441"/>
      <c r="B18" s="444"/>
      <c r="C18" s="337" t="s">
        <v>135</v>
      </c>
      <c r="D18" s="342" t="s">
        <v>136</v>
      </c>
      <c r="E18" s="153" t="s">
        <v>137</v>
      </c>
      <c r="F18" s="344" t="s">
        <v>138</v>
      </c>
      <c r="G18" s="153" t="s">
        <v>139</v>
      </c>
      <c r="H18" s="457" t="s">
        <v>140</v>
      </c>
      <c r="I18" s="458"/>
      <c r="K18" s="198" t="s">
        <v>141</v>
      </c>
      <c r="L18" s="198" t="s">
        <v>137</v>
      </c>
      <c r="M18" s="198" t="s">
        <v>142</v>
      </c>
      <c r="N18" s="198"/>
    </row>
    <row r="19" spans="1:15" ht="15.6" customHeight="1">
      <c r="A19" s="441"/>
      <c r="B19" s="617" t="s">
        <v>143</v>
      </c>
      <c r="C19" s="340" t="s">
        <v>144</v>
      </c>
      <c r="D19" s="578" t="s">
        <v>145</v>
      </c>
      <c r="E19" s="579"/>
      <c r="F19" s="579"/>
      <c r="G19" s="580"/>
      <c r="H19" s="449"/>
      <c r="I19" s="450"/>
      <c r="K19" s="198" t="s">
        <v>146</v>
      </c>
      <c r="L19" s="198" t="s">
        <v>147</v>
      </c>
      <c r="M19" s="198" t="s">
        <v>148</v>
      </c>
      <c r="N19" s="198" t="s">
        <v>105</v>
      </c>
    </row>
    <row r="20" spans="1:15" ht="15.6" customHeight="1">
      <c r="A20" s="441"/>
      <c r="B20" s="617"/>
      <c r="C20" s="340" t="s">
        <v>149</v>
      </c>
      <c r="D20" s="578" t="s">
        <v>150</v>
      </c>
      <c r="E20" s="579"/>
      <c r="F20" s="579"/>
      <c r="G20" s="580"/>
      <c r="H20" s="449"/>
      <c r="I20" s="450"/>
      <c r="K20" s="198" t="s">
        <v>151</v>
      </c>
      <c r="L20" s="198" t="s">
        <v>152</v>
      </c>
      <c r="M20" s="198" t="s">
        <v>153</v>
      </c>
      <c r="N20" s="198" t="s">
        <v>150</v>
      </c>
    </row>
    <row r="21" spans="1:15" ht="15.6" customHeight="1">
      <c r="A21" s="441"/>
      <c r="B21" s="443" t="s">
        <v>154</v>
      </c>
      <c r="C21" s="484" t="s">
        <v>155</v>
      </c>
      <c r="D21" s="168" t="s">
        <v>156</v>
      </c>
      <c r="E21" s="498" t="s">
        <v>157</v>
      </c>
      <c r="F21" s="498"/>
      <c r="G21" s="499"/>
      <c r="H21" s="518"/>
      <c r="I21" s="546"/>
      <c r="K21" s="198" t="s">
        <v>157</v>
      </c>
      <c r="L21" s="198" t="s">
        <v>158</v>
      </c>
      <c r="M21" s="198"/>
      <c r="N21" s="198"/>
    </row>
    <row r="22" spans="1:15" ht="15.6" customHeight="1">
      <c r="A22" s="441"/>
      <c r="B22" s="444"/>
      <c r="C22" s="485"/>
      <c r="D22" s="170" t="s">
        <v>159</v>
      </c>
      <c r="E22" s="500" t="s">
        <v>160</v>
      </c>
      <c r="F22" s="500"/>
      <c r="G22" s="501"/>
      <c r="H22" s="459"/>
      <c r="I22" s="460"/>
      <c r="K22" s="198" t="s">
        <v>161</v>
      </c>
      <c r="L22" s="198"/>
      <c r="M22" s="198"/>
      <c r="N22" s="198"/>
    </row>
    <row r="23" spans="1:15" ht="15.6" customHeight="1">
      <c r="A23" s="441"/>
      <c r="B23" s="444"/>
      <c r="C23" s="486"/>
      <c r="D23" s="171" t="s">
        <v>162</v>
      </c>
      <c r="E23" s="509" t="s">
        <v>163</v>
      </c>
      <c r="F23" s="509"/>
      <c r="G23" s="510"/>
      <c r="H23" s="461"/>
      <c r="I23" s="462"/>
      <c r="K23" s="198" t="s">
        <v>164</v>
      </c>
      <c r="L23" s="198" t="s">
        <v>165</v>
      </c>
      <c r="M23" s="198" t="s">
        <v>105</v>
      </c>
      <c r="N23" s="198"/>
    </row>
    <row r="24" spans="1:15" ht="15.6" customHeight="1">
      <c r="A24" s="441"/>
      <c r="B24" s="444"/>
      <c r="C24" s="484" t="s">
        <v>166</v>
      </c>
      <c r="D24" s="598" t="s">
        <v>150</v>
      </c>
      <c r="E24" s="599"/>
      <c r="F24" s="599"/>
      <c r="G24" s="600"/>
      <c r="H24" s="466"/>
      <c r="I24" s="467"/>
      <c r="K24" s="198" t="s">
        <v>167</v>
      </c>
      <c r="L24" s="198" t="s">
        <v>168</v>
      </c>
      <c r="M24" s="198"/>
      <c r="N24" s="198" t="s">
        <v>150</v>
      </c>
    </row>
    <row r="25" spans="1:15" ht="15.6" customHeight="1">
      <c r="A25" s="441"/>
      <c r="B25" s="444"/>
      <c r="C25" s="486"/>
      <c r="D25" s="601"/>
      <c r="E25" s="602"/>
      <c r="F25" s="602"/>
      <c r="G25" s="603"/>
      <c r="H25" s="446"/>
      <c r="I25" s="470"/>
      <c r="K25" s="201"/>
      <c r="L25" s="201"/>
      <c r="M25" s="201"/>
      <c r="N25" s="201"/>
      <c r="O25" s="21"/>
    </row>
    <row r="26" spans="1:15" ht="15.6" customHeight="1">
      <c r="A26" s="441"/>
      <c r="B26" s="444"/>
      <c r="C26" s="443" t="s">
        <v>169</v>
      </c>
      <c r="D26" s="568" t="s">
        <v>150</v>
      </c>
      <c r="E26" s="569"/>
      <c r="F26" s="569"/>
      <c r="G26" s="570"/>
      <c r="H26" s="466"/>
      <c r="I26" s="467"/>
      <c r="K26" s="198" t="s">
        <v>170</v>
      </c>
      <c r="L26" s="198" t="s">
        <v>105</v>
      </c>
      <c r="M26" s="198"/>
      <c r="N26" s="198" t="s">
        <v>150</v>
      </c>
    </row>
    <row r="27" spans="1:15" ht="15.6" customHeight="1">
      <c r="A27" s="442"/>
      <c r="B27" s="445"/>
      <c r="C27" s="445"/>
      <c r="D27" s="554"/>
      <c r="E27" s="555"/>
      <c r="F27" s="555"/>
      <c r="G27" s="556"/>
      <c r="H27" s="446"/>
      <c r="I27" s="470"/>
      <c r="K27" s="200"/>
      <c r="L27" s="200"/>
      <c r="M27" s="200"/>
      <c r="N27" s="200"/>
    </row>
    <row r="28" spans="1:15" ht="15.6" customHeight="1">
      <c r="A28" s="440" t="s">
        <v>171</v>
      </c>
      <c r="B28" s="502" t="s">
        <v>172</v>
      </c>
      <c r="C28" s="484" t="s">
        <v>173</v>
      </c>
      <c r="D28" s="473" t="s">
        <v>174</v>
      </c>
      <c r="E28" s="474"/>
      <c r="F28" s="474"/>
      <c r="G28" s="475"/>
      <c r="H28" s="457"/>
      <c r="I28" s="458"/>
      <c r="K28" s="200"/>
      <c r="L28" s="200"/>
      <c r="M28" s="200"/>
      <c r="N28" s="200"/>
    </row>
    <row r="29" spans="1:15" ht="15.6" customHeight="1">
      <c r="A29" s="441"/>
      <c r="B29" s="503"/>
      <c r="C29" s="486"/>
      <c r="D29" s="481"/>
      <c r="E29" s="482"/>
      <c r="F29" s="482"/>
      <c r="G29" s="483"/>
      <c r="H29" s="461"/>
      <c r="I29" s="462"/>
      <c r="K29" s="200"/>
      <c r="L29" s="200"/>
      <c r="M29" s="200"/>
      <c r="N29" s="200"/>
    </row>
    <row r="30" spans="1:15" ht="15.6" customHeight="1">
      <c r="A30" s="441"/>
      <c r="B30" s="502" t="s">
        <v>175</v>
      </c>
      <c r="C30" s="340" t="s">
        <v>176</v>
      </c>
      <c r="D30" s="583" t="s">
        <v>177</v>
      </c>
      <c r="E30" s="584"/>
      <c r="F30" s="584"/>
      <c r="G30" s="585"/>
      <c r="H30" s="533"/>
      <c r="I30" s="534"/>
      <c r="K30" s="198" t="s">
        <v>178</v>
      </c>
      <c r="L30" s="198" t="s">
        <v>105</v>
      </c>
      <c r="M30" s="198"/>
      <c r="N30" s="198"/>
      <c r="O30" s="21"/>
    </row>
    <row r="31" spans="1:15" ht="15.6" customHeight="1">
      <c r="A31" s="441"/>
      <c r="B31" s="535"/>
      <c r="C31" s="484" t="s">
        <v>179</v>
      </c>
      <c r="D31" s="473" t="s">
        <v>180</v>
      </c>
      <c r="E31" s="474"/>
      <c r="F31" s="474"/>
      <c r="G31" s="475"/>
      <c r="H31" s="473" t="s">
        <v>181</v>
      </c>
      <c r="I31" s="577"/>
      <c r="K31" s="200"/>
      <c r="L31" s="200"/>
      <c r="M31" s="200"/>
      <c r="N31" s="200"/>
    </row>
    <row r="32" spans="1:15" ht="15.6" customHeight="1">
      <c r="A32" s="441"/>
      <c r="B32" s="503"/>
      <c r="C32" s="486"/>
      <c r="D32" s="481"/>
      <c r="E32" s="482"/>
      <c r="F32" s="482"/>
      <c r="G32" s="483"/>
      <c r="H32" s="481"/>
      <c r="I32" s="558"/>
      <c r="K32" s="201"/>
      <c r="L32" s="201"/>
      <c r="M32" s="201"/>
      <c r="N32" s="201"/>
      <c r="O32" s="21"/>
    </row>
    <row r="33" spans="1:14" ht="15.6" customHeight="1">
      <c r="A33" s="441"/>
      <c r="B33" s="502" t="s">
        <v>182</v>
      </c>
      <c r="C33" s="484" t="s">
        <v>183</v>
      </c>
      <c r="D33" s="586" t="s">
        <v>184</v>
      </c>
      <c r="E33" s="587"/>
      <c r="F33" s="152" t="s">
        <v>185</v>
      </c>
      <c r="G33" s="349" t="s">
        <v>186</v>
      </c>
      <c r="H33" s="473"/>
      <c r="I33" s="577"/>
      <c r="K33" s="200"/>
      <c r="L33" s="200"/>
      <c r="M33" s="200"/>
      <c r="N33" s="200"/>
    </row>
    <row r="34" spans="1:14" ht="15.6" customHeight="1">
      <c r="A34" s="441"/>
      <c r="B34" s="535"/>
      <c r="C34" s="485"/>
      <c r="D34" s="563" t="s">
        <v>184</v>
      </c>
      <c r="E34" s="565"/>
      <c r="F34" s="172">
        <v>120</v>
      </c>
      <c r="G34" s="172">
        <v>105</v>
      </c>
      <c r="H34" s="504"/>
      <c r="I34" s="557"/>
      <c r="K34" s="200"/>
      <c r="L34" s="200"/>
      <c r="M34" s="200"/>
      <c r="N34" s="200"/>
    </row>
    <row r="35" spans="1:14" ht="15.6" customHeight="1">
      <c r="A35" s="441"/>
      <c r="B35" s="535"/>
      <c r="C35" s="485"/>
      <c r="D35" s="594" t="s">
        <v>187</v>
      </c>
      <c r="E35" s="595"/>
      <c r="F35" s="173">
        <v>2900</v>
      </c>
      <c r="G35" s="173">
        <v>3000</v>
      </c>
      <c r="H35" s="504"/>
      <c r="I35" s="557"/>
      <c r="K35" s="200"/>
      <c r="L35" s="200"/>
      <c r="M35" s="200"/>
      <c r="N35" s="200"/>
    </row>
    <row r="36" spans="1:14" ht="15.6" customHeight="1">
      <c r="A36" s="441"/>
      <c r="B36" s="535"/>
      <c r="C36" s="486"/>
      <c r="D36" s="596" t="s">
        <v>188</v>
      </c>
      <c r="E36" s="597"/>
      <c r="F36" s="288" t="str">
        <f>IF(F34=0,"","1/"&amp;INT(10*F35/F34)/10)</f>
        <v>1/24.1</v>
      </c>
      <c r="G36" s="288" t="str">
        <f>IF(G34=0,"","1/"&amp;INT(10*G35/G34)/10)</f>
        <v>1/28.5</v>
      </c>
      <c r="H36" s="481"/>
      <c r="I36" s="558"/>
      <c r="K36" s="200"/>
      <c r="L36" s="200"/>
      <c r="M36" s="200"/>
      <c r="N36" s="200"/>
    </row>
    <row r="37" spans="1:14" ht="15.6" customHeight="1">
      <c r="A37" s="441"/>
      <c r="B37" s="535"/>
      <c r="C37" s="174" t="s">
        <v>189</v>
      </c>
      <c r="D37" s="604" t="s">
        <v>190</v>
      </c>
      <c r="E37" s="605"/>
      <c r="F37" s="605"/>
      <c r="G37" s="606"/>
      <c r="H37" s="449"/>
      <c r="I37" s="450"/>
      <c r="K37" s="200"/>
      <c r="L37" s="200"/>
      <c r="M37" s="200"/>
      <c r="N37" s="200"/>
    </row>
    <row r="38" spans="1:14" ht="15.6" customHeight="1">
      <c r="A38" s="441"/>
      <c r="B38" s="535"/>
      <c r="C38" s="340" t="s">
        <v>191</v>
      </c>
      <c r="D38" s="449" t="s">
        <v>192</v>
      </c>
      <c r="E38" s="451"/>
      <c r="F38" s="451"/>
      <c r="G38" s="452"/>
      <c r="H38" s="449"/>
      <c r="I38" s="450"/>
      <c r="K38" s="200"/>
      <c r="L38" s="200"/>
      <c r="M38" s="200"/>
      <c r="N38" s="200"/>
    </row>
    <row r="39" spans="1:14" ht="15.6" customHeight="1">
      <c r="A39" s="441"/>
      <c r="B39" s="535"/>
      <c r="C39" s="484" t="s">
        <v>193</v>
      </c>
      <c r="D39" s="586" t="s">
        <v>194</v>
      </c>
      <c r="E39" s="587"/>
      <c r="F39" s="152" t="s">
        <v>185</v>
      </c>
      <c r="G39" s="349" t="s">
        <v>186</v>
      </c>
      <c r="H39" s="335" t="s">
        <v>195</v>
      </c>
      <c r="I39" s="341"/>
      <c r="K39" s="200"/>
      <c r="L39" s="200"/>
      <c r="M39" s="200"/>
      <c r="N39" s="200"/>
    </row>
    <row r="40" spans="1:14" ht="15.6" customHeight="1">
      <c r="A40" s="441"/>
      <c r="B40" s="535"/>
      <c r="C40" s="485"/>
      <c r="D40" s="516" t="s">
        <v>196</v>
      </c>
      <c r="E40" s="516"/>
      <c r="F40" s="289">
        <f>F34</f>
        <v>120</v>
      </c>
      <c r="G40" s="289">
        <f>IF(G34=0,"",G34)</f>
        <v>105</v>
      </c>
      <c r="H40" s="335" t="s">
        <v>197</v>
      </c>
      <c r="I40" s="341"/>
      <c r="K40" s="200"/>
      <c r="L40" s="200"/>
      <c r="M40" s="200"/>
      <c r="N40" s="200"/>
    </row>
    <row r="41" spans="1:14" ht="15.6" customHeight="1">
      <c r="A41" s="441"/>
      <c r="B41" s="535"/>
      <c r="C41" s="485"/>
      <c r="D41" s="175" t="s">
        <v>198</v>
      </c>
      <c r="E41" s="176"/>
      <c r="F41" s="289">
        <f>F35</f>
        <v>2900</v>
      </c>
      <c r="G41" s="289">
        <f>IF(G35=0,"",G35)</f>
        <v>3000</v>
      </c>
      <c r="H41" s="335"/>
      <c r="I41" s="341"/>
      <c r="K41" s="200"/>
      <c r="L41" s="200"/>
      <c r="M41" s="200"/>
      <c r="N41" s="200"/>
    </row>
    <row r="42" spans="1:14" ht="15.6" customHeight="1">
      <c r="A42" s="441"/>
      <c r="B42" s="535"/>
      <c r="C42" s="485"/>
      <c r="D42" s="175" t="s">
        <v>199</v>
      </c>
      <c r="E42" s="176"/>
      <c r="F42" s="290">
        <f>(F40^2/12)^0.5</f>
        <v>34.641016151377549</v>
      </c>
      <c r="G42" s="290">
        <f>IF(G34=0,"",(G40^2/12)^0.5)</f>
        <v>30.310889132455351</v>
      </c>
      <c r="H42" s="335"/>
      <c r="I42" s="341"/>
      <c r="K42" s="200"/>
      <c r="L42" s="200"/>
      <c r="M42" s="200"/>
      <c r="N42" s="200"/>
    </row>
    <row r="43" spans="1:14" ht="15.6" customHeight="1">
      <c r="A43" s="441"/>
      <c r="B43" s="503"/>
      <c r="C43" s="486"/>
      <c r="D43" s="175" t="s">
        <v>200</v>
      </c>
      <c r="E43" s="176"/>
      <c r="F43" s="289">
        <f>F41/F42</f>
        <v>83.715789032495721</v>
      </c>
      <c r="G43" s="289">
        <f>IF(G34=0,"",G41/G42)</f>
        <v>98.97433186107871</v>
      </c>
      <c r="H43" s="335" t="s">
        <v>201</v>
      </c>
      <c r="I43" s="341"/>
      <c r="K43" s="200"/>
      <c r="L43" s="200"/>
      <c r="M43" s="200"/>
      <c r="N43" s="200"/>
    </row>
    <row r="44" spans="1:14" ht="15.6" customHeight="1">
      <c r="A44" s="441"/>
      <c r="B44" s="502" t="s">
        <v>202</v>
      </c>
      <c r="C44" s="484" t="s">
        <v>203</v>
      </c>
      <c r="D44" s="478" t="s">
        <v>204</v>
      </c>
      <c r="E44" s="453"/>
      <c r="F44" s="453"/>
      <c r="G44" s="607"/>
      <c r="H44" s="457"/>
      <c r="I44" s="458"/>
      <c r="K44" s="200"/>
      <c r="L44" s="200"/>
      <c r="M44" s="200"/>
      <c r="N44" s="200"/>
    </row>
    <row r="45" spans="1:14" ht="15.6" customHeight="1">
      <c r="A45" s="441"/>
      <c r="B45" s="503"/>
      <c r="C45" s="486"/>
      <c r="D45" s="479"/>
      <c r="E45" s="608"/>
      <c r="F45" s="608"/>
      <c r="G45" s="609"/>
      <c r="H45" s="461"/>
      <c r="I45" s="462"/>
      <c r="K45" s="200"/>
      <c r="L45" s="200"/>
      <c r="M45" s="200"/>
      <c r="N45" s="200"/>
    </row>
    <row r="46" spans="1:14" ht="15.6" customHeight="1">
      <c r="A46" s="441"/>
      <c r="B46" s="502" t="s">
        <v>205</v>
      </c>
      <c r="C46" s="340" t="s">
        <v>206</v>
      </c>
      <c r="D46" s="177" t="s">
        <v>207</v>
      </c>
      <c r="E46" s="178"/>
      <c r="F46" s="178"/>
      <c r="G46" s="179"/>
      <c r="H46" s="449"/>
      <c r="I46" s="450"/>
      <c r="K46" s="198" t="s">
        <v>208</v>
      </c>
      <c r="L46" s="198" t="s">
        <v>209</v>
      </c>
      <c r="M46" s="198" t="s">
        <v>210</v>
      </c>
      <c r="N46" s="198" t="s">
        <v>211</v>
      </c>
    </row>
    <row r="47" spans="1:14" ht="15.6" customHeight="1">
      <c r="A47" s="441"/>
      <c r="B47" s="535"/>
      <c r="C47" s="484" t="s">
        <v>212</v>
      </c>
      <c r="D47" s="473" t="s">
        <v>213</v>
      </c>
      <c r="E47" s="474"/>
      <c r="F47" s="474"/>
      <c r="G47" s="475"/>
      <c r="H47" s="466" t="s">
        <v>214</v>
      </c>
      <c r="I47" s="467"/>
      <c r="K47" s="200"/>
      <c r="L47" s="200"/>
      <c r="M47" s="200"/>
      <c r="N47" s="200"/>
    </row>
    <row r="48" spans="1:14" ht="15.6" customHeight="1">
      <c r="A48" s="441"/>
      <c r="B48" s="535"/>
      <c r="C48" s="485"/>
      <c r="D48" s="504"/>
      <c r="E48" s="505"/>
      <c r="F48" s="505"/>
      <c r="G48" s="506"/>
      <c r="H48" s="468"/>
      <c r="I48" s="469"/>
      <c r="K48" s="200"/>
      <c r="L48" s="200"/>
      <c r="M48" s="200"/>
      <c r="N48" s="200"/>
    </row>
    <row r="49" spans="1:29" ht="15.6" customHeight="1">
      <c r="A49" s="441"/>
      <c r="B49" s="503"/>
      <c r="C49" s="486"/>
      <c r="D49" s="481"/>
      <c r="E49" s="482"/>
      <c r="F49" s="482"/>
      <c r="G49" s="483"/>
      <c r="H49" s="446"/>
      <c r="I49" s="470"/>
      <c r="K49" s="200"/>
      <c r="L49" s="200"/>
      <c r="M49" s="200"/>
      <c r="N49" s="200"/>
    </row>
    <row r="50" spans="1:29" ht="15.6" customHeight="1">
      <c r="A50" s="441"/>
      <c r="B50" s="443" t="s">
        <v>215</v>
      </c>
      <c r="C50" s="340" t="s">
        <v>216</v>
      </c>
      <c r="D50" s="175" t="s">
        <v>217</v>
      </c>
      <c r="E50" s="497" t="s">
        <v>218</v>
      </c>
      <c r="F50" s="497"/>
      <c r="G50" s="497"/>
      <c r="H50" s="592"/>
      <c r="I50" s="593"/>
      <c r="K50" s="200"/>
      <c r="L50" s="200"/>
      <c r="M50" s="200"/>
      <c r="N50" s="200"/>
    </row>
    <row r="51" spans="1:29" ht="15.6" customHeight="1">
      <c r="A51" s="441"/>
      <c r="B51" s="444"/>
      <c r="C51" s="484" t="s">
        <v>219</v>
      </c>
      <c r="D51" s="175" t="s">
        <v>220</v>
      </c>
      <c r="E51" s="452" t="s">
        <v>221</v>
      </c>
      <c r="F51" s="497"/>
      <c r="G51" s="497"/>
      <c r="H51" s="468" t="s">
        <v>222</v>
      </c>
      <c r="I51" s="469"/>
      <c r="K51" s="200"/>
      <c r="L51" s="200"/>
      <c r="M51" s="200"/>
      <c r="N51" s="200"/>
    </row>
    <row r="52" spans="1:29" ht="15.6" customHeight="1">
      <c r="A52" s="441"/>
      <c r="B52" s="444"/>
      <c r="C52" s="485"/>
      <c r="D52" s="175" t="s">
        <v>223</v>
      </c>
      <c r="E52" s="452" t="s">
        <v>224</v>
      </c>
      <c r="F52" s="497"/>
      <c r="G52" s="497"/>
      <c r="H52" s="468"/>
      <c r="I52" s="469"/>
      <c r="K52" s="200"/>
      <c r="L52" s="200"/>
      <c r="M52" s="200"/>
      <c r="N52" s="200"/>
    </row>
    <row r="53" spans="1:29" ht="15.6" customHeight="1">
      <c r="A53" s="441"/>
      <c r="B53" s="444"/>
      <c r="C53" s="486"/>
      <c r="D53" s="175" t="s">
        <v>225</v>
      </c>
      <c r="E53" s="452" t="s">
        <v>226</v>
      </c>
      <c r="F53" s="497"/>
      <c r="G53" s="497"/>
      <c r="H53" s="446"/>
      <c r="I53" s="470"/>
      <c r="K53" s="200"/>
      <c r="L53" s="200"/>
      <c r="M53" s="200"/>
      <c r="N53" s="200"/>
    </row>
    <row r="54" spans="1:29" ht="15.6" customHeight="1">
      <c r="A54" s="441"/>
      <c r="B54" s="444"/>
      <c r="C54" s="507" t="s">
        <v>227</v>
      </c>
      <c r="D54" s="516" t="s">
        <v>228</v>
      </c>
      <c r="E54" s="518" t="s">
        <v>229</v>
      </c>
      <c r="F54" s="519"/>
      <c r="G54" s="520"/>
      <c r="H54" s="466" t="s">
        <v>230</v>
      </c>
      <c r="I54" s="467"/>
      <c r="K54" s="198" t="s">
        <v>231</v>
      </c>
      <c r="L54" s="198" t="s">
        <v>232</v>
      </c>
      <c r="M54" s="198" t="s">
        <v>105</v>
      </c>
      <c r="N54" s="198" t="s">
        <v>229</v>
      </c>
    </row>
    <row r="55" spans="1:29" ht="15.6" customHeight="1">
      <c r="A55" s="441"/>
      <c r="B55" s="444"/>
      <c r="C55" s="508"/>
      <c r="D55" s="517"/>
      <c r="E55" s="511"/>
      <c r="F55" s="512"/>
      <c r="G55" s="513"/>
      <c r="H55" s="468"/>
      <c r="I55" s="469"/>
      <c r="K55" s="200"/>
      <c r="L55" s="200"/>
      <c r="M55" s="200"/>
      <c r="N55" s="200"/>
    </row>
    <row r="56" spans="1:29" ht="15.95" customHeight="1">
      <c r="A56" s="440" t="s">
        <v>171</v>
      </c>
      <c r="B56" s="443" t="s">
        <v>233</v>
      </c>
      <c r="C56" s="521" t="s">
        <v>234</v>
      </c>
      <c r="D56" s="457" t="s">
        <v>235</v>
      </c>
      <c r="E56" s="514"/>
      <c r="F56" s="514"/>
      <c r="G56" s="515"/>
      <c r="H56" s="523" t="s">
        <v>236</v>
      </c>
      <c r="I56" s="524"/>
      <c r="K56" s="200"/>
      <c r="L56" s="200"/>
      <c r="M56" s="200"/>
      <c r="N56" s="200"/>
    </row>
    <row r="57" spans="1:29" ht="15.95" customHeight="1">
      <c r="A57" s="441"/>
      <c r="B57" s="444"/>
      <c r="C57" s="521"/>
      <c r="D57" s="461"/>
      <c r="E57" s="581"/>
      <c r="F57" s="581"/>
      <c r="G57" s="582"/>
      <c r="H57" s="523"/>
      <c r="I57" s="524"/>
      <c r="K57" s="200"/>
      <c r="L57" s="200"/>
      <c r="M57" s="200"/>
      <c r="N57" s="200"/>
    </row>
    <row r="58" spans="1:29" ht="15.95" customHeight="1">
      <c r="A58" s="441"/>
      <c r="B58" s="444"/>
      <c r="C58" s="176" t="s">
        <v>237</v>
      </c>
      <c r="D58" s="536" t="s">
        <v>238</v>
      </c>
      <c r="E58" s="537"/>
      <c r="F58" s="537"/>
      <c r="G58" s="538"/>
      <c r="H58" s="497"/>
      <c r="I58" s="612"/>
      <c r="K58" s="198" t="s">
        <v>239</v>
      </c>
      <c r="L58" s="198" t="s">
        <v>240</v>
      </c>
      <c r="M58" s="198" t="s">
        <v>0</v>
      </c>
      <c r="N58" s="198"/>
    </row>
    <row r="59" spans="1:29" ht="15.95" customHeight="1">
      <c r="A59" s="441"/>
      <c r="B59" s="444"/>
      <c r="C59" s="521" t="s">
        <v>241</v>
      </c>
      <c r="D59" s="457" t="s">
        <v>242</v>
      </c>
      <c r="E59" s="514"/>
      <c r="F59" s="514"/>
      <c r="G59" s="515"/>
      <c r="H59" s="523" t="s">
        <v>236</v>
      </c>
      <c r="I59" s="524"/>
      <c r="K59" s="200"/>
      <c r="L59" s="200"/>
      <c r="M59" s="200"/>
      <c r="N59" s="200"/>
    </row>
    <row r="60" spans="1:29" ht="15.95" customHeight="1" thickBot="1">
      <c r="A60" s="494"/>
      <c r="B60" s="618"/>
      <c r="C60" s="522"/>
      <c r="D60" s="527"/>
      <c r="E60" s="528"/>
      <c r="F60" s="528"/>
      <c r="G60" s="529"/>
      <c r="H60" s="525"/>
      <c r="I60" s="526"/>
      <c r="K60" s="200"/>
      <c r="L60" s="200"/>
      <c r="M60" s="200"/>
      <c r="N60" s="200"/>
    </row>
    <row r="61" spans="1:29" s="19" customFormat="1" ht="26.25" customHeight="1">
      <c r="A61" s="142" t="s">
        <v>243</v>
      </c>
      <c r="B61" s="143" t="s">
        <v>76</v>
      </c>
      <c r="C61" s="144"/>
      <c r="D61" s="145"/>
      <c r="E61" s="145"/>
      <c r="F61" s="145"/>
      <c r="G61" s="145"/>
      <c r="H61" s="144"/>
      <c r="I61" s="146" t="s">
        <v>77</v>
      </c>
      <c r="K61" s="200"/>
      <c r="L61" s="200"/>
      <c r="M61" s="200"/>
      <c r="N61" s="200"/>
      <c r="U61" s="17"/>
      <c r="V61" s="17"/>
      <c r="W61" s="17"/>
      <c r="X61" s="17"/>
      <c r="Y61" s="17"/>
      <c r="Z61" s="17"/>
      <c r="AA61" s="17"/>
      <c r="AB61" s="17"/>
      <c r="AC61" s="17"/>
    </row>
    <row r="62" spans="1:29" ht="15.95" customHeight="1">
      <c r="A62" s="151" t="s">
        <v>78</v>
      </c>
      <c r="B62" s="152" t="s">
        <v>79</v>
      </c>
      <c r="C62" s="586" t="s">
        <v>80</v>
      </c>
      <c r="D62" s="588"/>
      <c r="E62" s="588"/>
      <c r="F62" s="588"/>
      <c r="G62" s="588"/>
      <c r="H62" s="589" t="s">
        <v>81</v>
      </c>
      <c r="I62" s="590"/>
      <c r="K62" s="199" t="s">
        <v>244</v>
      </c>
      <c r="L62" s="199" t="s">
        <v>245</v>
      </c>
      <c r="M62" s="199" t="s">
        <v>246</v>
      </c>
      <c r="N62" s="199"/>
    </row>
    <row r="63" spans="1:29" ht="15.95" customHeight="1">
      <c r="A63" s="440" t="s">
        <v>171</v>
      </c>
      <c r="B63" s="443" t="s">
        <v>233</v>
      </c>
      <c r="C63" s="443" t="s">
        <v>247</v>
      </c>
      <c r="D63" s="563" t="s">
        <v>248</v>
      </c>
      <c r="E63" s="564"/>
      <c r="F63" s="564"/>
      <c r="G63" s="565"/>
      <c r="H63" s="566" t="s">
        <v>249</v>
      </c>
      <c r="I63" s="567"/>
      <c r="K63" s="199" t="s">
        <v>250</v>
      </c>
      <c r="L63" s="199" t="s">
        <v>251</v>
      </c>
      <c r="M63" s="199" t="s">
        <v>252</v>
      </c>
      <c r="N63" s="199"/>
    </row>
    <row r="64" spans="1:29" ht="15.95" customHeight="1">
      <c r="A64" s="441"/>
      <c r="B64" s="444"/>
      <c r="C64" s="444"/>
      <c r="D64" s="544" t="s">
        <v>253</v>
      </c>
      <c r="E64" s="545"/>
      <c r="F64" s="512" t="s">
        <v>254</v>
      </c>
      <c r="G64" s="513"/>
      <c r="H64" s="180" t="s">
        <v>255</v>
      </c>
      <c r="I64" s="181" t="s">
        <v>245</v>
      </c>
      <c r="K64" s="198" t="s">
        <v>256</v>
      </c>
      <c r="L64" s="198" t="s">
        <v>254</v>
      </c>
      <c r="M64" s="198" t="s">
        <v>105</v>
      </c>
      <c r="N64" s="198"/>
    </row>
    <row r="65" spans="1:14" ht="15.95" customHeight="1">
      <c r="A65" s="441"/>
      <c r="B65" s="444"/>
      <c r="C65" s="444"/>
      <c r="D65" s="544" t="s">
        <v>257</v>
      </c>
      <c r="E65" s="545"/>
      <c r="F65" s="542" t="s">
        <v>258</v>
      </c>
      <c r="G65" s="543"/>
      <c r="H65" s="182" t="s">
        <v>259</v>
      </c>
      <c r="I65" s="183" t="s">
        <v>260</v>
      </c>
      <c r="K65" s="198" t="s">
        <v>261</v>
      </c>
      <c r="L65" s="198" t="s">
        <v>105</v>
      </c>
      <c r="M65" s="198"/>
      <c r="N65" s="198"/>
    </row>
    <row r="66" spans="1:14" ht="15.95" customHeight="1">
      <c r="A66" s="441"/>
      <c r="B66" s="444"/>
      <c r="C66" s="444"/>
      <c r="D66" s="544" t="s">
        <v>262</v>
      </c>
      <c r="E66" s="545"/>
      <c r="F66" s="542" t="s">
        <v>263</v>
      </c>
      <c r="G66" s="543"/>
      <c r="H66" s="504" t="s">
        <v>181</v>
      </c>
      <c r="I66" s="557"/>
      <c r="K66" s="198" t="s">
        <v>264</v>
      </c>
      <c r="L66" s="198" t="s">
        <v>105</v>
      </c>
      <c r="M66" s="198"/>
      <c r="N66" s="198"/>
    </row>
    <row r="67" spans="1:14" ht="15.95" customHeight="1">
      <c r="A67" s="441"/>
      <c r="B67" s="445"/>
      <c r="C67" s="445"/>
      <c r="D67" s="544" t="s">
        <v>265</v>
      </c>
      <c r="E67" s="545"/>
      <c r="F67" s="555" t="s">
        <v>263</v>
      </c>
      <c r="G67" s="556"/>
      <c r="H67" s="481"/>
      <c r="I67" s="558"/>
      <c r="K67" s="198" t="s">
        <v>263</v>
      </c>
      <c r="L67" s="198" t="s">
        <v>105</v>
      </c>
      <c r="M67" s="198"/>
      <c r="N67" s="198"/>
    </row>
    <row r="68" spans="1:14" ht="15.95" customHeight="1">
      <c r="A68" s="441"/>
      <c r="B68" s="443" t="s">
        <v>266</v>
      </c>
      <c r="C68" s="507" t="s">
        <v>267</v>
      </c>
      <c r="D68" s="518" t="s">
        <v>150</v>
      </c>
      <c r="E68" s="519"/>
      <c r="F68" s="519"/>
      <c r="G68" s="520"/>
      <c r="H68" s="478"/>
      <c r="I68" s="454"/>
      <c r="K68" s="198" t="s">
        <v>268</v>
      </c>
      <c r="L68" s="198" t="s">
        <v>105</v>
      </c>
      <c r="M68" s="198"/>
      <c r="N68" s="198" t="s">
        <v>150</v>
      </c>
    </row>
    <row r="69" spans="1:14" ht="15.95" customHeight="1">
      <c r="A69" s="441"/>
      <c r="B69" s="444"/>
      <c r="C69" s="508"/>
      <c r="D69" s="539"/>
      <c r="E69" s="540"/>
      <c r="F69" s="540"/>
      <c r="G69" s="541"/>
      <c r="H69" s="561"/>
      <c r="I69" s="562"/>
      <c r="K69" s="200"/>
      <c r="L69" s="200"/>
      <c r="M69" s="200"/>
      <c r="N69" s="200"/>
    </row>
    <row r="70" spans="1:14" ht="15.95" customHeight="1">
      <c r="A70" s="441"/>
      <c r="B70" s="444"/>
      <c r="C70" s="507" t="s">
        <v>269</v>
      </c>
      <c r="D70" s="568" t="s">
        <v>270</v>
      </c>
      <c r="E70" s="569"/>
      <c r="F70" s="569"/>
      <c r="G70" s="570"/>
      <c r="H70" s="478"/>
      <c r="I70" s="454"/>
      <c r="K70" s="198" t="s">
        <v>270</v>
      </c>
      <c r="L70" s="198" t="s">
        <v>105</v>
      </c>
      <c r="M70" s="198"/>
      <c r="N70" s="198" t="s">
        <v>150</v>
      </c>
    </row>
    <row r="71" spans="1:14" ht="15.95" customHeight="1">
      <c r="A71" s="442"/>
      <c r="B71" s="444"/>
      <c r="C71" s="508"/>
      <c r="D71" s="554"/>
      <c r="E71" s="555"/>
      <c r="F71" s="555"/>
      <c r="G71" s="556"/>
      <c r="H71" s="561"/>
      <c r="I71" s="562"/>
      <c r="K71" s="200"/>
      <c r="L71" s="200"/>
      <c r="M71" s="200"/>
      <c r="N71" s="200"/>
    </row>
    <row r="72" spans="1:14" ht="15.95" customHeight="1">
      <c r="A72" s="440" t="s">
        <v>271</v>
      </c>
      <c r="B72" s="443" t="s">
        <v>272</v>
      </c>
      <c r="C72" s="340" t="s">
        <v>273</v>
      </c>
      <c r="D72" s="536" t="s">
        <v>274</v>
      </c>
      <c r="E72" s="537"/>
      <c r="F72" s="537"/>
      <c r="G72" s="538"/>
      <c r="H72" s="348" t="s">
        <v>275</v>
      </c>
      <c r="I72" s="184">
        <v>1000</v>
      </c>
      <c r="K72" s="198" t="s">
        <v>276</v>
      </c>
      <c r="L72" s="198" t="s">
        <v>277</v>
      </c>
      <c r="M72" s="198"/>
      <c r="N72" s="198" t="s">
        <v>150</v>
      </c>
    </row>
    <row r="73" spans="1:14" ht="15.95" customHeight="1">
      <c r="A73" s="441"/>
      <c r="B73" s="444"/>
      <c r="C73" s="340" t="s">
        <v>278</v>
      </c>
      <c r="D73" s="536" t="s">
        <v>279</v>
      </c>
      <c r="E73" s="537"/>
      <c r="F73" s="537"/>
      <c r="G73" s="538"/>
      <c r="H73" s="533"/>
      <c r="I73" s="534"/>
      <c r="K73" s="198" t="s">
        <v>280</v>
      </c>
      <c r="L73" s="198" t="s">
        <v>281</v>
      </c>
      <c r="M73" s="198" t="s">
        <v>105</v>
      </c>
      <c r="N73" s="198"/>
    </row>
    <row r="74" spans="1:14" ht="15.95" customHeight="1">
      <c r="A74" s="441"/>
      <c r="B74" s="444"/>
      <c r="C74" s="340" t="s">
        <v>282</v>
      </c>
      <c r="D74" s="185">
        <v>120</v>
      </c>
      <c r="E74" s="345"/>
      <c r="F74" s="345"/>
      <c r="G74" s="345"/>
      <c r="H74" s="533"/>
      <c r="I74" s="534"/>
      <c r="K74" s="198">
        <v>100</v>
      </c>
      <c r="L74" s="198">
        <v>120</v>
      </c>
      <c r="M74" s="198">
        <v>150</v>
      </c>
      <c r="N74" s="198"/>
    </row>
    <row r="75" spans="1:14" ht="15.95" customHeight="1">
      <c r="A75" s="441"/>
      <c r="B75" s="444"/>
      <c r="C75" s="174" t="s">
        <v>283</v>
      </c>
      <c r="D75" s="186" t="s">
        <v>284</v>
      </c>
      <c r="E75" s="187" t="s">
        <v>285</v>
      </c>
      <c r="F75" s="188" t="s">
        <v>286</v>
      </c>
      <c r="G75" s="188"/>
      <c r="H75" s="466"/>
      <c r="I75" s="467"/>
      <c r="K75" s="198" t="s">
        <v>287</v>
      </c>
      <c r="L75" s="198" t="s">
        <v>288</v>
      </c>
      <c r="M75" s="198"/>
      <c r="N75" s="198"/>
    </row>
    <row r="76" spans="1:14" ht="15.95" customHeight="1">
      <c r="A76" s="441"/>
      <c r="B76" s="444"/>
      <c r="C76" s="189"/>
      <c r="D76" s="190" t="s">
        <v>289</v>
      </c>
      <c r="E76" s="191" t="s">
        <v>285</v>
      </c>
      <c r="F76" s="192" t="s">
        <v>290</v>
      </c>
      <c r="G76" s="193"/>
      <c r="H76" s="446"/>
      <c r="I76" s="470"/>
      <c r="K76" s="198" t="s">
        <v>287</v>
      </c>
      <c r="L76" s="198" t="s">
        <v>288</v>
      </c>
      <c r="M76" s="198"/>
      <c r="N76" s="198"/>
    </row>
    <row r="77" spans="1:14" ht="15.95" customHeight="1">
      <c r="A77" s="442"/>
      <c r="B77" s="445"/>
      <c r="C77" s="340" t="s">
        <v>291</v>
      </c>
      <c r="D77" s="551" t="s">
        <v>292</v>
      </c>
      <c r="E77" s="552"/>
      <c r="F77" s="552"/>
      <c r="G77" s="553"/>
      <c r="H77" s="449"/>
      <c r="I77" s="450"/>
      <c r="K77" s="200"/>
      <c r="L77" s="200"/>
      <c r="M77" s="200"/>
      <c r="N77" s="200"/>
    </row>
    <row r="78" spans="1:14" ht="15.95" customHeight="1">
      <c r="A78" s="440" t="s">
        <v>293</v>
      </c>
      <c r="B78" s="443" t="s">
        <v>294</v>
      </c>
      <c r="C78" s="484" t="s">
        <v>295</v>
      </c>
      <c r="D78" s="530" t="s">
        <v>296</v>
      </c>
      <c r="E78" s="531"/>
      <c r="F78" s="531"/>
      <c r="G78" s="532"/>
      <c r="H78" s="518" t="s">
        <v>297</v>
      </c>
      <c r="I78" s="546"/>
      <c r="K78" s="198" t="s">
        <v>298</v>
      </c>
      <c r="L78" s="198" t="s">
        <v>299</v>
      </c>
      <c r="M78" s="198" t="s">
        <v>300</v>
      </c>
      <c r="N78" s="198" t="s">
        <v>105</v>
      </c>
    </row>
    <row r="79" spans="1:14" ht="15.95" customHeight="1">
      <c r="A79" s="441"/>
      <c r="B79" s="444"/>
      <c r="C79" s="486"/>
      <c r="D79" s="547"/>
      <c r="E79" s="548"/>
      <c r="F79" s="548"/>
      <c r="G79" s="549"/>
      <c r="H79" s="539"/>
      <c r="I79" s="550"/>
      <c r="K79" s="199" t="s">
        <v>301</v>
      </c>
      <c r="L79" s="199" t="s">
        <v>297</v>
      </c>
      <c r="M79" s="199" t="s">
        <v>302</v>
      </c>
      <c r="N79" s="198" t="s">
        <v>105</v>
      </c>
    </row>
    <row r="80" spans="1:14" ht="15.95" customHeight="1">
      <c r="A80" s="441"/>
      <c r="B80" s="444"/>
      <c r="C80" s="484" t="s">
        <v>303</v>
      </c>
      <c r="D80" s="518" t="s">
        <v>304</v>
      </c>
      <c r="E80" s="519"/>
      <c r="F80" s="519"/>
      <c r="G80" s="520"/>
      <c r="H80" s="466"/>
      <c r="I80" s="467"/>
      <c r="K80" s="198" t="s">
        <v>304</v>
      </c>
      <c r="L80" s="198" t="s">
        <v>305</v>
      </c>
      <c r="M80" s="198" t="s">
        <v>105</v>
      </c>
      <c r="N80" s="198" t="s">
        <v>105</v>
      </c>
    </row>
    <row r="81" spans="1:14" ht="15.95" customHeight="1">
      <c r="A81" s="441"/>
      <c r="B81" s="444"/>
      <c r="C81" s="486"/>
      <c r="D81" s="539" t="s">
        <v>306</v>
      </c>
      <c r="E81" s="540"/>
      <c r="F81" s="540"/>
      <c r="G81" s="541"/>
      <c r="H81" s="446"/>
      <c r="I81" s="470"/>
      <c r="K81" s="198" t="s">
        <v>306</v>
      </c>
      <c r="L81" s="198" t="s">
        <v>105</v>
      </c>
      <c r="M81" s="198"/>
      <c r="N81" s="198"/>
    </row>
    <row r="82" spans="1:14" ht="15.95" customHeight="1">
      <c r="A82" s="441"/>
      <c r="B82" s="445"/>
      <c r="C82" s="340" t="s">
        <v>307</v>
      </c>
      <c r="D82" s="536" t="s">
        <v>308</v>
      </c>
      <c r="E82" s="537"/>
      <c r="F82" s="537"/>
      <c r="G82" s="538"/>
      <c r="H82" s="449"/>
      <c r="I82" s="450"/>
      <c r="K82" s="198" t="s">
        <v>308</v>
      </c>
      <c r="L82" s="198" t="s">
        <v>105</v>
      </c>
      <c r="M82" s="198"/>
      <c r="N82" s="198"/>
    </row>
    <row r="83" spans="1:14" ht="15.95" customHeight="1">
      <c r="A83" s="441"/>
      <c r="B83" s="443" t="s">
        <v>309</v>
      </c>
      <c r="C83" s="484" t="s">
        <v>295</v>
      </c>
      <c r="D83" s="518" t="s">
        <v>310</v>
      </c>
      <c r="E83" s="519"/>
      <c r="F83" s="519"/>
      <c r="G83" s="520"/>
      <c r="H83" s="559" t="s">
        <v>311</v>
      </c>
      <c r="I83" s="560"/>
      <c r="K83" s="198" t="s">
        <v>312</v>
      </c>
      <c r="L83" s="198" t="s">
        <v>105</v>
      </c>
      <c r="M83" s="198"/>
      <c r="N83" s="198"/>
    </row>
    <row r="84" spans="1:14" ht="15.95" customHeight="1">
      <c r="A84" s="441"/>
      <c r="B84" s="445"/>
      <c r="C84" s="486"/>
      <c r="D84" s="539"/>
      <c r="E84" s="540"/>
      <c r="F84" s="540"/>
      <c r="G84" s="541"/>
      <c r="H84" s="476"/>
      <c r="I84" s="477"/>
      <c r="K84" s="199" t="s">
        <v>313</v>
      </c>
      <c r="L84" s="199" t="s">
        <v>105</v>
      </c>
      <c r="M84" s="199"/>
      <c r="N84" s="199"/>
    </row>
    <row r="85" spans="1:14" ht="15.95" customHeight="1">
      <c r="A85" s="441"/>
      <c r="B85" s="443" t="s">
        <v>314</v>
      </c>
      <c r="C85" s="484" t="s">
        <v>315</v>
      </c>
      <c r="D85" s="518" t="s">
        <v>316</v>
      </c>
      <c r="E85" s="519"/>
      <c r="F85" s="519"/>
      <c r="G85" s="520"/>
      <c r="H85" s="559" t="s">
        <v>317</v>
      </c>
      <c r="I85" s="560"/>
      <c r="K85" s="198" t="s">
        <v>316</v>
      </c>
      <c r="L85" s="198" t="s">
        <v>105</v>
      </c>
      <c r="M85" s="198"/>
      <c r="N85" s="198"/>
    </row>
    <row r="86" spans="1:14" ht="15.95" customHeight="1">
      <c r="A86" s="442"/>
      <c r="B86" s="445"/>
      <c r="C86" s="486"/>
      <c r="D86" s="539"/>
      <c r="E86" s="540"/>
      <c r="F86" s="540"/>
      <c r="G86" s="541"/>
      <c r="H86" s="476"/>
      <c r="I86" s="477"/>
      <c r="K86" s="199" t="s">
        <v>318</v>
      </c>
      <c r="L86" s="199" t="s">
        <v>319</v>
      </c>
      <c r="M86" s="199" t="s">
        <v>105</v>
      </c>
      <c r="N86" s="199"/>
    </row>
    <row r="87" spans="1:14" ht="15.95" customHeight="1">
      <c r="A87" s="491" t="s">
        <v>320</v>
      </c>
      <c r="B87" s="443" t="s">
        <v>321</v>
      </c>
      <c r="C87" s="484" t="s">
        <v>315</v>
      </c>
      <c r="D87" s="466" t="s">
        <v>322</v>
      </c>
      <c r="E87" s="487"/>
      <c r="F87" s="487"/>
      <c r="G87" s="488"/>
      <c r="H87" s="457" t="s">
        <v>323</v>
      </c>
      <c r="I87" s="458"/>
      <c r="K87" s="200"/>
      <c r="L87" s="200"/>
      <c r="M87" s="200"/>
      <c r="N87" s="200"/>
    </row>
    <row r="88" spans="1:14" ht="15.95" customHeight="1">
      <c r="A88" s="492"/>
      <c r="B88" s="444"/>
      <c r="C88" s="485"/>
      <c r="D88" s="468"/>
      <c r="E88" s="489"/>
      <c r="F88" s="489"/>
      <c r="G88" s="490"/>
      <c r="H88" s="459"/>
      <c r="I88" s="460"/>
      <c r="K88" s="200"/>
      <c r="L88" s="200"/>
      <c r="M88" s="200"/>
      <c r="N88" s="200"/>
    </row>
    <row r="89" spans="1:14" ht="15.95" customHeight="1">
      <c r="A89" s="492"/>
      <c r="B89" s="444"/>
      <c r="C89" s="485"/>
      <c r="D89" s="468"/>
      <c r="E89" s="489"/>
      <c r="F89" s="489"/>
      <c r="G89" s="490"/>
      <c r="H89" s="459"/>
      <c r="I89" s="460"/>
      <c r="K89" s="200"/>
      <c r="L89" s="200"/>
      <c r="M89" s="200"/>
      <c r="N89" s="200"/>
    </row>
    <row r="90" spans="1:14" ht="15.95" customHeight="1">
      <c r="A90" s="493"/>
      <c r="B90" s="445"/>
      <c r="C90" s="486"/>
      <c r="D90" s="446" t="s">
        <v>324</v>
      </c>
      <c r="E90" s="447"/>
      <c r="F90" s="447"/>
      <c r="G90" s="448"/>
      <c r="H90" s="461"/>
      <c r="I90" s="462"/>
      <c r="K90" s="200"/>
      <c r="L90" s="200"/>
      <c r="M90" s="200"/>
      <c r="N90" s="200"/>
    </row>
    <row r="91" spans="1:14" ht="15.95" customHeight="1">
      <c r="A91" s="491" t="s">
        <v>325</v>
      </c>
      <c r="B91" s="443" t="s">
        <v>326</v>
      </c>
      <c r="C91" s="484" t="s">
        <v>327</v>
      </c>
      <c r="D91" s="473" t="s">
        <v>328</v>
      </c>
      <c r="E91" s="474"/>
      <c r="F91" s="474"/>
      <c r="G91" s="475"/>
      <c r="H91" s="466" t="s">
        <v>329</v>
      </c>
      <c r="I91" s="467"/>
      <c r="K91" s="200"/>
      <c r="L91" s="200"/>
      <c r="M91" s="200"/>
      <c r="N91" s="200"/>
    </row>
    <row r="92" spans="1:14" ht="15.95" customHeight="1">
      <c r="A92" s="492"/>
      <c r="B92" s="444"/>
      <c r="C92" s="486"/>
      <c r="D92" s="481"/>
      <c r="E92" s="482"/>
      <c r="F92" s="482"/>
      <c r="G92" s="483"/>
      <c r="H92" s="446"/>
      <c r="I92" s="470"/>
      <c r="K92" s="200"/>
      <c r="L92" s="200"/>
      <c r="M92" s="200"/>
      <c r="N92" s="200"/>
    </row>
    <row r="93" spans="1:14" ht="15.95" customHeight="1">
      <c r="A93" s="492"/>
      <c r="B93" s="444"/>
      <c r="C93" s="484" t="s">
        <v>315</v>
      </c>
      <c r="D93" s="466" t="s">
        <v>330</v>
      </c>
      <c r="E93" s="487"/>
      <c r="F93" s="487"/>
      <c r="G93" s="488"/>
      <c r="H93" s="478" t="s">
        <v>331</v>
      </c>
      <c r="I93" s="454"/>
      <c r="K93" s="200"/>
      <c r="L93" s="200"/>
      <c r="M93" s="200"/>
      <c r="N93" s="200"/>
    </row>
    <row r="94" spans="1:14" ht="15.95" customHeight="1">
      <c r="A94" s="493"/>
      <c r="B94" s="445"/>
      <c r="C94" s="486"/>
      <c r="D94" s="446" t="s">
        <v>332</v>
      </c>
      <c r="E94" s="447"/>
      <c r="F94" s="447"/>
      <c r="G94" s="448"/>
      <c r="H94" s="479"/>
      <c r="I94" s="480"/>
      <c r="K94" s="200"/>
      <c r="L94" s="200"/>
      <c r="M94" s="200"/>
      <c r="N94" s="200"/>
    </row>
    <row r="95" spans="1:14" ht="15.95" customHeight="1">
      <c r="A95" s="491" t="s">
        <v>333</v>
      </c>
      <c r="B95" s="443" t="s">
        <v>334</v>
      </c>
      <c r="C95" s="484" t="s">
        <v>335</v>
      </c>
      <c r="D95" s="466" t="s">
        <v>336</v>
      </c>
      <c r="E95" s="487"/>
      <c r="F95" s="487"/>
      <c r="G95" s="488"/>
      <c r="H95" s="466" t="s">
        <v>337</v>
      </c>
      <c r="I95" s="467"/>
      <c r="K95" s="200"/>
      <c r="L95" s="200"/>
      <c r="M95" s="200"/>
      <c r="N95" s="200"/>
    </row>
    <row r="96" spans="1:14" ht="15.95" customHeight="1">
      <c r="A96" s="492"/>
      <c r="B96" s="444"/>
      <c r="C96" s="485"/>
      <c r="D96" s="468"/>
      <c r="E96" s="489"/>
      <c r="F96" s="489"/>
      <c r="G96" s="490"/>
      <c r="H96" s="468"/>
      <c r="I96" s="469"/>
      <c r="K96" s="200"/>
      <c r="L96" s="200"/>
      <c r="M96" s="200"/>
      <c r="N96" s="200"/>
    </row>
    <row r="97" spans="1:16" ht="15.95" customHeight="1">
      <c r="A97" s="492"/>
      <c r="B97" s="445"/>
      <c r="C97" s="486"/>
      <c r="D97" s="468"/>
      <c r="E97" s="489"/>
      <c r="F97" s="489"/>
      <c r="G97" s="490"/>
      <c r="H97" s="446"/>
      <c r="I97" s="470"/>
      <c r="K97" s="200"/>
      <c r="L97" s="200"/>
      <c r="M97" s="200"/>
      <c r="N97" s="200"/>
    </row>
    <row r="98" spans="1:16" ht="15.95" customHeight="1">
      <c r="A98" s="492"/>
      <c r="B98" s="443" t="s">
        <v>338</v>
      </c>
      <c r="C98" s="484" t="s">
        <v>339</v>
      </c>
      <c r="D98" s="161" t="s">
        <v>340</v>
      </c>
      <c r="E98" s="498" t="s">
        <v>341</v>
      </c>
      <c r="F98" s="498"/>
      <c r="G98" s="499"/>
      <c r="H98" s="457"/>
      <c r="I98" s="458"/>
      <c r="K98" s="198" t="s">
        <v>342</v>
      </c>
      <c r="L98" s="198" t="s">
        <v>343</v>
      </c>
      <c r="M98" s="198" t="s">
        <v>341</v>
      </c>
      <c r="N98" s="198"/>
    </row>
    <row r="99" spans="1:16" ht="15.95" customHeight="1">
      <c r="A99" s="492"/>
      <c r="B99" s="444"/>
      <c r="C99" s="485"/>
      <c r="D99" s="194" t="s">
        <v>344</v>
      </c>
      <c r="E99" s="500" t="s">
        <v>342</v>
      </c>
      <c r="F99" s="500"/>
      <c r="G99" s="501"/>
      <c r="H99" s="459"/>
      <c r="I99" s="460"/>
      <c r="K99" s="200"/>
      <c r="L99" s="200"/>
      <c r="M99" s="200"/>
      <c r="N99" s="200"/>
    </row>
    <row r="100" spans="1:16" ht="15.95" customHeight="1">
      <c r="A100" s="492"/>
      <c r="B100" s="444"/>
      <c r="C100" s="486"/>
      <c r="D100" s="195" t="s">
        <v>345</v>
      </c>
      <c r="E100" s="509" t="s">
        <v>343</v>
      </c>
      <c r="F100" s="509"/>
      <c r="G100" s="510"/>
      <c r="H100" s="461"/>
      <c r="I100" s="462"/>
      <c r="K100" s="200"/>
      <c r="L100" s="200"/>
      <c r="M100" s="200"/>
      <c r="N100" s="200"/>
    </row>
    <row r="101" spans="1:16" ht="15.95" customHeight="1">
      <c r="A101" s="492"/>
      <c r="B101" s="444"/>
      <c r="C101" s="484" t="s">
        <v>346</v>
      </c>
      <c r="D101" s="161" t="s">
        <v>347</v>
      </c>
      <c r="E101" s="498" t="s">
        <v>348</v>
      </c>
      <c r="F101" s="498"/>
      <c r="G101" s="499"/>
      <c r="H101" s="466" t="s">
        <v>349</v>
      </c>
      <c r="I101" s="467"/>
      <c r="K101" s="198" t="s">
        <v>348</v>
      </c>
      <c r="L101" s="198" t="s">
        <v>350</v>
      </c>
      <c r="M101" s="198" t="s">
        <v>351</v>
      </c>
      <c r="N101" s="198" t="s">
        <v>105</v>
      </c>
    </row>
    <row r="102" spans="1:16" ht="15.95" customHeight="1">
      <c r="A102" s="492"/>
      <c r="B102" s="444"/>
      <c r="C102" s="485"/>
      <c r="D102" s="194" t="s">
        <v>352</v>
      </c>
      <c r="E102" s="500" t="s">
        <v>353</v>
      </c>
      <c r="F102" s="500"/>
      <c r="G102" s="501"/>
      <c r="H102" s="468"/>
      <c r="I102" s="469"/>
      <c r="K102" s="198" t="s">
        <v>353</v>
      </c>
      <c r="L102" s="198" t="s">
        <v>354</v>
      </c>
      <c r="M102" s="198" t="s">
        <v>105</v>
      </c>
      <c r="N102" s="198"/>
    </row>
    <row r="103" spans="1:16" ht="15.95" customHeight="1">
      <c r="A103" s="492"/>
      <c r="B103" s="444"/>
      <c r="C103" s="485"/>
      <c r="D103" s="194" t="s">
        <v>355</v>
      </c>
      <c r="E103" s="500" t="s">
        <v>356</v>
      </c>
      <c r="F103" s="500"/>
      <c r="G103" s="501"/>
      <c r="H103" s="468"/>
      <c r="I103" s="469"/>
      <c r="K103" s="198" t="s">
        <v>353</v>
      </c>
      <c r="L103" s="198" t="s">
        <v>354</v>
      </c>
      <c r="M103" s="198" t="s">
        <v>105</v>
      </c>
      <c r="N103" s="198" t="s">
        <v>357</v>
      </c>
      <c r="O103" s="19" t="s">
        <v>105</v>
      </c>
      <c r="P103" s="19" t="s">
        <v>105</v>
      </c>
    </row>
    <row r="104" spans="1:16" ht="15.95" customHeight="1">
      <c r="A104" s="492"/>
      <c r="B104" s="444"/>
      <c r="C104" s="486"/>
      <c r="D104" s="194" t="s">
        <v>358</v>
      </c>
      <c r="E104" s="509" t="s">
        <v>359</v>
      </c>
      <c r="F104" s="509"/>
      <c r="G104" s="510"/>
      <c r="H104" s="446"/>
      <c r="I104" s="470"/>
      <c r="K104" s="198" t="s">
        <v>360</v>
      </c>
      <c r="L104" s="198" t="s">
        <v>359</v>
      </c>
      <c r="M104" s="198"/>
      <c r="N104" s="198"/>
    </row>
    <row r="105" spans="1:16" ht="15.95" customHeight="1">
      <c r="A105" s="493"/>
      <c r="B105" s="445"/>
      <c r="C105" s="340" t="s">
        <v>361</v>
      </c>
      <c r="D105" s="449" t="s">
        <v>362</v>
      </c>
      <c r="E105" s="451"/>
      <c r="F105" s="451"/>
      <c r="G105" s="452"/>
      <c r="H105" s="449"/>
      <c r="I105" s="450"/>
      <c r="K105" s="200"/>
      <c r="L105" s="200"/>
      <c r="M105" s="200"/>
      <c r="N105" s="200"/>
    </row>
    <row r="106" spans="1:16" ht="15.95" customHeight="1">
      <c r="A106" s="440" t="s">
        <v>363</v>
      </c>
      <c r="B106" s="495" t="s">
        <v>364</v>
      </c>
      <c r="C106" s="466"/>
      <c r="D106" s="487"/>
      <c r="E106" s="487"/>
      <c r="F106" s="487"/>
      <c r="G106" s="488"/>
      <c r="H106" s="478"/>
      <c r="I106" s="454"/>
      <c r="K106" s="200"/>
      <c r="L106" s="200"/>
      <c r="M106" s="200"/>
      <c r="N106" s="200"/>
    </row>
    <row r="107" spans="1:16" ht="15.95" customHeight="1">
      <c r="A107" s="441"/>
      <c r="B107" s="496"/>
      <c r="C107" s="446"/>
      <c r="D107" s="447"/>
      <c r="E107" s="447"/>
      <c r="F107" s="447"/>
      <c r="G107" s="448"/>
      <c r="H107" s="479"/>
      <c r="I107" s="480"/>
      <c r="K107" s="200"/>
      <c r="L107" s="200"/>
      <c r="M107" s="200"/>
      <c r="N107" s="200"/>
    </row>
    <row r="108" spans="1:16" ht="15.95" customHeight="1">
      <c r="A108" s="441"/>
      <c r="B108" s="471" t="s">
        <v>365</v>
      </c>
      <c r="C108" s="473"/>
      <c r="D108" s="474"/>
      <c r="E108" s="474"/>
      <c r="F108" s="474"/>
      <c r="G108" s="475"/>
      <c r="H108" s="453"/>
      <c r="I108" s="454"/>
      <c r="K108" s="200"/>
      <c r="L108" s="200"/>
      <c r="M108" s="200"/>
      <c r="N108" s="200"/>
    </row>
    <row r="109" spans="1:16" ht="15.95" customHeight="1" thickBot="1">
      <c r="A109" s="494"/>
      <c r="B109" s="472"/>
      <c r="C109" s="463"/>
      <c r="D109" s="464"/>
      <c r="E109" s="464"/>
      <c r="F109" s="464"/>
      <c r="G109" s="465"/>
      <c r="H109" s="455"/>
      <c r="I109" s="456"/>
      <c r="K109" s="200"/>
      <c r="L109" s="200"/>
      <c r="M109" s="200"/>
      <c r="N109" s="200"/>
    </row>
    <row r="110" spans="1:16" ht="15.95" customHeight="1">
      <c r="A110" s="196"/>
      <c r="B110" s="196"/>
      <c r="C110" s="338"/>
      <c r="D110" s="197"/>
      <c r="E110" s="197"/>
      <c r="F110" s="197"/>
      <c r="G110" s="197"/>
      <c r="H110" s="101"/>
      <c r="I110" s="338"/>
    </row>
    <row r="111" spans="1:16" ht="15.95" customHeight="1">
      <c r="A111" s="196"/>
      <c r="B111" s="196"/>
      <c r="C111" s="338"/>
      <c r="D111" s="197"/>
      <c r="E111" s="197"/>
      <c r="F111" s="197"/>
      <c r="G111" s="197"/>
      <c r="H111" s="101"/>
      <c r="I111" s="338"/>
    </row>
    <row r="112" spans="1:16" ht="15.95" customHeight="1">
      <c r="A112" s="196"/>
      <c r="B112" s="196"/>
      <c r="C112" s="338"/>
      <c r="D112" s="197"/>
      <c r="E112" s="197"/>
      <c r="F112" s="197"/>
      <c r="G112" s="197"/>
      <c r="H112" s="101"/>
      <c r="I112" s="338"/>
    </row>
    <row r="113" spans="1:9" ht="15.95" customHeight="1">
      <c r="A113" s="196"/>
      <c r="B113" s="196"/>
      <c r="C113" s="338"/>
      <c r="D113" s="197"/>
      <c r="E113" s="197"/>
      <c r="F113" s="197"/>
      <c r="G113" s="197"/>
      <c r="H113" s="101"/>
      <c r="I113" s="338"/>
    </row>
    <row r="114" spans="1:9" ht="15.95" customHeight="1">
      <c r="A114" s="196"/>
      <c r="B114" s="196"/>
      <c r="C114" s="338"/>
      <c r="D114" s="197"/>
      <c r="E114" s="197"/>
      <c r="F114" s="197"/>
      <c r="G114" s="197"/>
      <c r="H114" s="101"/>
      <c r="I114" s="338"/>
    </row>
    <row r="115" spans="1:9" ht="15.95" customHeight="1">
      <c r="A115" s="196"/>
      <c r="B115" s="196"/>
      <c r="C115" s="338"/>
      <c r="D115" s="197"/>
      <c r="E115" s="197"/>
      <c r="F115" s="197"/>
      <c r="G115" s="197"/>
      <c r="H115" s="101"/>
      <c r="I115" s="338"/>
    </row>
    <row r="116" spans="1:9" ht="15.95" customHeight="1">
      <c r="A116" s="196"/>
      <c r="B116" s="196"/>
      <c r="C116" s="338"/>
      <c r="D116" s="197"/>
      <c r="E116" s="197"/>
      <c r="F116" s="197"/>
      <c r="G116" s="197"/>
      <c r="H116" s="101"/>
      <c r="I116" s="338"/>
    </row>
    <row r="117" spans="1:9" ht="15.95" customHeight="1">
      <c r="A117" s="196"/>
      <c r="B117" s="196"/>
      <c r="C117" s="338"/>
      <c r="D117" s="197"/>
      <c r="E117" s="197"/>
      <c r="F117" s="197"/>
      <c r="G117" s="197"/>
      <c r="H117" s="101"/>
      <c r="I117" s="338"/>
    </row>
    <row r="118" spans="1:9" ht="15.95" customHeight="1">
      <c r="A118" s="196"/>
      <c r="B118" s="196"/>
      <c r="C118" s="338"/>
      <c r="D118" s="197"/>
      <c r="E118" s="197"/>
      <c r="F118" s="197"/>
      <c r="G118" s="197"/>
      <c r="H118" s="101"/>
      <c r="I118" s="338"/>
    </row>
    <row r="119" spans="1:9" ht="15.95" customHeight="1">
      <c r="A119" s="196"/>
      <c r="B119" s="196"/>
      <c r="C119" s="338"/>
      <c r="D119" s="197"/>
      <c r="E119" s="197"/>
      <c r="F119" s="197"/>
      <c r="G119" s="197"/>
      <c r="H119" s="101"/>
      <c r="I119" s="338"/>
    </row>
    <row r="120" spans="1:9" ht="15.95" customHeight="1">
      <c r="A120" s="196"/>
      <c r="B120" s="196"/>
      <c r="C120" s="338"/>
      <c r="D120" s="197"/>
      <c r="E120" s="197"/>
      <c r="F120" s="197"/>
      <c r="G120" s="197"/>
      <c r="H120" s="101"/>
      <c r="I120" s="338"/>
    </row>
  </sheetData>
  <sheetProtection algorithmName="SHA-512" hashValue="JhRZO1sZOl6sF7ws3JRKzx5Et38dGCF9+p1LPx9skm+WSQMxS4bz8sYSPetUEjuqhc0CWGxGIey/+/jesNRVNw==" saltValue="VRxusevFLe/g/BUS2SEFQA==" spinCount="100000" sheet="1" objects="1" scenarios="1" selectLockedCells="1"/>
  <mergeCells count="212">
    <mergeCell ref="D5:E5"/>
    <mergeCell ref="D57:G57"/>
    <mergeCell ref="H6:I6"/>
    <mergeCell ref="D58:G58"/>
    <mergeCell ref="H58:I58"/>
    <mergeCell ref="A7:A8"/>
    <mergeCell ref="B7:B8"/>
    <mergeCell ref="D7:E7"/>
    <mergeCell ref="H7:I7"/>
    <mergeCell ref="D8:G8"/>
    <mergeCell ref="H8:I8"/>
    <mergeCell ref="B19:B20"/>
    <mergeCell ref="D19:G19"/>
    <mergeCell ref="H19:I19"/>
    <mergeCell ref="C28:C29"/>
    <mergeCell ref="H22:I22"/>
    <mergeCell ref="A56:A60"/>
    <mergeCell ref="B56:B60"/>
    <mergeCell ref="B30:B32"/>
    <mergeCell ref="B33:B43"/>
    <mergeCell ref="A4:A6"/>
    <mergeCell ref="B4:B5"/>
    <mergeCell ref="B44:B45"/>
    <mergeCell ref="C44:C45"/>
    <mergeCell ref="H23:I23"/>
    <mergeCell ref="H56:I57"/>
    <mergeCell ref="D13:G13"/>
    <mergeCell ref="H13:I13"/>
    <mergeCell ref="H20:I20"/>
    <mergeCell ref="C11:C12"/>
    <mergeCell ref="H11:I12"/>
    <mergeCell ref="C15:C16"/>
    <mergeCell ref="C24:C25"/>
    <mergeCell ref="D24:G25"/>
    <mergeCell ref="H24:I25"/>
    <mergeCell ref="C39:C43"/>
    <mergeCell ref="C33:C36"/>
    <mergeCell ref="D33:E33"/>
    <mergeCell ref="H33:I36"/>
    <mergeCell ref="D37:G37"/>
    <mergeCell ref="H37:I37"/>
    <mergeCell ref="D38:G38"/>
    <mergeCell ref="H38:I38"/>
    <mergeCell ref="E23:G23"/>
    <mergeCell ref="D40:E40"/>
    <mergeCell ref="D44:G45"/>
    <mergeCell ref="H44:I45"/>
    <mergeCell ref="C3:G3"/>
    <mergeCell ref="H3:I3"/>
    <mergeCell ref="C62:G62"/>
    <mergeCell ref="H62:I62"/>
    <mergeCell ref="D17:G17"/>
    <mergeCell ref="H17:I17"/>
    <mergeCell ref="H18:I18"/>
    <mergeCell ref="E22:G22"/>
    <mergeCell ref="C26:C27"/>
    <mergeCell ref="D26:G27"/>
    <mergeCell ref="H26:I27"/>
    <mergeCell ref="C4:C5"/>
    <mergeCell ref="D4:E4"/>
    <mergeCell ref="H4:I5"/>
    <mergeCell ref="C56:C57"/>
    <mergeCell ref="H47:I49"/>
    <mergeCell ref="E50:G50"/>
    <mergeCell ref="H50:I50"/>
    <mergeCell ref="C31:C32"/>
    <mergeCell ref="D31:G32"/>
    <mergeCell ref="H31:I32"/>
    <mergeCell ref="D34:E34"/>
    <mergeCell ref="D35:E35"/>
    <mergeCell ref="D36:E36"/>
    <mergeCell ref="A9:A27"/>
    <mergeCell ref="B9:B10"/>
    <mergeCell ref="C9:C10"/>
    <mergeCell ref="D9:G10"/>
    <mergeCell ref="H9:I10"/>
    <mergeCell ref="A63:A71"/>
    <mergeCell ref="D20:G20"/>
    <mergeCell ref="D67:E67"/>
    <mergeCell ref="F67:G67"/>
    <mergeCell ref="H14:I14"/>
    <mergeCell ref="B21:B27"/>
    <mergeCell ref="C21:C23"/>
    <mergeCell ref="E21:G21"/>
    <mergeCell ref="H21:I21"/>
    <mergeCell ref="D69:G69"/>
    <mergeCell ref="D16:G16"/>
    <mergeCell ref="B11:B18"/>
    <mergeCell ref="H15:I16"/>
    <mergeCell ref="D30:G30"/>
    <mergeCell ref="H30:I30"/>
    <mergeCell ref="D28:G29"/>
    <mergeCell ref="H28:I29"/>
    <mergeCell ref="C70:C71"/>
    <mergeCell ref="D39:E39"/>
    <mergeCell ref="D68:G68"/>
    <mergeCell ref="H68:I69"/>
    <mergeCell ref="D63:G63"/>
    <mergeCell ref="H63:I63"/>
    <mergeCell ref="D64:E64"/>
    <mergeCell ref="F64:G64"/>
    <mergeCell ref="D65:E65"/>
    <mergeCell ref="D73:G73"/>
    <mergeCell ref="D70:G70"/>
    <mergeCell ref="H70:I71"/>
    <mergeCell ref="D90:G90"/>
    <mergeCell ref="C85:C86"/>
    <mergeCell ref="D85:G85"/>
    <mergeCell ref="H85:I85"/>
    <mergeCell ref="D86:G86"/>
    <mergeCell ref="H86:I86"/>
    <mergeCell ref="H82:I82"/>
    <mergeCell ref="C83:C84"/>
    <mergeCell ref="D83:G83"/>
    <mergeCell ref="H83:I83"/>
    <mergeCell ref="D84:G84"/>
    <mergeCell ref="B46:B49"/>
    <mergeCell ref="H46:I46"/>
    <mergeCell ref="D82:G82"/>
    <mergeCell ref="C80:C81"/>
    <mergeCell ref="D80:G80"/>
    <mergeCell ref="H80:I81"/>
    <mergeCell ref="D81:G81"/>
    <mergeCell ref="B68:B71"/>
    <mergeCell ref="B63:B67"/>
    <mergeCell ref="H74:I74"/>
    <mergeCell ref="F65:G65"/>
    <mergeCell ref="D66:E66"/>
    <mergeCell ref="F66:G66"/>
    <mergeCell ref="H78:I78"/>
    <mergeCell ref="D79:G79"/>
    <mergeCell ref="H79:I79"/>
    <mergeCell ref="C68:C69"/>
    <mergeCell ref="C63:C67"/>
    <mergeCell ref="D77:G77"/>
    <mergeCell ref="H77:I77"/>
    <mergeCell ref="D72:G72"/>
    <mergeCell ref="H75:I76"/>
    <mergeCell ref="D71:G71"/>
    <mergeCell ref="H66:I67"/>
    <mergeCell ref="B95:B97"/>
    <mergeCell ref="C95:C97"/>
    <mergeCell ref="E104:G104"/>
    <mergeCell ref="C51:C53"/>
    <mergeCell ref="C98:C100"/>
    <mergeCell ref="E55:G55"/>
    <mergeCell ref="H54:I55"/>
    <mergeCell ref="D56:G56"/>
    <mergeCell ref="E51:G51"/>
    <mergeCell ref="H51:I53"/>
    <mergeCell ref="E52:G52"/>
    <mergeCell ref="D54:D55"/>
    <mergeCell ref="E54:G54"/>
    <mergeCell ref="E98:G98"/>
    <mergeCell ref="E99:G99"/>
    <mergeCell ref="C59:C60"/>
    <mergeCell ref="D59:G59"/>
    <mergeCell ref="H59:I60"/>
    <mergeCell ref="D60:G60"/>
    <mergeCell ref="D95:G97"/>
    <mergeCell ref="E100:G100"/>
    <mergeCell ref="C78:C79"/>
    <mergeCell ref="D78:G78"/>
    <mergeCell ref="H73:I73"/>
    <mergeCell ref="A87:A90"/>
    <mergeCell ref="B83:B84"/>
    <mergeCell ref="A106:A109"/>
    <mergeCell ref="B106:B107"/>
    <mergeCell ref="C106:G106"/>
    <mergeCell ref="H106:I107"/>
    <mergeCell ref="E53:G53"/>
    <mergeCell ref="C101:C104"/>
    <mergeCell ref="E101:G101"/>
    <mergeCell ref="H101:I104"/>
    <mergeCell ref="E102:G102"/>
    <mergeCell ref="E103:G103"/>
    <mergeCell ref="B50:B55"/>
    <mergeCell ref="B98:B105"/>
    <mergeCell ref="H91:I92"/>
    <mergeCell ref="A91:A94"/>
    <mergeCell ref="A28:A55"/>
    <mergeCell ref="B28:B29"/>
    <mergeCell ref="B91:B94"/>
    <mergeCell ref="C91:C92"/>
    <mergeCell ref="C47:C49"/>
    <mergeCell ref="D47:G49"/>
    <mergeCell ref="C54:C55"/>
    <mergeCell ref="A95:A105"/>
    <mergeCell ref="A72:A77"/>
    <mergeCell ref="B72:B77"/>
    <mergeCell ref="C107:G107"/>
    <mergeCell ref="H105:I105"/>
    <mergeCell ref="D105:G105"/>
    <mergeCell ref="H108:I109"/>
    <mergeCell ref="H98:I100"/>
    <mergeCell ref="C109:G109"/>
    <mergeCell ref="H95:I97"/>
    <mergeCell ref="B108:B109"/>
    <mergeCell ref="C108:G108"/>
    <mergeCell ref="H87:I90"/>
    <mergeCell ref="H84:I84"/>
    <mergeCell ref="H93:I94"/>
    <mergeCell ref="B85:B86"/>
    <mergeCell ref="A78:A86"/>
    <mergeCell ref="D91:G92"/>
    <mergeCell ref="B87:B90"/>
    <mergeCell ref="C87:C90"/>
    <mergeCell ref="D87:G89"/>
    <mergeCell ref="B78:B82"/>
    <mergeCell ref="C93:C94"/>
    <mergeCell ref="D93:G93"/>
    <mergeCell ref="D94:G94"/>
  </mergeCells>
  <phoneticPr fontId="1"/>
  <dataValidations count="49">
    <dataValidation type="list" allowBlank="1" showInputMessage="1" sqref="E54:G55" xr:uid="{7AD71DCD-4591-4157-A90E-1D5BB81D9582}">
      <formula1>$K$54:$N$54</formula1>
    </dataValidation>
    <dataValidation type="list" allowBlank="1" showInputMessage="1" sqref="D26:G27" xr:uid="{D8F0A8C4-0CF3-4331-BEF9-60DB1D765E6D}">
      <formula1>$K$26:$N$26</formula1>
    </dataValidation>
    <dataValidation type="list" allowBlank="1" showInputMessage="1" sqref="D24:G25" xr:uid="{756E7346-D973-4C26-9D78-7412C2426785}">
      <formula1>$K$24:$N$24</formula1>
    </dataValidation>
    <dataValidation type="list" allowBlank="1" showInputMessage="1" sqref="E23:G23" xr:uid="{C3B2C974-116E-41A5-9FC5-FEC64CCD87CE}">
      <formula1>$K$23:$N$23</formula1>
    </dataValidation>
    <dataValidation type="list" allowBlank="1" showInputMessage="1" sqref="E22:G22" xr:uid="{E1C3C638-42BC-4A0D-BA15-D90338EB95A0}">
      <formula1>$K$22:$N$22</formula1>
    </dataValidation>
    <dataValidation type="list" allowBlank="1" showInputMessage="1" sqref="E21:G21" xr:uid="{2CEEA489-F8A5-4EF7-A2CA-34D62BB9A561}">
      <formula1>$K$21:$N$21</formula1>
    </dataValidation>
    <dataValidation type="list" allowBlank="1" showInputMessage="1" sqref="D20:G20" xr:uid="{9BE29F56-1BB2-4DAB-876D-8863F7893342}">
      <formula1>$K$20:$N$20</formula1>
    </dataValidation>
    <dataValidation type="list" allowBlank="1" showInputMessage="1" sqref="D19:G19" xr:uid="{3E80392A-E566-4EEE-88D3-479247E7F345}">
      <formula1>$K$19:$N$19</formula1>
    </dataValidation>
    <dataValidation type="list" allowBlank="1" showInputMessage="1" sqref="E18 G18" xr:uid="{B66D0FAC-BA23-408A-B4A4-05521BBCBC9A}">
      <formula1>$K$18:$N$18</formula1>
    </dataValidation>
    <dataValidation type="list" allowBlank="1" showErrorMessage="1" sqref="D13:G13" xr:uid="{36327AF3-57E8-4F64-A992-08AA942CABA3}">
      <formula1>$K$13:$N$13</formula1>
    </dataValidation>
    <dataValidation type="list" allowBlank="1" showErrorMessage="1" sqref="E11" xr:uid="{90695454-814C-42EF-88CF-15753082B1D1}">
      <formula1>$K$11:$N$11</formula1>
    </dataValidation>
    <dataValidation type="list" allowBlank="1" showInputMessage="1" sqref="D9:G10" xr:uid="{333D6978-6586-4C0C-BF9D-E7156C2F7A4A}">
      <formula1>$K$9:$N$9</formula1>
    </dataValidation>
    <dataValidation type="list" allowBlank="1" showInputMessage="1" sqref="D8:G8" xr:uid="{A03AF389-2768-4039-82A3-D290ED1D3D4E}">
      <formula1>$K$8:$N$8</formula1>
    </dataValidation>
    <dataValidation type="list" allowBlank="1" showInputMessage="1" sqref="D6:E6" xr:uid="{93521E14-8A02-4185-9A37-D24127E346B9}">
      <formula1>$K$6:$N$6</formula1>
    </dataValidation>
    <dataValidation type="list" allowBlank="1" showInputMessage="1" sqref="F5" xr:uid="{7336EB3E-FFA8-4083-A861-099FE201A520}">
      <formula1>$K$5:$N$5</formula1>
    </dataValidation>
    <dataValidation type="list" allowBlank="1" showInputMessage="1" sqref="F4" xr:uid="{71395B1C-8FEB-49C8-A16E-16614787FFCA}">
      <formula1>$K$4:$N$4</formula1>
    </dataValidation>
    <dataValidation type="list" allowBlank="1" showInputMessage="1" sqref="H7:I7" xr:uid="{A50C7900-C8F3-49AC-BEDC-419162DFF56A}">
      <formula1>$K$7:$N$7</formula1>
    </dataValidation>
    <dataValidation type="list" allowBlank="1" showInputMessage="1" sqref="E104:G104" xr:uid="{7BEF11A1-9755-4612-86CD-3F3E89C8C435}">
      <formula1>$K$104:$N$104</formula1>
    </dataValidation>
    <dataValidation type="list" allowBlank="1" showInputMessage="1" sqref="E103:G103" xr:uid="{43A27E2F-5198-478D-A266-3436026BE60B}">
      <formula1>$K$103:$N$103</formula1>
    </dataValidation>
    <dataValidation type="list" allowBlank="1" showInputMessage="1" sqref="E102:G102" xr:uid="{83597057-D7E5-4CE6-837D-3A9573276884}">
      <formula1>$K$102:$N$102</formula1>
    </dataValidation>
    <dataValidation type="list" allowBlank="1" showInputMessage="1" sqref="E101:G101" xr:uid="{BC388421-41DE-4927-99E5-1FCA526D4828}">
      <formula1>$K$101:$N$101</formula1>
    </dataValidation>
    <dataValidation type="list" allowBlank="1" showInputMessage="1" sqref="E98:G100" xr:uid="{91DF6B60-9661-4DF5-8342-9FDA3AB9A6E9}">
      <formula1>$K$98:$N$98</formula1>
    </dataValidation>
    <dataValidation type="list" allowBlank="1" showInputMessage="1" sqref="H85:I86" xr:uid="{02C26903-B4DD-4019-931B-0EDE3B5066C4}">
      <formula1>$K$86:$N$86</formula1>
    </dataValidation>
    <dataValidation type="list" allowBlank="1" showInputMessage="1" sqref="D85:G86" xr:uid="{F248EA2F-7E36-402D-9080-9CEDDAB23358}">
      <formula1>$K$85:$N$85</formula1>
    </dataValidation>
    <dataValidation type="list" allowBlank="1" showInputMessage="1" sqref="H83:I84" xr:uid="{C95F64AF-EF74-419C-BF5C-9B5EA4849D12}">
      <formula1>$K$84:$N$84</formula1>
    </dataValidation>
    <dataValidation type="list" allowBlank="1" sqref="D83:G84" xr:uid="{9786908B-990D-4194-9BA3-F5C6BC4E1EC3}">
      <formula1>$K$83:$N$83</formula1>
    </dataValidation>
    <dataValidation type="list" allowBlank="1" showInputMessage="1" sqref="D82:G82" xr:uid="{D6DC6370-A0F2-4BA4-B293-587817973C82}">
      <formula1>$K$82:$N$82</formula1>
    </dataValidation>
    <dataValidation type="list" allowBlank="1" showInputMessage="1" sqref="D81:G81" xr:uid="{A4AAB784-0E22-4D2B-8572-6B947A397185}">
      <formula1>$K$81:$N$81</formula1>
    </dataValidation>
    <dataValidation type="list" allowBlank="1" showInputMessage="1" sqref="D78:G79" xr:uid="{6D3454EF-FD38-472F-ABE5-7AC04056D738}">
      <formula1>$K$78:$N$78</formula1>
    </dataValidation>
    <dataValidation type="list" allowBlank="1" showInputMessage="1" sqref="E76" xr:uid="{27E551DC-5217-463B-89A5-84A50D7E4668}">
      <formula1>$K$76:$N$76</formula1>
    </dataValidation>
    <dataValidation type="list" allowBlank="1" showInputMessage="1" sqref="E75" xr:uid="{7FE12071-ACF0-490F-B45C-E26302441592}">
      <formula1>$K$75:$N$75</formula1>
    </dataValidation>
    <dataValidation type="list" allowBlank="1" showInputMessage="1" sqref="D74" xr:uid="{E0C68863-7873-49F0-A3E0-E0B6CACEF092}">
      <formula1>$K$74:$N$74</formula1>
    </dataValidation>
    <dataValidation type="list" allowBlank="1" showInputMessage="1" sqref="D73:G73" xr:uid="{C3021FA2-9616-4A38-95D1-1B5DE52C7925}">
      <formula1>$K$73:$N$73</formula1>
    </dataValidation>
    <dataValidation type="list" allowBlank="1" showInputMessage="1" sqref="D72:G72" xr:uid="{C1D9DACA-8C44-4126-9E18-F48479B3C6B0}">
      <formula1>$K$72:$N$72</formula1>
    </dataValidation>
    <dataValidation type="list" allowBlank="1" showInputMessage="1" sqref="I65" xr:uid="{DEB34CF2-0203-467B-97D6-D40E3963EDFA}">
      <formula1>$K$63:$N$63</formula1>
    </dataValidation>
    <dataValidation type="list" allowBlank="1" showInputMessage="1" sqref="D70:D71" xr:uid="{2592FFB1-AAC1-40BA-B805-EB0932FFBEA7}">
      <formula1>$K$70:$N$70</formula1>
    </dataValidation>
    <dataValidation type="list" allowBlank="1" showInputMessage="1" sqref="D68:D69" xr:uid="{3F0094C0-A5BA-408F-9FB5-FBD32AC24E89}">
      <formula1>$K$68:$N$68</formula1>
    </dataValidation>
    <dataValidation type="list" allowBlank="1" showInputMessage="1" sqref="F67" xr:uid="{94D6E0A7-5F1F-476B-B21D-1EA1B2F3FF6A}">
      <formula1>$K$67:$N$67</formula1>
    </dataValidation>
    <dataValidation type="list" allowBlank="1" showInputMessage="1" sqref="F66" xr:uid="{F1D4C374-9891-4EE2-88D9-BD4B71FCF3AC}">
      <formula1>$K$66:$N$66</formula1>
    </dataValidation>
    <dataValidation type="list" allowBlank="1" showInputMessage="1" sqref="F65" xr:uid="{93C98CC4-BB58-457B-8B89-FBAC878D22D0}">
      <formula1>$K$65:$N$65</formula1>
    </dataValidation>
    <dataValidation type="list" allowBlank="1" showInputMessage="1" sqref="F64" xr:uid="{7ECBC8E4-0C7E-4DED-AE64-A5B9C8C05D95}">
      <formula1>$K$64:$N$64</formula1>
    </dataValidation>
    <dataValidation type="list" allowBlank="1" showInputMessage="1" sqref="D46:G46" xr:uid="{A30BF3E8-5BB0-4D90-899A-922DDD892491}">
      <formula1>$K$46:$N$46</formula1>
    </dataValidation>
    <dataValidation type="list" allowBlank="1" showInputMessage="1" sqref="D30:G30" xr:uid="{88D141FD-904F-4E24-BD40-A06C487BFDF5}">
      <formula1>$K$30:$N$30</formula1>
    </dataValidation>
    <dataValidation type="list" allowBlank="1" showInputMessage="1" sqref="D80:G80" xr:uid="{1E2EC0C2-A1E3-419C-9B6B-EC8886451BAF}">
      <formula1>$K$80:$N$80</formula1>
    </dataValidation>
    <dataValidation type="list" allowBlank="1" showErrorMessage="1" sqref="H78:I79" xr:uid="{1AB593A4-179D-431D-9B0B-710C53EFB76C}">
      <formula1>$K$79:$N$79</formula1>
    </dataValidation>
    <dataValidation type="list" allowBlank="1" showInputMessage="1" sqref="F15" xr:uid="{318559C1-57DF-413F-B0E3-F173A5FC18F5}">
      <formula1>$K$15:$N$15</formula1>
    </dataValidation>
    <dataValidation type="list" allowBlank="1" showInputMessage="1" sqref="D17:G17" xr:uid="{DB3CD87D-404E-4068-A12A-550B5634B518}">
      <formula1>$K$17:$N$17</formula1>
    </dataValidation>
    <dataValidation type="list" allowBlank="1" showInputMessage="1" sqref="D58:G58" xr:uid="{E43C6094-648E-4B05-B772-9AC2A74C423E}">
      <formula1>$K$58:$N$58</formula1>
    </dataValidation>
    <dataValidation type="list" allowBlank="1" showInputMessage="1" sqref="I64" xr:uid="{8BBBF5F5-1559-48B7-91E0-1A84BD319473}">
      <formula1>$K$62:$N$62</formula1>
    </dataValidation>
  </dataValidations>
  <printOptions horizontalCentered="1"/>
  <pageMargins left="0.7" right="0.7" top="0.75" bottom="0.75" header="0.3" footer="0.3"/>
  <pageSetup paperSize="9" scale="76" fitToHeight="0" orientation="portrait" blackAndWhite="1" r:id="rId1"/>
  <rowBreaks count="1" manualBreakCount="1">
    <brk id="60" max="8" man="1"/>
  </rowBreaks>
  <colBreaks count="1" manualBreakCount="1">
    <brk id="9"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F896C-20FC-4213-93C5-804F0920733D}">
  <sheetPr codeName="Sheet6">
    <pageSetUpPr fitToPage="1"/>
  </sheetPr>
  <dimension ref="A1:AM59"/>
  <sheetViews>
    <sheetView view="pageBreakPreview" zoomScaleNormal="100" zoomScaleSheetLayoutView="100" workbookViewId="0">
      <selection activeCell="U7" sqref="U7"/>
    </sheetView>
  </sheetViews>
  <sheetFormatPr defaultRowHeight="15.95" customHeight="1"/>
  <cols>
    <col min="1" max="1" width="14.5" style="2" customWidth="1"/>
    <col min="2" max="2" width="16.25" style="2" customWidth="1"/>
    <col min="3" max="3" width="17.375" style="4" customWidth="1"/>
    <col min="4" max="7" width="10.375" style="5" customWidth="1"/>
    <col min="8" max="8" width="10" style="3" customWidth="1"/>
    <col min="9" max="9" width="6.125" style="4" customWidth="1"/>
    <col min="10" max="10" width="0.5" style="3" customWidth="1"/>
    <col min="11" max="11" width="14.5" style="2" customWidth="1"/>
    <col min="12" max="12" width="16.25" style="2" customWidth="1"/>
    <col min="13" max="13" width="17.375" style="4" customWidth="1"/>
    <col min="14" max="17" width="10.375" style="5" customWidth="1"/>
    <col min="18" max="18" width="10" style="3" customWidth="1"/>
    <col min="19" max="19" width="6.125" style="4" customWidth="1"/>
    <col min="20" max="20" width="3.375" style="19" customWidth="1"/>
    <col min="21" max="24" width="9" style="19" customWidth="1"/>
    <col min="25" max="25" width="3.375" style="19" customWidth="1"/>
    <col min="26" max="30" width="9" style="19"/>
    <col min="31" max="39" width="9" style="17"/>
  </cols>
  <sheetData>
    <row r="1" spans="1:29" ht="26.25" customHeight="1">
      <c r="A1" s="215" t="s">
        <v>366</v>
      </c>
      <c r="B1" s="203" t="s">
        <v>76</v>
      </c>
      <c r="C1" s="167"/>
      <c r="D1" s="160"/>
      <c r="E1" s="160"/>
      <c r="F1" s="160"/>
      <c r="G1" s="160"/>
      <c r="H1" s="167"/>
      <c r="I1" s="204"/>
      <c r="J1" s="22"/>
      <c r="K1" s="205"/>
      <c r="L1" s="343"/>
      <c r="M1" s="167"/>
      <c r="N1" s="160"/>
      <c r="O1" s="160"/>
      <c r="P1" s="160"/>
      <c r="Q1" s="160"/>
      <c r="R1" s="167"/>
      <c r="S1" s="206" t="s">
        <v>77</v>
      </c>
    </row>
    <row r="2" spans="1:29" ht="3" customHeight="1">
      <c r="A2" s="148"/>
      <c r="B2" s="148"/>
      <c r="C2" s="149"/>
      <c r="D2" s="148"/>
      <c r="E2" s="148"/>
      <c r="F2" s="148"/>
      <c r="G2" s="148"/>
      <c r="H2" s="149"/>
      <c r="I2" s="148"/>
      <c r="J2" s="148"/>
      <c r="K2" s="148"/>
      <c r="L2" s="148"/>
      <c r="M2" s="149"/>
      <c r="N2" s="148"/>
      <c r="O2" s="148"/>
      <c r="P2" s="148"/>
      <c r="Q2" s="148"/>
      <c r="R2" s="149"/>
      <c r="S2" s="148"/>
    </row>
    <row r="3" spans="1:29" ht="15.6" customHeight="1">
      <c r="A3" s="152" t="s">
        <v>78</v>
      </c>
      <c r="B3" s="152" t="s">
        <v>79</v>
      </c>
      <c r="C3" s="586" t="s">
        <v>80</v>
      </c>
      <c r="D3" s="588"/>
      <c r="E3" s="588"/>
      <c r="F3" s="588"/>
      <c r="G3" s="588"/>
      <c r="H3" s="589" t="s">
        <v>81</v>
      </c>
      <c r="I3" s="646"/>
      <c r="J3" s="101"/>
      <c r="K3" s="152" t="s">
        <v>78</v>
      </c>
      <c r="L3" s="152" t="s">
        <v>79</v>
      </c>
      <c r="M3" s="586" t="s">
        <v>80</v>
      </c>
      <c r="N3" s="588"/>
      <c r="O3" s="588"/>
      <c r="P3" s="588"/>
      <c r="Q3" s="588"/>
      <c r="R3" s="589" t="s">
        <v>81</v>
      </c>
      <c r="S3" s="646"/>
      <c r="U3" s="19" t="s">
        <v>367</v>
      </c>
      <c r="Z3" s="19" t="s">
        <v>368</v>
      </c>
    </row>
    <row r="4" spans="1:29" ht="15.6" customHeight="1">
      <c r="A4" s="443" t="s">
        <v>83</v>
      </c>
      <c r="B4" s="443" t="s">
        <v>84</v>
      </c>
      <c r="C4" s="484" t="s">
        <v>85</v>
      </c>
      <c r="D4" s="566" t="s">
        <v>86</v>
      </c>
      <c r="E4" s="591"/>
      <c r="F4" s="153">
        <v>21</v>
      </c>
      <c r="G4" s="154" t="s">
        <v>87</v>
      </c>
      <c r="H4" s="457"/>
      <c r="I4" s="515"/>
      <c r="J4" s="101"/>
      <c r="K4" s="443" t="s">
        <v>171</v>
      </c>
      <c r="L4" s="617" t="s">
        <v>233</v>
      </c>
      <c r="M4" s="521" t="s">
        <v>234</v>
      </c>
      <c r="N4" s="457" t="s">
        <v>235</v>
      </c>
      <c r="O4" s="514"/>
      <c r="P4" s="514"/>
      <c r="Q4" s="515"/>
      <c r="R4" s="523" t="s">
        <v>236</v>
      </c>
      <c r="S4" s="523"/>
      <c r="U4" s="198">
        <v>21</v>
      </c>
      <c r="V4" s="198">
        <v>24</v>
      </c>
      <c r="W4" s="198"/>
      <c r="X4" s="198"/>
      <c r="Y4" s="200"/>
      <c r="Z4" s="198"/>
      <c r="AA4" s="198"/>
      <c r="AB4" s="198"/>
      <c r="AC4" s="198"/>
    </row>
    <row r="5" spans="1:29" ht="15.6" customHeight="1">
      <c r="A5" s="444"/>
      <c r="B5" s="445"/>
      <c r="C5" s="486"/>
      <c r="D5" s="610" t="s">
        <v>88</v>
      </c>
      <c r="E5" s="611"/>
      <c r="F5" s="155">
        <v>18</v>
      </c>
      <c r="G5" s="156" t="s">
        <v>89</v>
      </c>
      <c r="H5" s="461"/>
      <c r="I5" s="582"/>
      <c r="J5" s="101"/>
      <c r="K5" s="444"/>
      <c r="L5" s="617"/>
      <c r="M5" s="521"/>
      <c r="N5" s="461"/>
      <c r="O5" s="581"/>
      <c r="P5" s="581"/>
      <c r="Q5" s="582"/>
      <c r="R5" s="523"/>
      <c r="S5" s="523"/>
      <c r="U5" s="198">
        <v>18</v>
      </c>
      <c r="V5" s="198"/>
      <c r="W5" s="198"/>
      <c r="X5" s="198"/>
      <c r="Y5" s="200"/>
      <c r="Z5" s="198"/>
      <c r="AA5" s="198"/>
      <c r="AB5" s="198"/>
      <c r="AC5" s="198"/>
    </row>
    <row r="6" spans="1:29" ht="15.6" customHeight="1">
      <c r="A6" s="445"/>
      <c r="B6" s="152" t="s">
        <v>90</v>
      </c>
      <c r="C6" s="340" t="s">
        <v>91</v>
      </c>
      <c r="D6" s="157" t="s">
        <v>92</v>
      </c>
      <c r="E6" s="157"/>
      <c r="F6" s="158"/>
      <c r="G6" s="158"/>
      <c r="H6" s="449"/>
      <c r="I6" s="452"/>
      <c r="J6" s="101"/>
      <c r="K6" s="444"/>
      <c r="L6" s="617"/>
      <c r="M6" s="176" t="s">
        <v>237</v>
      </c>
      <c r="N6" s="449" t="s">
        <v>369</v>
      </c>
      <c r="O6" s="451"/>
      <c r="P6" s="451"/>
      <c r="Q6" s="452"/>
      <c r="R6" s="497" t="s">
        <v>370</v>
      </c>
      <c r="S6" s="497"/>
      <c r="U6" s="198" t="s">
        <v>93</v>
      </c>
      <c r="V6" s="198" t="s">
        <v>94</v>
      </c>
      <c r="W6" s="198" t="s">
        <v>95</v>
      </c>
      <c r="X6" s="198" t="s">
        <v>96</v>
      </c>
      <c r="Y6" s="200"/>
      <c r="Z6" s="198"/>
      <c r="AA6" s="198"/>
      <c r="AB6" s="198"/>
      <c r="AC6" s="198"/>
    </row>
    <row r="7" spans="1:29" ht="15.6" customHeight="1">
      <c r="A7" s="443" t="s">
        <v>97</v>
      </c>
      <c r="B7" s="443" t="s">
        <v>98</v>
      </c>
      <c r="C7" s="340" t="s">
        <v>99</v>
      </c>
      <c r="D7" s="613" t="s">
        <v>100</v>
      </c>
      <c r="E7" s="614"/>
      <c r="F7" s="159">
        <v>640</v>
      </c>
      <c r="G7" s="160" t="s">
        <v>101</v>
      </c>
      <c r="H7" s="583" t="s">
        <v>103</v>
      </c>
      <c r="I7" s="585"/>
      <c r="J7" s="101"/>
      <c r="K7" s="444"/>
      <c r="L7" s="617"/>
      <c r="M7" s="521" t="s">
        <v>241</v>
      </c>
      <c r="N7" s="457" t="s">
        <v>242</v>
      </c>
      <c r="O7" s="514"/>
      <c r="P7" s="514"/>
      <c r="Q7" s="515"/>
      <c r="R7" s="523" t="s">
        <v>236</v>
      </c>
      <c r="S7" s="523"/>
      <c r="T7" s="21" t="s">
        <v>7</v>
      </c>
      <c r="U7" s="199" t="s">
        <v>103</v>
      </c>
      <c r="V7" s="199" t="s">
        <v>104</v>
      </c>
      <c r="W7" s="199"/>
      <c r="X7" s="199"/>
      <c r="Y7" s="200"/>
      <c r="Z7" s="198"/>
      <c r="AA7" s="198"/>
      <c r="AB7" s="198"/>
      <c r="AC7" s="198"/>
    </row>
    <row r="8" spans="1:29" ht="15.6" customHeight="1">
      <c r="A8" s="444"/>
      <c r="B8" s="444"/>
      <c r="C8" s="337" t="s">
        <v>106</v>
      </c>
      <c r="D8" s="616" t="s">
        <v>107</v>
      </c>
      <c r="E8" s="498"/>
      <c r="F8" s="498"/>
      <c r="G8" s="499"/>
      <c r="H8" s="457"/>
      <c r="I8" s="515"/>
      <c r="J8" s="101"/>
      <c r="K8" s="445"/>
      <c r="L8" s="617"/>
      <c r="M8" s="521"/>
      <c r="N8" s="461"/>
      <c r="O8" s="581"/>
      <c r="P8" s="581"/>
      <c r="Q8" s="582"/>
      <c r="R8" s="523"/>
      <c r="S8" s="523"/>
      <c r="U8" s="198" t="s">
        <v>108</v>
      </c>
      <c r="V8" s="198" t="s">
        <v>109</v>
      </c>
      <c r="W8" s="198"/>
      <c r="X8" s="198"/>
      <c r="Y8" s="201" t="s">
        <v>7</v>
      </c>
      <c r="Z8" s="199" t="s">
        <v>244</v>
      </c>
      <c r="AA8" s="199" t="s">
        <v>245</v>
      </c>
      <c r="AB8" s="199" t="s">
        <v>246</v>
      </c>
      <c r="AC8" s="199"/>
    </row>
    <row r="9" spans="1:29" ht="15.6" customHeight="1">
      <c r="A9" s="443" t="s">
        <v>110</v>
      </c>
      <c r="B9" s="443" t="s">
        <v>111</v>
      </c>
      <c r="C9" s="484" t="s">
        <v>112</v>
      </c>
      <c r="D9" s="616" t="s">
        <v>113</v>
      </c>
      <c r="E9" s="498"/>
      <c r="F9" s="498"/>
      <c r="G9" s="499"/>
      <c r="H9" s="473"/>
      <c r="I9" s="475"/>
      <c r="J9" s="101"/>
      <c r="K9" s="443" t="s">
        <v>171</v>
      </c>
      <c r="L9" s="443" t="s">
        <v>233</v>
      </c>
      <c r="M9" s="443" t="s">
        <v>247</v>
      </c>
      <c r="N9" s="563" t="s">
        <v>248</v>
      </c>
      <c r="O9" s="564"/>
      <c r="P9" s="564"/>
      <c r="Q9" s="565"/>
      <c r="R9" s="566" t="s">
        <v>249</v>
      </c>
      <c r="S9" s="644"/>
      <c r="U9" s="198" t="s">
        <v>114</v>
      </c>
      <c r="V9" s="198"/>
      <c r="W9" s="198"/>
      <c r="X9" s="198"/>
      <c r="Y9" s="201" t="s">
        <v>7</v>
      </c>
      <c r="Z9" s="199" t="s">
        <v>250</v>
      </c>
      <c r="AA9" s="199" t="s">
        <v>251</v>
      </c>
      <c r="AB9" s="199" t="s">
        <v>252</v>
      </c>
      <c r="AC9" s="199"/>
    </row>
    <row r="10" spans="1:29" ht="15.6" customHeight="1">
      <c r="A10" s="444"/>
      <c r="B10" s="445"/>
      <c r="C10" s="486"/>
      <c r="D10" s="645"/>
      <c r="E10" s="509"/>
      <c r="F10" s="509"/>
      <c r="G10" s="510"/>
      <c r="H10" s="481"/>
      <c r="I10" s="483"/>
      <c r="J10" s="101"/>
      <c r="K10" s="444"/>
      <c r="L10" s="444"/>
      <c r="M10" s="444"/>
      <c r="N10" s="544" t="s">
        <v>253</v>
      </c>
      <c r="O10" s="545"/>
      <c r="P10" s="512" t="s">
        <v>254</v>
      </c>
      <c r="Q10" s="513"/>
      <c r="R10" s="180" t="s">
        <v>255</v>
      </c>
      <c r="S10" s="207" t="s">
        <v>245</v>
      </c>
      <c r="U10" s="198"/>
      <c r="V10" s="198"/>
      <c r="W10" s="198"/>
      <c r="X10" s="198"/>
      <c r="Y10" s="200"/>
      <c r="Z10" s="198" t="s">
        <v>256</v>
      </c>
      <c r="AA10" s="198" t="s">
        <v>254</v>
      </c>
      <c r="AB10" s="198"/>
      <c r="AC10" s="198"/>
    </row>
    <row r="11" spans="1:29" ht="15.6" customHeight="1">
      <c r="A11" s="444"/>
      <c r="B11" s="443" t="s">
        <v>115</v>
      </c>
      <c r="C11" s="484" t="s">
        <v>116</v>
      </c>
      <c r="D11" s="161" t="s">
        <v>117</v>
      </c>
      <c r="E11" s="162" t="s">
        <v>118</v>
      </c>
      <c r="F11" s="163"/>
      <c r="G11" s="154"/>
      <c r="H11" s="473"/>
      <c r="I11" s="475"/>
      <c r="J11" s="101"/>
      <c r="K11" s="444"/>
      <c r="L11" s="444"/>
      <c r="M11" s="444"/>
      <c r="N11" s="544" t="s">
        <v>257</v>
      </c>
      <c r="O11" s="545"/>
      <c r="P11" s="542" t="s">
        <v>258</v>
      </c>
      <c r="Q11" s="543"/>
      <c r="R11" s="182" t="s">
        <v>259</v>
      </c>
      <c r="S11" s="208" t="s">
        <v>260</v>
      </c>
      <c r="U11" s="198" t="s">
        <v>119</v>
      </c>
      <c r="V11" s="198" t="s">
        <v>120</v>
      </c>
      <c r="W11" s="198" t="s">
        <v>121</v>
      </c>
      <c r="X11" s="198"/>
      <c r="Y11" s="200"/>
      <c r="Z11" s="198" t="s">
        <v>261</v>
      </c>
      <c r="AA11" s="198"/>
      <c r="AB11" s="198"/>
      <c r="AC11" s="198"/>
    </row>
    <row r="12" spans="1:29" ht="15.6" customHeight="1">
      <c r="A12" s="444"/>
      <c r="B12" s="444"/>
      <c r="C12" s="486"/>
      <c r="D12" s="346" t="s">
        <v>122</v>
      </c>
      <c r="E12" s="164">
        <v>650</v>
      </c>
      <c r="F12" s="347" t="s">
        <v>101</v>
      </c>
      <c r="G12" s="347"/>
      <c r="H12" s="481"/>
      <c r="I12" s="483"/>
      <c r="J12" s="101"/>
      <c r="K12" s="444"/>
      <c r="L12" s="444"/>
      <c r="M12" s="444"/>
      <c r="N12" s="544" t="s">
        <v>262</v>
      </c>
      <c r="O12" s="545"/>
      <c r="P12" s="542" t="s">
        <v>263</v>
      </c>
      <c r="Q12" s="543"/>
      <c r="R12" s="504" t="s">
        <v>181</v>
      </c>
      <c r="S12" s="506"/>
      <c r="U12" s="198"/>
      <c r="V12" s="198"/>
      <c r="W12" s="198"/>
      <c r="X12" s="198"/>
      <c r="Y12" s="200"/>
      <c r="Z12" s="198" t="s">
        <v>264</v>
      </c>
      <c r="AA12" s="198"/>
      <c r="AB12" s="198"/>
      <c r="AC12" s="198"/>
    </row>
    <row r="13" spans="1:29" ht="15.6" customHeight="1">
      <c r="A13" s="444"/>
      <c r="B13" s="444"/>
      <c r="C13" s="340" t="s">
        <v>123</v>
      </c>
      <c r="D13" s="536" t="s">
        <v>124</v>
      </c>
      <c r="E13" s="537"/>
      <c r="F13" s="537"/>
      <c r="G13" s="538"/>
      <c r="H13" s="449"/>
      <c r="I13" s="452"/>
      <c r="J13" s="101"/>
      <c r="K13" s="444"/>
      <c r="L13" s="445"/>
      <c r="M13" s="445"/>
      <c r="N13" s="544" t="s">
        <v>265</v>
      </c>
      <c r="O13" s="545"/>
      <c r="P13" s="555" t="s">
        <v>263</v>
      </c>
      <c r="Q13" s="556"/>
      <c r="R13" s="481"/>
      <c r="S13" s="483"/>
      <c r="U13" s="198" t="s">
        <v>125</v>
      </c>
      <c r="V13" s="198" t="s">
        <v>126</v>
      </c>
      <c r="W13" s="198" t="s">
        <v>127</v>
      </c>
      <c r="X13" s="198"/>
      <c r="Y13" s="200"/>
      <c r="Z13" s="198" t="s">
        <v>263</v>
      </c>
      <c r="AA13" s="198"/>
      <c r="AB13" s="198"/>
      <c r="AC13" s="198"/>
    </row>
    <row r="14" spans="1:29" ht="15.6" customHeight="1">
      <c r="A14" s="444"/>
      <c r="B14" s="444"/>
      <c r="C14" s="340" t="s">
        <v>128</v>
      </c>
      <c r="D14" s="165" t="s">
        <v>129</v>
      </c>
      <c r="E14" s="160"/>
      <c r="F14" s="166">
        <v>350</v>
      </c>
      <c r="G14" s="167" t="s">
        <v>101</v>
      </c>
      <c r="H14" s="449"/>
      <c r="I14" s="452"/>
      <c r="J14" s="101"/>
      <c r="K14" s="444"/>
      <c r="L14" s="443" t="s">
        <v>266</v>
      </c>
      <c r="M14" s="507" t="s">
        <v>267</v>
      </c>
      <c r="N14" s="518" t="s">
        <v>150</v>
      </c>
      <c r="O14" s="519"/>
      <c r="P14" s="519"/>
      <c r="Q14" s="520"/>
      <c r="R14" s="478"/>
      <c r="S14" s="607"/>
      <c r="U14" s="198"/>
      <c r="V14" s="198"/>
      <c r="W14" s="198"/>
      <c r="X14" s="198"/>
      <c r="Y14" s="200"/>
      <c r="Z14" s="198" t="s">
        <v>268</v>
      </c>
      <c r="AA14" s="198"/>
      <c r="AB14" s="198"/>
      <c r="AC14" s="198" t="s">
        <v>150</v>
      </c>
    </row>
    <row r="15" spans="1:29" ht="15.6" customHeight="1">
      <c r="A15" s="444"/>
      <c r="B15" s="444"/>
      <c r="C15" s="484" t="s">
        <v>130</v>
      </c>
      <c r="D15" s="168" t="s">
        <v>131</v>
      </c>
      <c r="E15" s="163"/>
      <c r="F15" s="209">
        <v>30</v>
      </c>
      <c r="G15" s="163" t="s">
        <v>132</v>
      </c>
      <c r="H15" s="478"/>
      <c r="I15" s="607"/>
      <c r="J15" s="101"/>
      <c r="K15" s="444"/>
      <c r="L15" s="444"/>
      <c r="M15" s="508"/>
      <c r="N15" s="539"/>
      <c r="O15" s="540"/>
      <c r="P15" s="540"/>
      <c r="Q15" s="541"/>
      <c r="R15" s="561"/>
      <c r="S15" s="638"/>
      <c r="U15" s="198"/>
      <c r="V15" s="198"/>
      <c r="W15" s="198"/>
      <c r="X15" s="198"/>
      <c r="Y15" s="200"/>
      <c r="Z15" s="198"/>
      <c r="AA15" s="198"/>
      <c r="AB15" s="198"/>
      <c r="AC15" s="198"/>
    </row>
    <row r="16" spans="1:29" ht="15.6" customHeight="1">
      <c r="A16" s="444"/>
      <c r="B16" s="444"/>
      <c r="C16" s="485"/>
      <c r="D16" s="461"/>
      <c r="E16" s="581"/>
      <c r="F16" s="581"/>
      <c r="G16" s="582"/>
      <c r="H16" s="479"/>
      <c r="I16" s="609"/>
      <c r="J16" s="101"/>
      <c r="K16" s="444"/>
      <c r="L16" s="444"/>
      <c r="M16" s="507" t="s">
        <v>269</v>
      </c>
      <c r="N16" s="568" t="s">
        <v>270</v>
      </c>
      <c r="O16" s="569"/>
      <c r="P16" s="569"/>
      <c r="Q16" s="570"/>
      <c r="R16" s="478"/>
      <c r="S16" s="607"/>
      <c r="U16" s="198"/>
      <c r="V16" s="198"/>
      <c r="W16" s="198"/>
      <c r="X16" s="198"/>
      <c r="Y16" s="200"/>
      <c r="Z16" s="198" t="s">
        <v>270</v>
      </c>
      <c r="AA16" s="198"/>
      <c r="AB16" s="198"/>
      <c r="AC16" s="198" t="s">
        <v>150</v>
      </c>
    </row>
    <row r="17" spans="1:29" ht="15.6" customHeight="1">
      <c r="A17" s="444"/>
      <c r="B17" s="444"/>
      <c r="C17" s="169" t="s">
        <v>133</v>
      </c>
      <c r="D17" s="449" t="s">
        <v>134</v>
      </c>
      <c r="E17" s="451"/>
      <c r="F17" s="451"/>
      <c r="G17" s="452"/>
      <c r="H17" s="449"/>
      <c r="I17" s="452"/>
      <c r="J17" s="101"/>
      <c r="K17" s="445"/>
      <c r="L17" s="444"/>
      <c r="M17" s="508"/>
      <c r="N17" s="554"/>
      <c r="O17" s="555"/>
      <c r="P17" s="555"/>
      <c r="Q17" s="556"/>
      <c r="R17" s="561"/>
      <c r="S17" s="638"/>
      <c r="U17" s="198"/>
      <c r="V17" s="198"/>
      <c r="W17" s="198"/>
      <c r="X17" s="198"/>
      <c r="Y17" s="200"/>
      <c r="Z17" s="198"/>
      <c r="AA17" s="198"/>
      <c r="AB17" s="198"/>
      <c r="AC17" s="198"/>
    </row>
    <row r="18" spans="1:29" ht="15.6" customHeight="1">
      <c r="A18" s="444"/>
      <c r="B18" s="444"/>
      <c r="C18" s="337" t="s">
        <v>135</v>
      </c>
      <c r="D18" s="342" t="s">
        <v>136</v>
      </c>
      <c r="E18" s="153" t="s">
        <v>137</v>
      </c>
      <c r="F18" s="344" t="s">
        <v>138</v>
      </c>
      <c r="G18" s="153" t="s">
        <v>371</v>
      </c>
      <c r="H18" s="457" t="s">
        <v>140</v>
      </c>
      <c r="I18" s="515"/>
      <c r="J18" s="101"/>
      <c r="K18" s="443" t="s">
        <v>271</v>
      </c>
      <c r="L18" s="443" t="s">
        <v>272</v>
      </c>
      <c r="M18" s="340" t="s">
        <v>273</v>
      </c>
      <c r="N18" s="536" t="s">
        <v>274</v>
      </c>
      <c r="O18" s="537"/>
      <c r="P18" s="537"/>
      <c r="Q18" s="538"/>
      <c r="R18" s="348" t="s">
        <v>275</v>
      </c>
      <c r="S18" s="210">
        <v>1000</v>
      </c>
      <c r="U18" s="198" t="s">
        <v>141</v>
      </c>
      <c r="V18" s="198" t="s">
        <v>137</v>
      </c>
      <c r="W18" s="198" t="s">
        <v>142</v>
      </c>
      <c r="X18" s="198"/>
      <c r="Y18" s="200"/>
      <c r="Z18" s="198" t="s">
        <v>276</v>
      </c>
      <c r="AA18" s="198" t="s">
        <v>277</v>
      </c>
      <c r="AB18" s="198"/>
      <c r="AC18" s="198" t="s">
        <v>150</v>
      </c>
    </row>
    <row r="19" spans="1:29" ht="15.6" customHeight="1">
      <c r="A19" s="444"/>
      <c r="B19" s="617" t="s">
        <v>143</v>
      </c>
      <c r="C19" s="340" t="s">
        <v>144</v>
      </c>
      <c r="D19" s="578" t="s">
        <v>145</v>
      </c>
      <c r="E19" s="579"/>
      <c r="F19" s="579"/>
      <c r="G19" s="580"/>
      <c r="H19" s="449"/>
      <c r="I19" s="452"/>
      <c r="J19" s="101"/>
      <c r="K19" s="444"/>
      <c r="L19" s="444"/>
      <c r="M19" s="340" t="s">
        <v>278</v>
      </c>
      <c r="N19" s="536" t="s">
        <v>279</v>
      </c>
      <c r="O19" s="537"/>
      <c r="P19" s="537"/>
      <c r="Q19" s="538"/>
      <c r="R19" s="533"/>
      <c r="S19" s="643"/>
      <c r="U19" s="216" t="s">
        <v>372</v>
      </c>
      <c r="V19" s="198" t="s">
        <v>147</v>
      </c>
      <c r="W19" s="198" t="s">
        <v>148</v>
      </c>
      <c r="X19" s="198"/>
      <c r="Y19" s="200"/>
      <c r="Z19" s="198" t="s">
        <v>280</v>
      </c>
      <c r="AA19" s="198" t="s">
        <v>281</v>
      </c>
      <c r="AB19" s="198"/>
      <c r="AC19" s="198"/>
    </row>
    <row r="20" spans="1:29" ht="15.6" customHeight="1">
      <c r="A20" s="444"/>
      <c r="B20" s="617"/>
      <c r="C20" s="340" t="s">
        <v>149</v>
      </c>
      <c r="D20" s="578" t="s">
        <v>150</v>
      </c>
      <c r="E20" s="579"/>
      <c r="F20" s="579"/>
      <c r="G20" s="580"/>
      <c r="H20" s="449"/>
      <c r="I20" s="452"/>
      <c r="J20" s="101"/>
      <c r="K20" s="444"/>
      <c r="L20" s="444"/>
      <c r="M20" s="340" t="s">
        <v>282</v>
      </c>
      <c r="N20" s="185">
        <v>120</v>
      </c>
      <c r="O20" s="345"/>
      <c r="P20" s="345"/>
      <c r="Q20" s="345"/>
      <c r="R20" s="533"/>
      <c r="S20" s="643"/>
      <c r="U20" s="198" t="s">
        <v>151</v>
      </c>
      <c r="V20" s="198" t="s">
        <v>152</v>
      </c>
      <c r="W20" s="198" t="s">
        <v>373</v>
      </c>
      <c r="X20" s="198" t="s">
        <v>150</v>
      </c>
      <c r="Y20" s="200"/>
      <c r="Z20" s="198">
        <v>100</v>
      </c>
      <c r="AA20" s="198">
        <v>120</v>
      </c>
      <c r="AB20" s="198">
        <v>150</v>
      </c>
      <c r="AC20" s="198"/>
    </row>
    <row r="21" spans="1:29" ht="15.6" customHeight="1">
      <c r="A21" s="444"/>
      <c r="B21" s="443" t="s">
        <v>154</v>
      </c>
      <c r="C21" s="484" t="s">
        <v>155</v>
      </c>
      <c r="D21" s="168" t="s">
        <v>156</v>
      </c>
      <c r="E21" s="498" t="s">
        <v>157</v>
      </c>
      <c r="F21" s="498"/>
      <c r="G21" s="499"/>
      <c r="H21" s="457"/>
      <c r="I21" s="515"/>
      <c r="J21" s="101"/>
      <c r="K21" s="444"/>
      <c r="L21" s="444"/>
      <c r="M21" s="174" t="s">
        <v>283</v>
      </c>
      <c r="N21" s="186" t="s">
        <v>284</v>
      </c>
      <c r="O21" s="187" t="s">
        <v>285</v>
      </c>
      <c r="P21" s="188" t="s">
        <v>286</v>
      </c>
      <c r="Q21" s="188"/>
      <c r="R21" s="466"/>
      <c r="S21" s="488"/>
      <c r="U21" s="198" t="s">
        <v>157</v>
      </c>
      <c r="V21" s="198" t="s">
        <v>158</v>
      </c>
      <c r="W21" s="198"/>
      <c r="X21" s="198"/>
      <c r="Y21" s="200"/>
      <c r="Z21" s="198" t="s">
        <v>287</v>
      </c>
      <c r="AA21" s="198" t="s">
        <v>288</v>
      </c>
      <c r="AB21" s="198"/>
      <c r="AC21" s="198"/>
    </row>
    <row r="22" spans="1:29" ht="15.6" customHeight="1">
      <c r="A22" s="444"/>
      <c r="B22" s="444"/>
      <c r="C22" s="485"/>
      <c r="D22" s="170" t="s">
        <v>159</v>
      </c>
      <c r="E22" s="500" t="s">
        <v>160</v>
      </c>
      <c r="F22" s="500"/>
      <c r="G22" s="501"/>
      <c r="H22" s="459"/>
      <c r="I22" s="639"/>
      <c r="J22" s="101"/>
      <c r="K22" s="444"/>
      <c r="L22" s="444"/>
      <c r="M22" s="189"/>
      <c r="N22" s="190" t="s">
        <v>289</v>
      </c>
      <c r="O22" s="191" t="s">
        <v>285</v>
      </c>
      <c r="P22" s="192" t="s">
        <v>290</v>
      </c>
      <c r="Q22" s="193"/>
      <c r="R22" s="446"/>
      <c r="S22" s="448"/>
      <c r="U22" s="198" t="s">
        <v>161</v>
      </c>
      <c r="V22" s="198"/>
      <c r="W22" s="198"/>
      <c r="X22" s="198"/>
      <c r="Y22" s="200"/>
      <c r="Z22" s="198" t="s">
        <v>287</v>
      </c>
      <c r="AA22" s="198" t="s">
        <v>288</v>
      </c>
      <c r="AB22" s="198"/>
      <c r="AC22" s="198"/>
    </row>
    <row r="23" spans="1:29" ht="15.6" customHeight="1">
      <c r="A23" s="444"/>
      <c r="B23" s="444"/>
      <c r="C23" s="486"/>
      <c r="D23" s="171" t="s">
        <v>162</v>
      </c>
      <c r="E23" s="509" t="s">
        <v>163</v>
      </c>
      <c r="F23" s="509"/>
      <c r="G23" s="510"/>
      <c r="H23" s="461"/>
      <c r="I23" s="582"/>
      <c r="J23" s="101"/>
      <c r="K23" s="445"/>
      <c r="L23" s="445"/>
      <c r="M23" s="340" t="s">
        <v>291</v>
      </c>
      <c r="N23" s="551" t="s">
        <v>292</v>
      </c>
      <c r="O23" s="552"/>
      <c r="P23" s="552"/>
      <c r="Q23" s="553"/>
      <c r="R23" s="449"/>
      <c r="S23" s="452"/>
      <c r="U23" s="198" t="s">
        <v>164</v>
      </c>
      <c r="V23" s="198" t="s">
        <v>165</v>
      </c>
      <c r="W23" s="198"/>
      <c r="X23" s="198"/>
      <c r="Y23" s="200"/>
      <c r="Z23" s="198"/>
      <c r="AA23" s="198"/>
      <c r="AB23" s="198"/>
      <c r="AC23" s="198"/>
    </row>
    <row r="24" spans="1:29" ht="15.6" customHeight="1">
      <c r="A24" s="444"/>
      <c r="B24" s="444"/>
      <c r="C24" s="484" t="s">
        <v>166</v>
      </c>
      <c r="D24" s="568" t="s">
        <v>150</v>
      </c>
      <c r="E24" s="569"/>
      <c r="F24" s="569"/>
      <c r="G24" s="570"/>
      <c r="H24" s="466"/>
      <c r="I24" s="488"/>
      <c r="J24" s="101"/>
      <c r="K24" s="443" t="s">
        <v>293</v>
      </c>
      <c r="L24" s="443" t="s">
        <v>294</v>
      </c>
      <c r="M24" s="484" t="s">
        <v>295</v>
      </c>
      <c r="N24" s="530" t="s">
        <v>296</v>
      </c>
      <c r="O24" s="531"/>
      <c r="P24" s="531"/>
      <c r="Q24" s="532"/>
      <c r="R24" s="518" t="s">
        <v>297</v>
      </c>
      <c r="S24" s="520"/>
      <c r="U24" s="198" t="s">
        <v>167</v>
      </c>
      <c r="V24" s="198" t="s">
        <v>168</v>
      </c>
      <c r="W24" s="198"/>
      <c r="X24" s="198" t="s">
        <v>150</v>
      </c>
      <c r="Y24" s="200"/>
      <c r="Z24" s="198" t="s">
        <v>298</v>
      </c>
      <c r="AA24" s="198" t="s">
        <v>299</v>
      </c>
      <c r="AB24" s="198" t="s">
        <v>300</v>
      </c>
      <c r="AC24" s="198"/>
    </row>
    <row r="25" spans="1:29" ht="15.6" customHeight="1">
      <c r="A25" s="444"/>
      <c r="B25" s="444"/>
      <c r="C25" s="486"/>
      <c r="D25" s="554"/>
      <c r="E25" s="555"/>
      <c r="F25" s="555"/>
      <c r="G25" s="556"/>
      <c r="H25" s="446"/>
      <c r="I25" s="448"/>
      <c r="J25" s="101"/>
      <c r="K25" s="444"/>
      <c r="L25" s="444"/>
      <c r="M25" s="486"/>
      <c r="N25" s="547"/>
      <c r="O25" s="548"/>
      <c r="P25" s="548"/>
      <c r="Q25" s="549"/>
      <c r="R25" s="539"/>
      <c r="S25" s="541"/>
      <c r="U25" s="198"/>
      <c r="V25" s="198"/>
      <c r="W25" s="198"/>
      <c r="X25" s="198"/>
      <c r="Y25" s="201" t="s">
        <v>7</v>
      </c>
      <c r="Z25" s="199" t="s">
        <v>301</v>
      </c>
      <c r="AA25" s="199" t="s">
        <v>297</v>
      </c>
      <c r="AB25" s="199" t="s">
        <v>302</v>
      </c>
      <c r="AC25" s="199"/>
    </row>
    <row r="26" spans="1:29" ht="15.6" customHeight="1">
      <c r="A26" s="444"/>
      <c r="B26" s="444"/>
      <c r="C26" s="443" t="s">
        <v>169</v>
      </c>
      <c r="D26" s="568" t="s">
        <v>150</v>
      </c>
      <c r="E26" s="569"/>
      <c r="F26" s="569"/>
      <c r="G26" s="570"/>
      <c r="H26" s="466"/>
      <c r="I26" s="488"/>
      <c r="J26" s="101"/>
      <c r="K26" s="444"/>
      <c r="L26" s="444"/>
      <c r="M26" s="484" t="s">
        <v>303</v>
      </c>
      <c r="N26" s="518" t="s">
        <v>304</v>
      </c>
      <c r="O26" s="519"/>
      <c r="P26" s="519"/>
      <c r="Q26" s="520"/>
      <c r="R26" s="466"/>
      <c r="S26" s="488"/>
      <c r="U26" s="198" t="s">
        <v>170</v>
      </c>
      <c r="V26" s="198"/>
      <c r="W26" s="198"/>
      <c r="X26" s="198" t="s">
        <v>150</v>
      </c>
      <c r="Y26" s="200"/>
      <c r="Z26" s="198" t="s">
        <v>304</v>
      </c>
      <c r="AA26" s="198" t="s">
        <v>305</v>
      </c>
      <c r="AB26" s="198"/>
      <c r="AC26" s="198"/>
    </row>
    <row r="27" spans="1:29" ht="15.6" customHeight="1">
      <c r="A27" s="445"/>
      <c r="B27" s="445"/>
      <c r="C27" s="445"/>
      <c r="D27" s="554"/>
      <c r="E27" s="555"/>
      <c r="F27" s="555"/>
      <c r="G27" s="556"/>
      <c r="H27" s="446"/>
      <c r="I27" s="448"/>
      <c r="J27" s="101"/>
      <c r="K27" s="444"/>
      <c r="L27" s="444"/>
      <c r="M27" s="486"/>
      <c r="N27" s="539" t="s">
        <v>306</v>
      </c>
      <c r="O27" s="540"/>
      <c r="P27" s="540"/>
      <c r="Q27" s="541"/>
      <c r="R27" s="446"/>
      <c r="S27" s="448"/>
      <c r="U27" s="198"/>
      <c r="V27" s="198"/>
      <c r="W27" s="198"/>
      <c r="X27" s="198"/>
      <c r="Y27" s="200"/>
      <c r="Z27" s="198" t="s">
        <v>306</v>
      </c>
      <c r="AA27" s="198"/>
      <c r="AB27" s="198"/>
      <c r="AC27" s="198"/>
    </row>
    <row r="28" spans="1:29" ht="15.6" customHeight="1">
      <c r="A28" s="443" t="s">
        <v>171</v>
      </c>
      <c r="B28" s="502" t="s">
        <v>172</v>
      </c>
      <c r="C28" s="484" t="s">
        <v>173</v>
      </c>
      <c r="D28" s="473" t="s">
        <v>174</v>
      </c>
      <c r="E28" s="474"/>
      <c r="F28" s="474"/>
      <c r="G28" s="475"/>
      <c r="H28" s="457"/>
      <c r="I28" s="515"/>
      <c r="J28" s="101"/>
      <c r="K28" s="444"/>
      <c r="L28" s="445"/>
      <c r="M28" s="340" t="s">
        <v>307</v>
      </c>
      <c r="N28" s="536" t="s">
        <v>308</v>
      </c>
      <c r="O28" s="537"/>
      <c r="P28" s="537"/>
      <c r="Q28" s="538"/>
      <c r="R28" s="449"/>
      <c r="S28" s="452"/>
      <c r="U28" s="198"/>
      <c r="V28" s="198"/>
      <c r="W28" s="198"/>
      <c r="X28" s="198"/>
      <c r="Y28" s="200"/>
      <c r="Z28" s="198" t="s">
        <v>308</v>
      </c>
      <c r="AA28" s="198"/>
      <c r="AB28" s="198"/>
      <c r="AC28" s="198"/>
    </row>
    <row r="29" spans="1:29" ht="15.6" customHeight="1">
      <c r="A29" s="444"/>
      <c r="B29" s="503"/>
      <c r="C29" s="486"/>
      <c r="D29" s="481"/>
      <c r="E29" s="482"/>
      <c r="F29" s="482"/>
      <c r="G29" s="483"/>
      <c r="H29" s="461"/>
      <c r="I29" s="582"/>
      <c r="J29" s="101"/>
      <c r="K29" s="444"/>
      <c r="L29" s="443" t="s">
        <v>309</v>
      </c>
      <c r="M29" s="484" t="s">
        <v>295</v>
      </c>
      <c r="N29" s="518" t="s">
        <v>310</v>
      </c>
      <c r="O29" s="519"/>
      <c r="P29" s="519"/>
      <c r="Q29" s="520"/>
      <c r="R29" s="559" t="s">
        <v>311</v>
      </c>
      <c r="S29" s="641"/>
      <c r="U29" s="198"/>
      <c r="V29" s="198"/>
      <c r="W29" s="198"/>
      <c r="X29" s="198"/>
      <c r="Y29" s="200"/>
      <c r="Z29" s="198" t="s">
        <v>312</v>
      </c>
      <c r="AA29" s="198"/>
      <c r="AB29" s="198"/>
      <c r="AC29" s="198"/>
    </row>
    <row r="30" spans="1:29" ht="15.6" customHeight="1">
      <c r="A30" s="444"/>
      <c r="B30" s="502" t="s">
        <v>175</v>
      </c>
      <c r="C30" s="340" t="s">
        <v>176</v>
      </c>
      <c r="D30" s="551" t="s">
        <v>177</v>
      </c>
      <c r="E30" s="552"/>
      <c r="F30" s="552"/>
      <c r="G30" s="553"/>
      <c r="H30" s="533"/>
      <c r="I30" s="643"/>
      <c r="J30" s="101"/>
      <c r="K30" s="444"/>
      <c r="L30" s="445"/>
      <c r="M30" s="486"/>
      <c r="N30" s="539"/>
      <c r="O30" s="540"/>
      <c r="P30" s="540"/>
      <c r="Q30" s="541"/>
      <c r="R30" s="476"/>
      <c r="S30" s="642"/>
      <c r="U30" s="198"/>
      <c r="V30" s="198"/>
      <c r="W30" s="198"/>
      <c r="X30" s="198"/>
      <c r="Y30" s="201" t="s">
        <v>7</v>
      </c>
      <c r="Z30" s="199" t="s">
        <v>313</v>
      </c>
      <c r="AA30" s="199"/>
      <c r="AB30" s="199"/>
      <c r="AC30" s="199"/>
    </row>
    <row r="31" spans="1:29" ht="15.6" customHeight="1">
      <c r="A31" s="444"/>
      <c r="B31" s="535"/>
      <c r="C31" s="484" t="s">
        <v>179</v>
      </c>
      <c r="D31" s="473" t="s">
        <v>374</v>
      </c>
      <c r="E31" s="474"/>
      <c r="F31" s="474"/>
      <c r="G31" s="475"/>
      <c r="H31" s="473" t="s">
        <v>181</v>
      </c>
      <c r="I31" s="475"/>
      <c r="J31" s="101"/>
      <c r="K31" s="444"/>
      <c r="L31" s="443" t="s">
        <v>314</v>
      </c>
      <c r="M31" s="484" t="s">
        <v>315</v>
      </c>
      <c r="N31" s="518" t="s">
        <v>316</v>
      </c>
      <c r="O31" s="519"/>
      <c r="P31" s="519"/>
      <c r="Q31" s="520"/>
      <c r="R31" s="559" t="s">
        <v>317</v>
      </c>
      <c r="S31" s="641"/>
      <c r="U31" s="198"/>
      <c r="V31" s="198"/>
      <c r="W31" s="198"/>
      <c r="X31" s="198"/>
      <c r="Y31" s="200"/>
      <c r="Z31" s="198" t="s">
        <v>316</v>
      </c>
      <c r="AA31" s="198"/>
      <c r="AB31" s="198"/>
      <c r="AC31" s="198"/>
    </row>
    <row r="32" spans="1:29" ht="15.6" customHeight="1">
      <c r="A32" s="444"/>
      <c r="B32" s="503"/>
      <c r="C32" s="486"/>
      <c r="D32" s="481"/>
      <c r="E32" s="482"/>
      <c r="F32" s="482"/>
      <c r="G32" s="483"/>
      <c r="H32" s="481"/>
      <c r="I32" s="483"/>
      <c r="J32" s="101"/>
      <c r="K32" s="445"/>
      <c r="L32" s="445"/>
      <c r="M32" s="486"/>
      <c r="N32" s="539"/>
      <c r="O32" s="540"/>
      <c r="P32" s="540"/>
      <c r="Q32" s="541"/>
      <c r="R32" s="476"/>
      <c r="S32" s="642"/>
      <c r="U32" s="198"/>
      <c r="V32" s="198"/>
      <c r="W32" s="198"/>
      <c r="X32" s="198"/>
      <c r="Y32" s="201" t="s">
        <v>7</v>
      </c>
      <c r="Z32" s="199" t="s">
        <v>318</v>
      </c>
      <c r="AA32" s="199" t="s">
        <v>319</v>
      </c>
      <c r="AB32" s="199"/>
      <c r="AC32" s="199"/>
    </row>
    <row r="33" spans="1:29" ht="15.6" customHeight="1">
      <c r="A33" s="444"/>
      <c r="B33" s="502" t="s">
        <v>182</v>
      </c>
      <c r="C33" s="484" t="s">
        <v>183</v>
      </c>
      <c r="D33" s="586" t="s">
        <v>184</v>
      </c>
      <c r="E33" s="587"/>
      <c r="F33" s="152" t="s">
        <v>185</v>
      </c>
      <c r="G33" s="349" t="s">
        <v>186</v>
      </c>
      <c r="H33" s="473"/>
      <c r="I33" s="475"/>
      <c r="J33" s="101"/>
      <c r="K33" s="495" t="s">
        <v>320</v>
      </c>
      <c r="L33" s="443" t="s">
        <v>321</v>
      </c>
      <c r="M33" s="484" t="s">
        <v>315</v>
      </c>
      <c r="N33" s="466" t="s">
        <v>322</v>
      </c>
      <c r="O33" s="487"/>
      <c r="P33" s="487"/>
      <c r="Q33" s="488"/>
      <c r="R33" s="457" t="s">
        <v>323</v>
      </c>
      <c r="S33" s="515"/>
      <c r="U33" s="198"/>
      <c r="V33" s="198"/>
      <c r="W33" s="198"/>
      <c r="X33" s="198"/>
      <c r="Y33" s="200"/>
      <c r="Z33" s="198"/>
      <c r="AA33" s="198"/>
      <c r="AB33" s="198"/>
      <c r="AC33" s="198"/>
    </row>
    <row r="34" spans="1:29" ht="15.6" customHeight="1">
      <c r="A34" s="444"/>
      <c r="B34" s="535"/>
      <c r="C34" s="485"/>
      <c r="D34" s="563" t="s">
        <v>184</v>
      </c>
      <c r="E34" s="565"/>
      <c r="F34" s="172">
        <v>120</v>
      </c>
      <c r="G34" s="172">
        <v>120</v>
      </c>
      <c r="H34" s="504"/>
      <c r="I34" s="506"/>
      <c r="J34" s="101"/>
      <c r="K34" s="640"/>
      <c r="L34" s="444"/>
      <c r="M34" s="485"/>
      <c r="N34" s="468"/>
      <c r="O34" s="489"/>
      <c r="P34" s="489"/>
      <c r="Q34" s="490"/>
      <c r="R34" s="459"/>
      <c r="S34" s="639"/>
      <c r="U34" s="198"/>
      <c r="V34" s="198"/>
      <c r="W34" s="198"/>
      <c r="X34" s="198"/>
      <c r="Y34" s="200"/>
      <c r="Z34" s="198"/>
      <c r="AA34" s="198"/>
      <c r="AB34" s="198"/>
      <c r="AC34" s="198"/>
    </row>
    <row r="35" spans="1:29" ht="15.6" customHeight="1">
      <c r="A35" s="444"/>
      <c r="B35" s="535"/>
      <c r="C35" s="485"/>
      <c r="D35" s="594" t="s">
        <v>187</v>
      </c>
      <c r="E35" s="595"/>
      <c r="F35" s="173">
        <v>2900</v>
      </c>
      <c r="G35" s="173">
        <v>2900</v>
      </c>
      <c r="H35" s="504"/>
      <c r="I35" s="506"/>
      <c r="J35" s="101"/>
      <c r="K35" s="640"/>
      <c r="L35" s="444"/>
      <c r="M35" s="485"/>
      <c r="N35" s="468"/>
      <c r="O35" s="489"/>
      <c r="P35" s="489"/>
      <c r="Q35" s="490"/>
      <c r="R35" s="459"/>
      <c r="S35" s="639"/>
      <c r="U35" s="198"/>
      <c r="V35" s="198"/>
      <c r="W35" s="198"/>
      <c r="X35" s="198"/>
      <c r="Y35" s="200"/>
      <c r="Z35" s="198"/>
      <c r="AA35" s="198"/>
      <c r="AB35" s="198"/>
      <c r="AC35" s="198"/>
    </row>
    <row r="36" spans="1:29" ht="15.6" customHeight="1">
      <c r="A36" s="444"/>
      <c r="B36" s="535"/>
      <c r="C36" s="486"/>
      <c r="D36" s="596" t="s">
        <v>188</v>
      </c>
      <c r="E36" s="597"/>
      <c r="F36" s="288" t="str">
        <f>IF(F34=0,"","1/"&amp;INT(10*F35/F34)/10)</f>
        <v>1/24.1</v>
      </c>
      <c r="G36" s="288" t="str">
        <f>IF(G34=0,"","1/"&amp;INT(10*G35/G34)/10)</f>
        <v>1/24.1</v>
      </c>
      <c r="H36" s="481"/>
      <c r="I36" s="483"/>
      <c r="J36" s="101"/>
      <c r="K36" s="496"/>
      <c r="L36" s="445"/>
      <c r="M36" s="486"/>
      <c r="N36" s="446" t="s">
        <v>324</v>
      </c>
      <c r="O36" s="447"/>
      <c r="P36" s="447"/>
      <c r="Q36" s="448"/>
      <c r="R36" s="461"/>
      <c r="S36" s="582"/>
      <c r="U36" s="198"/>
      <c r="V36" s="198"/>
      <c r="W36" s="198"/>
      <c r="X36" s="198"/>
      <c r="Y36" s="200"/>
      <c r="Z36" s="198"/>
      <c r="AA36" s="198"/>
      <c r="AB36" s="198"/>
      <c r="AC36" s="198"/>
    </row>
    <row r="37" spans="1:29" ht="15.6" customHeight="1">
      <c r="A37" s="444"/>
      <c r="B37" s="535"/>
      <c r="C37" s="174" t="s">
        <v>189</v>
      </c>
      <c r="D37" s="604" t="s">
        <v>190</v>
      </c>
      <c r="E37" s="605"/>
      <c r="F37" s="605"/>
      <c r="G37" s="606"/>
      <c r="H37" s="449"/>
      <c r="I37" s="452"/>
      <c r="J37" s="101"/>
      <c r="K37" s="495" t="s">
        <v>325</v>
      </c>
      <c r="L37" s="443" t="s">
        <v>326</v>
      </c>
      <c r="M37" s="484" t="s">
        <v>327</v>
      </c>
      <c r="N37" s="473" t="s">
        <v>328</v>
      </c>
      <c r="O37" s="474"/>
      <c r="P37" s="474"/>
      <c r="Q37" s="475"/>
      <c r="R37" s="466" t="s">
        <v>329</v>
      </c>
      <c r="S37" s="488"/>
      <c r="U37" s="198"/>
      <c r="V37" s="198"/>
      <c r="W37" s="198"/>
      <c r="X37" s="198"/>
      <c r="Y37" s="200"/>
      <c r="Z37" s="198"/>
      <c r="AA37" s="198"/>
      <c r="AB37" s="198"/>
      <c r="AC37" s="198"/>
    </row>
    <row r="38" spans="1:29" ht="15.6" customHeight="1">
      <c r="A38" s="444"/>
      <c r="B38" s="535"/>
      <c r="C38" s="340" t="s">
        <v>191</v>
      </c>
      <c r="D38" s="449" t="s">
        <v>192</v>
      </c>
      <c r="E38" s="451"/>
      <c r="F38" s="451"/>
      <c r="G38" s="452"/>
      <c r="H38" s="449"/>
      <c r="I38" s="452"/>
      <c r="J38" s="101"/>
      <c r="K38" s="640"/>
      <c r="L38" s="444"/>
      <c r="M38" s="486"/>
      <c r="N38" s="481"/>
      <c r="O38" s="482"/>
      <c r="P38" s="482"/>
      <c r="Q38" s="483"/>
      <c r="R38" s="446"/>
      <c r="S38" s="448"/>
      <c r="U38" s="198"/>
      <c r="V38" s="198"/>
      <c r="W38" s="198"/>
      <c r="X38" s="198"/>
      <c r="Y38" s="200"/>
      <c r="Z38" s="198"/>
      <c r="AA38" s="198"/>
      <c r="AB38" s="198"/>
      <c r="AC38" s="198"/>
    </row>
    <row r="39" spans="1:29" ht="15.6" customHeight="1">
      <c r="A39" s="444"/>
      <c r="B39" s="535"/>
      <c r="C39" s="484" t="s">
        <v>193</v>
      </c>
      <c r="D39" s="586" t="s">
        <v>194</v>
      </c>
      <c r="E39" s="587"/>
      <c r="F39" s="152" t="s">
        <v>185</v>
      </c>
      <c r="G39" s="349" t="s">
        <v>186</v>
      </c>
      <c r="H39" s="335" t="s">
        <v>195</v>
      </c>
      <c r="I39" s="339"/>
      <c r="J39" s="101"/>
      <c r="K39" s="640"/>
      <c r="L39" s="444"/>
      <c r="M39" s="484" t="s">
        <v>315</v>
      </c>
      <c r="N39" s="466" t="s">
        <v>330</v>
      </c>
      <c r="O39" s="487"/>
      <c r="P39" s="487"/>
      <c r="Q39" s="488"/>
      <c r="R39" s="478" t="s">
        <v>331</v>
      </c>
      <c r="S39" s="607"/>
      <c r="U39" s="198"/>
      <c r="V39" s="198"/>
      <c r="W39" s="198"/>
      <c r="X39" s="198"/>
      <c r="Y39" s="200"/>
      <c r="Z39" s="198"/>
      <c r="AA39" s="198"/>
      <c r="AB39" s="198"/>
      <c r="AC39" s="198"/>
    </row>
    <row r="40" spans="1:29" ht="15.6" customHeight="1">
      <c r="A40" s="444"/>
      <c r="B40" s="535"/>
      <c r="C40" s="485"/>
      <c r="D40" s="516" t="s">
        <v>196</v>
      </c>
      <c r="E40" s="516"/>
      <c r="F40" s="289">
        <f>F34</f>
        <v>120</v>
      </c>
      <c r="G40" s="289">
        <f>IF(G34=0,"",G34)</f>
        <v>120</v>
      </c>
      <c r="H40" s="335" t="s">
        <v>197</v>
      </c>
      <c r="I40" s="339"/>
      <c r="J40" s="101"/>
      <c r="K40" s="496"/>
      <c r="L40" s="445"/>
      <c r="M40" s="486"/>
      <c r="N40" s="446" t="s">
        <v>332</v>
      </c>
      <c r="O40" s="447"/>
      <c r="P40" s="447"/>
      <c r="Q40" s="448"/>
      <c r="R40" s="479"/>
      <c r="S40" s="609"/>
      <c r="U40" s="198"/>
      <c r="V40" s="198"/>
      <c r="W40" s="198"/>
      <c r="X40" s="198"/>
      <c r="Y40" s="200"/>
      <c r="Z40" s="198"/>
      <c r="AA40" s="198"/>
      <c r="AB40" s="198"/>
      <c r="AC40" s="198"/>
    </row>
    <row r="41" spans="1:29" ht="15.6" customHeight="1">
      <c r="A41" s="444"/>
      <c r="B41" s="535"/>
      <c r="C41" s="485"/>
      <c r="D41" s="175" t="s">
        <v>198</v>
      </c>
      <c r="E41" s="176"/>
      <c r="F41" s="289">
        <f>F35</f>
        <v>2900</v>
      </c>
      <c r="G41" s="289">
        <f>IF(G35=0,"",G35)</f>
        <v>2900</v>
      </c>
      <c r="H41" s="335"/>
      <c r="I41" s="339"/>
      <c r="J41" s="101"/>
      <c r="K41" s="495" t="s">
        <v>333</v>
      </c>
      <c r="L41" s="443" t="s">
        <v>334</v>
      </c>
      <c r="M41" s="484" t="s">
        <v>335</v>
      </c>
      <c r="N41" s="473" t="s">
        <v>336</v>
      </c>
      <c r="O41" s="474"/>
      <c r="P41" s="474"/>
      <c r="Q41" s="475"/>
      <c r="R41" s="466" t="s">
        <v>337</v>
      </c>
      <c r="S41" s="488"/>
      <c r="U41" s="198"/>
      <c r="V41" s="198"/>
      <c r="W41" s="198"/>
      <c r="X41" s="198"/>
      <c r="Y41" s="200"/>
      <c r="Z41" s="198"/>
      <c r="AA41" s="198"/>
      <c r="AB41" s="198"/>
      <c r="AC41" s="198"/>
    </row>
    <row r="42" spans="1:29" ht="15.6" customHeight="1">
      <c r="A42" s="444"/>
      <c r="B42" s="535"/>
      <c r="C42" s="485"/>
      <c r="D42" s="175" t="s">
        <v>199</v>
      </c>
      <c r="E42" s="176"/>
      <c r="F42" s="290">
        <f>(F40^2/12)^0.5</f>
        <v>34.641016151377549</v>
      </c>
      <c r="G42" s="290">
        <f>IF(G34=0,"",(G40^2/12)^0.5)</f>
        <v>34.641016151377549</v>
      </c>
      <c r="H42" s="335"/>
      <c r="I42" s="339"/>
      <c r="J42" s="101"/>
      <c r="K42" s="640"/>
      <c r="L42" s="444"/>
      <c r="M42" s="485"/>
      <c r="N42" s="504"/>
      <c r="O42" s="505"/>
      <c r="P42" s="505"/>
      <c r="Q42" s="506"/>
      <c r="R42" s="468"/>
      <c r="S42" s="490"/>
      <c r="U42" s="198"/>
      <c r="V42" s="198"/>
      <c r="W42" s="198"/>
      <c r="X42" s="198"/>
      <c r="Y42" s="200"/>
      <c r="Z42" s="198"/>
      <c r="AA42" s="198"/>
      <c r="AB42" s="198"/>
      <c r="AC42" s="198"/>
    </row>
    <row r="43" spans="1:29" ht="15.6" customHeight="1">
      <c r="A43" s="444"/>
      <c r="B43" s="503"/>
      <c r="C43" s="486"/>
      <c r="D43" s="175" t="s">
        <v>200</v>
      </c>
      <c r="E43" s="176"/>
      <c r="F43" s="289">
        <f>F41/F42</f>
        <v>83.715789032495721</v>
      </c>
      <c r="G43" s="289">
        <f>IF(G34=0,"",G41/G42)</f>
        <v>83.715789032495721</v>
      </c>
      <c r="H43" s="335" t="s">
        <v>201</v>
      </c>
      <c r="I43" s="339"/>
      <c r="J43" s="101"/>
      <c r="K43" s="640"/>
      <c r="L43" s="445"/>
      <c r="M43" s="486"/>
      <c r="N43" s="504"/>
      <c r="O43" s="505"/>
      <c r="P43" s="505"/>
      <c r="Q43" s="506"/>
      <c r="R43" s="446"/>
      <c r="S43" s="448"/>
      <c r="U43" s="198"/>
      <c r="V43" s="198"/>
      <c r="W43" s="198"/>
      <c r="X43" s="198"/>
      <c r="Y43" s="200"/>
      <c r="Z43" s="198"/>
      <c r="AA43" s="198"/>
      <c r="AB43" s="198"/>
      <c r="AC43" s="198"/>
    </row>
    <row r="44" spans="1:29" ht="15.6" customHeight="1">
      <c r="A44" s="444"/>
      <c r="B44" s="502" t="s">
        <v>202</v>
      </c>
      <c r="C44" s="484" t="s">
        <v>203</v>
      </c>
      <c r="D44" s="478" t="s">
        <v>204</v>
      </c>
      <c r="E44" s="453"/>
      <c r="F44" s="453"/>
      <c r="G44" s="607"/>
      <c r="H44" s="457"/>
      <c r="I44" s="515"/>
      <c r="J44" s="101"/>
      <c r="K44" s="640"/>
      <c r="L44" s="443" t="s">
        <v>338</v>
      </c>
      <c r="M44" s="484" t="s">
        <v>339</v>
      </c>
      <c r="N44" s="161" t="s">
        <v>340</v>
      </c>
      <c r="O44" s="498" t="s">
        <v>341</v>
      </c>
      <c r="P44" s="498"/>
      <c r="Q44" s="499"/>
      <c r="R44" s="457"/>
      <c r="S44" s="515"/>
      <c r="U44" s="198"/>
      <c r="V44" s="198"/>
      <c r="W44" s="198"/>
      <c r="X44" s="198"/>
      <c r="Y44" s="200"/>
      <c r="Z44" s="198" t="s">
        <v>342</v>
      </c>
      <c r="AA44" s="198" t="s">
        <v>343</v>
      </c>
      <c r="AB44" s="198" t="s">
        <v>341</v>
      </c>
      <c r="AC44" s="198"/>
    </row>
    <row r="45" spans="1:29" ht="15.6" customHeight="1">
      <c r="A45" s="444"/>
      <c r="B45" s="503"/>
      <c r="C45" s="486"/>
      <c r="D45" s="479"/>
      <c r="E45" s="608"/>
      <c r="F45" s="608"/>
      <c r="G45" s="609"/>
      <c r="H45" s="461"/>
      <c r="I45" s="582"/>
      <c r="J45" s="101"/>
      <c r="K45" s="640"/>
      <c r="L45" s="444"/>
      <c r="M45" s="485"/>
      <c r="N45" s="194" t="s">
        <v>344</v>
      </c>
      <c r="O45" s="500" t="s">
        <v>342</v>
      </c>
      <c r="P45" s="500"/>
      <c r="Q45" s="501"/>
      <c r="R45" s="459"/>
      <c r="S45" s="639"/>
      <c r="U45" s="198"/>
      <c r="V45" s="198"/>
      <c r="W45" s="198"/>
      <c r="X45" s="198"/>
      <c r="Y45" s="200"/>
      <c r="Z45" s="198"/>
      <c r="AA45" s="198"/>
      <c r="AB45" s="198"/>
      <c r="AC45" s="198"/>
    </row>
    <row r="46" spans="1:29" ht="15.6" customHeight="1">
      <c r="A46" s="444"/>
      <c r="B46" s="502" t="s">
        <v>205</v>
      </c>
      <c r="C46" s="340" t="s">
        <v>206</v>
      </c>
      <c r="D46" s="177" t="s">
        <v>207</v>
      </c>
      <c r="E46" s="178"/>
      <c r="F46" s="178"/>
      <c r="G46" s="179"/>
      <c r="H46" s="449"/>
      <c r="I46" s="452"/>
      <c r="J46" s="101"/>
      <c r="K46" s="640"/>
      <c r="L46" s="444"/>
      <c r="M46" s="486"/>
      <c r="N46" s="195" t="s">
        <v>345</v>
      </c>
      <c r="O46" s="509" t="s">
        <v>343</v>
      </c>
      <c r="P46" s="509"/>
      <c r="Q46" s="510"/>
      <c r="R46" s="461"/>
      <c r="S46" s="582"/>
      <c r="U46" s="198"/>
      <c r="V46" s="198"/>
      <c r="W46" s="198"/>
      <c r="X46" s="198"/>
      <c r="Y46" s="200"/>
      <c r="Z46" s="198"/>
      <c r="AA46" s="198"/>
      <c r="AB46" s="198"/>
      <c r="AC46" s="198"/>
    </row>
    <row r="47" spans="1:29" ht="15.6" customHeight="1">
      <c r="A47" s="444"/>
      <c r="B47" s="535"/>
      <c r="C47" s="484" t="s">
        <v>212</v>
      </c>
      <c r="D47" s="473" t="s">
        <v>213</v>
      </c>
      <c r="E47" s="474"/>
      <c r="F47" s="474"/>
      <c r="G47" s="475"/>
      <c r="H47" s="466" t="s">
        <v>214</v>
      </c>
      <c r="I47" s="488"/>
      <c r="J47" s="101"/>
      <c r="K47" s="640"/>
      <c r="L47" s="444"/>
      <c r="M47" s="484" t="s">
        <v>346</v>
      </c>
      <c r="N47" s="161" t="s">
        <v>347</v>
      </c>
      <c r="O47" s="498" t="s">
        <v>348</v>
      </c>
      <c r="P47" s="498"/>
      <c r="Q47" s="499"/>
      <c r="R47" s="466" t="s">
        <v>349</v>
      </c>
      <c r="S47" s="488"/>
      <c r="U47" s="198" t="s">
        <v>208</v>
      </c>
      <c r="V47" s="198" t="s">
        <v>209</v>
      </c>
      <c r="W47" s="198" t="s">
        <v>210</v>
      </c>
      <c r="X47" s="198" t="s">
        <v>211</v>
      </c>
      <c r="Y47" s="200"/>
      <c r="Z47" s="198" t="s">
        <v>348</v>
      </c>
      <c r="AA47" s="198" t="s">
        <v>350</v>
      </c>
      <c r="AB47" s="198" t="s">
        <v>351</v>
      </c>
      <c r="AC47" s="198"/>
    </row>
    <row r="48" spans="1:29" ht="15.6" customHeight="1">
      <c r="A48" s="444"/>
      <c r="B48" s="535"/>
      <c r="C48" s="485"/>
      <c r="D48" s="504"/>
      <c r="E48" s="505"/>
      <c r="F48" s="505"/>
      <c r="G48" s="506"/>
      <c r="H48" s="468"/>
      <c r="I48" s="490"/>
      <c r="J48" s="101"/>
      <c r="K48" s="640"/>
      <c r="L48" s="444"/>
      <c r="M48" s="485"/>
      <c r="N48" s="194" t="s">
        <v>352</v>
      </c>
      <c r="O48" s="500" t="s">
        <v>353</v>
      </c>
      <c r="P48" s="500"/>
      <c r="Q48" s="501"/>
      <c r="R48" s="468"/>
      <c r="S48" s="490"/>
      <c r="U48" s="198"/>
      <c r="V48" s="198"/>
      <c r="W48" s="198"/>
      <c r="X48" s="198"/>
      <c r="Y48" s="200"/>
      <c r="Z48" s="198" t="s">
        <v>353</v>
      </c>
      <c r="AA48" s="198" t="s">
        <v>354</v>
      </c>
      <c r="AB48" s="198"/>
      <c r="AC48" s="198"/>
    </row>
    <row r="49" spans="1:30" ht="15.6" customHeight="1">
      <c r="A49" s="444"/>
      <c r="B49" s="503"/>
      <c r="C49" s="486"/>
      <c r="D49" s="481"/>
      <c r="E49" s="482"/>
      <c r="F49" s="482"/>
      <c r="G49" s="483"/>
      <c r="H49" s="446"/>
      <c r="I49" s="448"/>
      <c r="J49" s="101"/>
      <c r="K49" s="640"/>
      <c r="L49" s="444"/>
      <c r="M49" s="485"/>
      <c r="N49" s="194" t="s">
        <v>355</v>
      </c>
      <c r="O49" s="500" t="s">
        <v>356</v>
      </c>
      <c r="P49" s="500"/>
      <c r="Q49" s="501"/>
      <c r="R49" s="468"/>
      <c r="S49" s="490"/>
      <c r="U49" s="198"/>
      <c r="V49" s="198"/>
      <c r="W49" s="198"/>
      <c r="X49" s="198"/>
      <c r="Y49" s="200"/>
      <c r="Z49" s="198" t="s">
        <v>353</v>
      </c>
      <c r="AA49" s="198" t="s">
        <v>354</v>
      </c>
      <c r="AB49" s="198"/>
      <c r="AC49" s="198" t="s">
        <v>357</v>
      </c>
    </row>
    <row r="50" spans="1:30" ht="15.6" customHeight="1">
      <c r="A50" s="444"/>
      <c r="B50" s="443" t="s">
        <v>215</v>
      </c>
      <c r="C50" s="340" t="s">
        <v>216</v>
      </c>
      <c r="D50" s="175" t="s">
        <v>217</v>
      </c>
      <c r="E50" s="497" t="s">
        <v>218</v>
      </c>
      <c r="F50" s="497"/>
      <c r="G50" s="497"/>
      <c r="H50" s="592"/>
      <c r="I50" s="636"/>
      <c r="J50" s="101"/>
      <c r="K50" s="640"/>
      <c r="L50" s="444"/>
      <c r="M50" s="486"/>
      <c r="N50" s="194" t="s">
        <v>358</v>
      </c>
      <c r="O50" s="509" t="s">
        <v>359</v>
      </c>
      <c r="P50" s="509"/>
      <c r="Q50" s="510"/>
      <c r="R50" s="446"/>
      <c r="S50" s="448"/>
      <c r="U50" s="198"/>
      <c r="V50" s="198"/>
      <c r="W50" s="198"/>
      <c r="X50" s="198"/>
      <c r="Y50" s="200"/>
      <c r="Z50" s="198" t="s">
        <v>360</v>
      </c>
      <c r="AA50" s="198" t="s">
        <v>359</v>
      </c>
      <c r="AB50" s="198"/>
      <c r="AC50" s="198"/>
    </row>
    <row r="51" spans="1:30" ht="15.6" customHeight="1">
      <c r="A51" s="444"/>
      <c r="B51" s="444"/>
      <c r="C51" s="484" t="s">
        <v>219</v>
      </c>
      <c r="D51" s="175" t="s">
        <v>220</v>
      </c>
      <c r="E51" s="452" t="s">
        <v>221</v>
      </c>
      <c r="F51" s="497"/>
      <c r="G51" s="497"/>
      <c r="H51" s="468" t="s">
        <v>222</v>
      </c>
      <c r="I51" s="490"/>
      <c r="J51" s="101"/>
      <c r="K51" s="496"/>
      <c r="L51" s="445"/>
      <c r="M51" s="340" t="s">
        <v>361</v>
      </c>
      <c r="N51" s="449" t="s">
        <v>362</v>
      </c>
      <c r="O51" s="451"/>
      <c r="P51" s="451"/>
      <c r="Q51" s="452"/>
      <c r="R51" s="449"/>
      <c r="S51" s="452"/>
      <c r="U51" s="198"/>
      <c r="V51" s="198"/>
      <c r="W51" s="198"/>
      <c r="X51" s="198"/>
      <c r="Y51" s="200"/>
      <c r="Z51" s="198"/>
      <c r="AA51" s="198"/>
      <c r="AB51" s="198"/>
      <c r="AC51" s="198"/>
    </row>
    <row r="52" spans="1:30" ht="15.6" customHeight="1">
      <c r="A52" s="444"/>
      <c r="B52" s="444"/>
      <c r="C52" s="485"/>
      <c r="D52" s="175" t="s">
        <v>223</v>
      </c>
      <c r="E52" s="452" t="s">
        <v>224</v>
      </c>
      <c r="F52" s="497"/>
      <c r="G52" s="497"/>
      <c r="H52" s="468"/>
      <c r="I52" s="490"/>
      <c r="J52" s="101"/>
      <c r="K52" s="443" t="s">
        <v>363</v>
      </c>
      <c r="L52" s="495" t="s">
        <v>364</v>
      </c>
      <c r="M52" s="466"/>
      <c r="N52" s="487"/>
      <c r="O52" s="487"/>
      <c r="P52" s="487"/>
      <c r="Q52" s="488"/>
      <c r="R52" s="478"/>
      <c r="S52" s="607"/>
      <c r="U52" s="198"/>
      <c r="V52" s="198"/>
      <c r="W52" s="198"/>
      <c r="X52" s="198"/>
      <c r="Y52" s="200"/>
      <c r="Z52" s="198"/>
      <c r="AA52" s="198"/>
      <c r="AB52" s="198"/>
      <c r="AC52" s="198"/>
    </row>
    <row r="53" spans="1:30" ht="15.6" customHeight="1">
      <c r="A53" s="444"/>
      <c r="B53" s="444"/>
      <c r="C53" s="486"/>
      <c r="D53" s="175" t="s">
        <v>225</v>
      </c>
      <c r="E53" s="452" t="s">
        <v>226</v>
      </c>
      <c r="F53" s="497"/>
      <c r="G53" s="497"/>
      <c r="H53" s="446"/>
      <c r="I53" s="448"/>
      <c r="J53" s="101"/>
      <c r="K53" s="444"/>
      <c r="L53" s="496"/>
      <c r="M53" s="446"/>
      <c r="N53" s="447"/>
      <c r="O53" s="447"/>
      <c r="P53" s="447"/>
      <c r="Q53" s="448"/>
      <c r="R53" s="479"/>
      <c r="S53" s="609"/>
      <c r="U53" s="198"/>
      <c r="V53" s="198"/>
      <c r="W53" s="198"/>
      <c r="X53" s="198"/>
      <c r="Y53" s="200"/>
      <c r="Z53" s="198"/>
      <c r="AA53" s="198"/>
      <c r="AB53" s="198"/>
      <c r="AC53" s="198"/>
    </row>
    <row r="54" spans="1:30" ht="15.6" customHeight="1">
      <c r="A54" s="444"/>
      <c r="B54" s="444"/>
      <c r="C54" s="507" t="s">
        <v>227</v>
      </c>
      <c r="D54" s="516" t="s">
        <v>228</v>
      </c>
      <c r="E54" s="518" t="s">
        <v>375</v>
      </c>
      <c r="F54" s="519"/>
      <c r="G54" s="520"/>
      <c r="H54" s="466" t="s">
        <v>230</v>
      </c>
      <c r="I54" s="488"/>
      <c r="J54" s="101"/>
      <c r="K54" s="444"/>
      <c r="L54" s="471" t="s">
        <v>365</v>
      </c>
      <c r="M54" s="473"/>
      <c r="N54" s="474"/>
      <c r="O54" s="474"/>
      <c r="P54" s="474"/>
      <c r="Q54" s="475"/>
      <c r="R54" s="453"/>
      <c r="S54" s="607"/>
      <c r="U54" s="198" t="s">
        <v>231</v>
      </c>
      <c r="V54" s="198" t="s">
        <v>232</v>
      </c>
      <c r="W54" s="198"/>
      <c r="X54" s="198"/>
      <c r="Y54" s="200"/>
      <c r="Z54" s="198"/>
      <c r="AA54" s="198"/>
      <c r="AB54" s="198"/>
      <c r="AC54" s="198"/>
    </row>
    <row r="55" spans="1:30" ht="15.6" customHeight="1">
      <c r="A55" s="444"/>
      <c r="B55" s="444"/>
      <c r="C55" s="508"/>
      <c r="D55" s="517"/>
      <c r="E55" s="511"/>
      <c r="F55" s="512"/>
      <c r="G55" s="513"/>
      <c r="H55" s="468"/>
      <c r="I55" s="490"/>
      <c r="J55" s="101"/>
      <c r="K55" s="444"/>
      <c r="L55" s="635"/>
      <c r="M55" s="504"/>
      <c r="N55" s="505"/>
      <c r="O55" s="505"/>
      <c r="P55" s="505"/>
      <c r="Q55" s="506"/>
      <c r="R55" s="637"/>
      <c r="S55" s="638"/>
      <c r="U55" s="198"/>
      <c r="V55" s="198"/>
      <c r="W55" s="198"/>
      <c r="X55" s="198"/>
      <c r="Y55" s="200"/>
      <c r="Z55" s="198"/>
      <c r="AA55" s="198"/>
      <c r="AB55" s="198"/>
      <c r="AC55" s="198"/>
    </row>
    <row r="56" spans="1:30" ht="3" customHeight="1">
      <c r="A56" s="627"/>
      <c r="B56" s="627"/>
      <c r="C56" s="627"/>
      <c r="D56" s="627"/>
      <c r="E56" s="627"/>
      <c r="F56" s="627"/>
      <c r="G56" s="351"/>
      <c r="H56" s="351"/>
      <c r="I56" s="351"/>
      <c r="J56" s="101"/>
      <c r="K56" s="211"/>
      <c r="L56" s="212"/>
      <c r="M56" s="336"/>
      <c r="N56" s="336"/>
      <c r="O56" s="336"/>
      <c r="P56" s="336"/>
      <c r="Q56" s="336"/>
      <c r="R56" s="213"/>
      <c r="S56" s="213"/>
      <c r="U56" s="17"/>
      <c r="V56" s="17"/>
      <c r="W56" s="17"/>
      <c r="X56" s="17"/>
      <c r="Y56" s="17"/>
      <c r="Z56" s="17"/>
      <c r="AA56" s="17"/>
      <c r="AB56" s="17"/>
      <c r="AC56" s="17"/>
      <c r="AD56" s="17"/>
    </row>
    <row r="57" spans="1:30" ht="15.6" customHeight="1">
      <c r="A57" s="632" t="s">
        <v>376</v>
      </c>
      <c r="B57" s="633"/>
      <c r="C57" s="633"/>
      <c r="D57" s="633"/>
      <c r="E57" s="633"/>
      <c r="F57" s="633"/>
      <c r="G57" s="633"/>
      <c r="H57" s="633"/>
      <c r="I57" s="634"/>
      <c r="J57" s="101"/>
      <c r="K57" s="630" t="s">
        <v>377</v>
      </c>
      <c r="L57" s="630"/>
      <c r="M57" s="352" t="s">
        <v>378</v>
      </c>
      <c r="N57" s="631" t="s">
        <v>379</v>
      </c>
      <c r="O57" s="631"/>
      <c r="P57" s="631"/>
      <c r="Q57" s="631"/>
      <c r="R57" s="214" t="s">
        <v>380</v>
      </c>
      <c r="S57" s="214" t="s">
        <v>381</v>
      </c>
    </row>
    <row r="58" spans="1:30" ht="15.6" customHeight="1">
      <c r="A58" s="621"/>
      <c r="B58" s="622"/>
      <c r="C58" s="622"/>
      <c r="D58" s="622"/>
      <c r="E58" s="622"/>
      <c r="F58" s="622"/>
      <c r="G58" s="622"/>
      <c r="H58" s="622"/>
      <c r="I58" s="623"/>
      <c r="J58" s="101"/>
      <c r="K58" s="620" t="s">
        <v>382</v>
      </c>
      <c r="L58" s="620"/>
      <c r="M58" s="20" t="s">
        <v>383</v>
      </c>
      <c r="N58" s="620" t="s">
        <v>384</v>
      </c>
      <c r="O58" s="620"/>
      <c r="P58" s="620"/>
      <c r="Q58" s="620"/>
      <c r="R58" s="628" t="s">
        <v>385</v>
      </c>
      <c r="S58" s="619" t="s">
        <v>386</v>
      </c>
    </row>
    <row r="59" spans="1:30" ht="15.6" customHeight="1">
      <c r="A59" s="624"/>
      <c r="B59" s="625"/>
      <c r="C59" s="625"/>
      <c r="D59" s="625"/>
      <c r="E59" s="625"/>
      <c r="F59" s="625"/>
      <c r="G59" s="625"/>
      <c r="H59" s="625"/>
      <c r="I59" s="626"/>
      <c r="J59" s="101"/>
      <c r="K59" s="620"/>
      <c r="L59" s="620"/>
      <c r="M59" s="350" t="s">
        <v>387</v>
      </c>
      <c r="N59" s="620"/>
      <c r="O59" s="620"/>
      <c r="P59" s="620"/>
      <c r="Q59" s="620"/>
      <c r="R59" s="629"/>
      <c r="S59" s="619"/>
    </row>
  </sheetData>
  <sheetProtection algorithmName="SHA-512" hashValue="0B5PeqAiqwcm7yniQt5XGnTsJmqalEIr5g8XzAU3TxG/2H+ZjFSd8Rhuv5mkJhg7Oq7jrpUge30yFbCfgbs5eA==" saltValue="vvMcAkvRFPG/8L0db/qVjw==" spinCount="100000" sheet="1" objects="1" scenarios="1" selectLockedCells="1"/>
  <mergeCells count="222">
    <mergeCell ref="C3:G3"/>
    <mergeCell ref="H3:I3"/>
    <mergeCell ref="M3:Q3"/>
    <mergeCell ref="R3:S3"/>
    <mergeCell ref="A4:A6"/>
    <mergeCell ref="B4:B5"/>
    <mergeCell ref="C4:C5"/>
    <mergeCell ref="D4:E4"/>
    <mergeCell ref="H4:I5"/>
    <mergeCell ref="K4:K8"/>
    <mergeCell ref="A7:A8"/>
    <mergeCell ref="B7:B8"/>
    <mergeCell ref="H7:I7"/>
    <mergeCell ref="M7:M8"/>
    <mergeCell ref="N7:Q7"/>
    <mergeCell ref="R7:S8"/>
    <mergeCell ref="D8:G8"/>
    <mergeCell ref="H8:I8"/>
    <mergeCell ref="N8:Q8"/>
    <mergeCell ref="L4:L8"/>
    <mergeCell ref="M4:M5"/>
    <mergeCell ref="N4:Q4"/>
    <mergeCell ref="R4:S5"/>
    <mergeCell ref="D5:E5"/>
    <mergeCell ref="N5:Q5"/>
    <mergeCell ref="H6:I6"/>
    <mergeCell ref="N6:Q6"/>
    <mergeCell ref="R6:S6"/>
    <mergeCell ref="D7:E7"/>
    <mergeCell ref="A9:A27"/>
    <mergeCell ref="B9:B10"/>
    <mergeCell ref="C9:C10"/>
    <mergeCell ref="D9:G10"/>
    <mergeCell ref="H9:I10"/>
    <mergeCell ref="K9:K17"/>
    <mergeCell ref="B11:B18"/>
    <mergeCell ref="C11:C12"/>
    <mergeCell ref="H11:I12"/>
    <mergeCell ref="C15:C16"/>
    <mergeCell ref="R12:S13"/>
    <mergeCell ref="D13:G13"/>
    <mergeCell ref="H13:I13"/>
    <mergeCell ref="N13:O13"/>
    <mergeCell ref="P13:Q13"/>
    <mergeCell ref="H14:I14"/>
    <mergeCell ref="L14:L17"/>
    <mergeCell ref="M14:M15"/>
    <mergeCell ref="N14:Q14"/>
    <mergeCell ref="L9:L13"/>
    <mergeCell ref="M9:M13"/>
    <mergeCell ref="N9:Q9"/>
    <mergeCell ref="R9:S9"/>
    <mergeCell ref="N10:O10"/>
    <mergeCell ref="P10:Q10"/>
    <mergeCell ref="N11:O11"/>
    <mergeCell ref="P11:Q11"/>
    <mergeCell ref="N12:O12"/>
    <mergeCell ref="P12:Q12"/>
    <mergeCell ref="H15:I16"/>
    <mergeCell ref="N15:Q15"/>
    <mergeCell ref="D16:G16"/>
    <mergeCell ref="M16:M17"/>
    <mergeCell ref="N16:Q16"/>
    <mergeCell ref="R16:S17"/>
    <mergeCell ref="D17:G17"/>
    <mergeCell ref="H17:I17"/>
    <mergeCell ref="N17:Q17"/>
    <mergeCell ref="R14:S15"/>
    <mergeCell ref="H18:I18"/>
    <mergeCell ref="K18:K23"/>
    <mergeCell ref="L18:L23"/>
    <mergeCell ref="N18:Q18"/>
    <mergeCell ref="B19:B20"/>
    <mergeCell ref="D19:G19"/>
    <mergeCell ref="H19:I19"/>
    <mergeCell ref="N19:Q19"/>
    <mergeCell ref="H22:I22"/>
    <mergeCell ref="E23:G23"/>
    <mergeCell ref="R19:S19"/>
    <mergeCell ref="D20:G20"/>
    <mergeCell ref="H20:I20"/>
    <mergeCell ref="R20:S20"/>
    <mergeCell ref="B21:B27"/>
    <mergeCell ref="C21:C23"/>
    <mergeCell ref="E21:G21"/>
    <mergeCell ref="H21:I21"/>
    <mergeCell ref="R21:S22"/>
    <mergeCell ref="E22:G22"/>
    <mergeCell ref="H23:I23"/>
    <mergeCell ref="N23:Q23"/>
    <mergeCell ref="R23:S23"/>
    <mergeCell ref="C24:C25"/>
    <mergeCell ref="D24:G25"/>
    <mergeCell ref="H24:I25"/>
    <mergeCell ref="K24:K32"/>
    <mergeCell ref="L24:L28"/>
    <mergeCell ref="M24:M25"/>
    <mergeCell ref="N24:Q24"/>
    <mergeCell ref="R24:S24"/>
    <mergeCell ref="N25:Q25"/>
    <mergeCell ref="R25:S25"/>
    <mergeCell ref="C26:C27"/>
    <mergeCell ref="D26:G27"/>
    <mergeCell ref="H26:I27"/>
    <mergeCell ref="M26:M27"/>
    <mergeCell ref="N26:Q26"/>
    <mergeCell ref="R26:S27"/>
    <mergeCell ref="N27:Q27"/>
    <mergeCell ref="R28:S28"/>
    <mergeCell ref="L29:L30"/>
    <mergeCell ref="M29:M30"/>
    <mergeCell ref="N29:Q29"/>
    <mergeCell ref="R29:S29"/>
    <mergeCell ref="B30:B32"/>
    <mergeCell ref="D30:G30"/>
    <mergeCell ref="H30:I30"/>
    <mergeCell ref="N30:Q30"/>
    <mergeCell ref="R30:S30"/>
    <mergeCell ref="B28:B29"/>
    <mergeCell ref="C28:C29"/>
    <mergeCell ref="D28:G29"/>
    <mergeCell ref="H28:I29"/>
    <mergeCell ref="N28:Q28"/>
    <mergeCell ref="C31:C32"/>
    <mergeCell ref="D31:G32"/>
    <mergeCell ref="H31:I32"/>
    <mergeCell ref="L31:L32"/>
    <mergeCell ref="R33:S36"/>
    <mergeCell ref="D34:E34"/>
    <mergeCell ref="D35:E35"/>
    <mergeCell ref="D36:E36"/>
    <mergeCell ref="N36:Q36"/>
    <mergeCell ref="M31:M32"/>
    <mergeCell ref="N31:Q31"/>
    <mergeCell ref="R31:S31"/>
    <mergeCell ref="N32:Q32"/>
    <mergeCell ref="R32:S32"/>
    <mergeCell ref="D33:E33"/>
    <mergeCell ref="H33:I36"/>
    <mergeCell ref="K33:K36"/>
    <mergeCell ref="H37:I37"/>
    <mergeCell ref="K37:K40"/>
    <mergeCell ref="L37:L40"/>
    <mergeCell ref="M37:M38"/>
    <mergeCell ref="N37:Q38"/>
    <mergeCell ref="L33:L36"/>
    <mergeCell ref="M33:M36"/>
    <mergeCell ref="N33:Q35"/>
    <mergeCell ref="D38:G38"/>
    <mergeCell ref="H38:I38"/>
    <mergeCell ref="B46:B49"/>
    <mergeCell ref="H46:I46"/>
    <mergeCell ref="O46:Q46"/>
    <mergeCell ref="C47:C49"/>
    <mergeCell ref="D47:G49"/>
    <mergeCell ref="H47:I49"/>
    <mergeCell ref="K41:K51"/>
    <mergeCell ref="L41:L43"/>
    <mergeCell ref="M41:M43"/>
    <mergeCell ref="N41:Q43"/>
    <mergeCell ref="B44:B45"/>
    <mergeCell ref="C44:C45"/>
    <mergeCell ref="D44:G45"/>
    <mergeCell ref="H44:I45"/>
    <mergeCell ref="L44:L51"/>
    <mergeCell ref="B33:B43"/>
    <mergeCell ref="C33:C36"/>
    <mergeCell ref="C39:C43"/>
    <mergeCell ref="D39:E39"/>
    <mergeCell ref="M39:M40"/>
    <mergeCell ref="N39:Q39"/>
    <mergeCell ref="D40:E40"/>
    <mergeCell ref="N40:Q40"/>
    <mergeCell ref="M44:M46"/>
    <mergeCell ref="R51:S51"/>
    <mergeCell ref="R37:S38"/>
    <mergeCell ref="E52:G52"/>
    <mergeCell ref="K52:K55"/>
    <mergeCell ref="L52:L53"/>
    <mergeCell ref="M52:Q52"/>
    <mergeCell ref="R52:S53"/>
    <mergeCell ref="E53:G53"/>
    <mergeCell ref="M47:M50"/>
    <mergeCell ref="O47:Q47"/>
    <mergeCell ref="R47:S50"/>
    <mergeCell ref="O48:Q48"/>
    <mergeCell ref="O49:Q49"/>
    <mergeCell ref="E50:G50"/>
    <mergeCell ref="H50:I50"/>
    <mergeCell ref="O50:Q50"/>
    <mergeCell ref="M53:Q53"/>
    <mergeCell ref="R54:S55"/>
    <mergeCell ref="R39:S40"/>
    <mergeCell ref="O44:Q44"/>
    <mergeCell ref="R44:S46"/>
    <mergeCell ref="O45:Q45"/>
    <mergeCell ref="R41:S43"/>
    <mergeCell ref="D37:G37"/>
    <mergeCell ref="S58:S59"/>
    <mergeCell ref="K58:L59"/>
    <mergeCell ref="N58:Q59"/>
    <mergeCell ref="A58:I58"/>
    <mergeCell ref="A59:I59"/>
    <mergeCell ref="A56:F56"/>
    <mergeCell ref="B50:B55"/>
    <mergeCell ref="A28:A55"/>
    <mergeCell ref="R58:R59"/>
    <mergeCell ref="K57:L57"/>
    <mergeCell ref="N57:Q57"/>
    <mergeCell ref="A57:I57"/>
    <mergeCell ref="C54:C55"/>
    <mergeCell ref="D54:D55"/>
    <mergeCell ref="E54:G54"/>
    <mergeCell ref="H54:I55"/>
    <mergeCell ref="L54:L55"/>
    <mergeCell ref="M54:Q54"/>
    <mergeCell ref="E51:G51"/>
    <mergeCell ref="H51:I53"/>
    <mergeCell ref="N51:Q51"/>
    <mergeCell ref="C51:C53"/>
    <mergeCell ref="E55:G55"/>
    <mergeCell ref="M55:Q55"/>
  </mergeCells>
  <phoneticPr fontId="1"/>
  <dataValidations count="45">
    <dataValidation type="list" allowBlank="1" showInputMessage="1" sqref="H7:I7" xr:uid="{09C87831-FF9D-49DF-9C32-FA5CB796E9B6}">
      <formula1>$U$7:$X$7</formula1>
    </dataValidation>
    <dataValidation type="list" allowBlank="1" showInputMessage="1" sqref="F4" xr:uid="{67E18A40-81BC-46BF-AF4D-A89CA79E9D14}">
      <formula1>$U$4:$X$4</formula1>
    </dataValidation>
    <dataValidation type="list" allowBlank="1" showInputMessage="1" sqref="F5" xr:uid="{987733CA-CEC1-4ED0-96B5-28AF0A390941}">
      <formula1>$U$5:$X$5</formula1>
    </dataValidation>
    <dataValidation type="list" allowBlank="1" showInputMessage="1" sqref="D6:E6" xr:uid="{75846B36-0C1D-4D22-8FB1-76A84BF7D455}">
      <formula1>$U$6:$X$6</formula1>
    </dataValidation>
    <dataValidation type="list" allowBlank="1" showInputMessage="1" sqref="D8:G8" xr:uid="{D974A2EB-8101-4151-AD37-E0D32DAEF4C9}">
      <formula1>$U$8:$X$8</formula1>
    </dataValidation>
    <dataValidation type="list" allowBlank="1" showInputMessage="1" sqref="D9:G10" xr:uid="{690C6528-113E-463F-B06E-879302648B52}">
      <formula1>$U$9:$X$9</formula1>
    </dataValidation>
    <dataValidation type="list" allowBlank="1" showErrorMessage="1" sqref="E11" xr:uid="{9A1BDA55-FEF4-4E53-919F-86316337D63F}">
      <formula1>$U$11:$X$11</formula1>
    </dataValidation>
    <dataValidation type="list" allowBlank="1" showErrorMessage="1" sqref="D13:G13" xr:uid="{612D9E0A-5230-4250-AB34-66A97D36D496}">
      <formula1>$U$13:$X$13</formula1>
    </dataValidation>
    <dataValidation type="list" allowBlank="1" showInputMessage="1" sqref="E18 G18" xr:uid="{5410AE91-BC5A-44D9-8C2A-010360D5BB0F}">
      <formula1>$U$18:$X$18</formula1>
    </dataValidation>
    <dataValidation type="list" allowBlank="1" showInputMessage="1" sqref="D19:G19" xr:uid="{AC581E8C-AE34-4C47-A53B-580922861C00}">
      <formula1>$U$19:$X$19</formula1>
    </dataValidation>
    <dataValidation type="list" allowBlank="1" showInputMessage="1" sqref="D20:G20" xr:uid="{979D4896-391A-4F0F-83AC-63710A5DC0C1}">
      <formula1>$U$20:$X$20</formula1>
    </dataValidation>
    <dataValidation type="list" allowBlank="1" showInputMessage="1" sqref="E21:G21" xr:uid="{5D3581B0-707B-4100-9952-1EF5A84B1844}">
      <formula1>$U$21:$X$21</formula1>
    </dataValidation>
    <dataValidation type="list" allowBlank="1" showInputMessage="1" sqref="E22:G22" xr:uid="{2DFDB5A9-306D-4EBA-A6E4-7B57DF32CB09}">
      <formula1>$U$22:$X$22</formula1>
    </dataValidation>
    <dataValidation type="list" allowBlank="1" showInputMessage="1" sqref="E23:G23" xr:uid="{56164410-714B-4304-B6F6-053CA3DFD225}">
      <formula1>$U$23:$X$23</formula1>
    </dataValidation>
    <dataValidation type="list" allowBlank="1" showInputMessage="1" sqref="D24:G25" xr:uid="{499CF91E-9D40-4986-99B2-D293D44D4AD6}">
      <formula1>$U$24:$X$24</formula1>
    </dataValidation>
    <dataValidation type="list" allowBlank="1" showInputMessage="1" sqref="D26:G27" xr:uid="{DCE01488-091C-4D3E-862D-A611F035068E}">
      <formula1>$U$26:$X$26</formula1>
    </dataValidation>
    <dataValidation type="list" allowBlank="1" showInputMessage="1" sqref="D46:G46" xr:uid="{C9F988F7-A965-42DC-A72B-AECD8F7B28B3}">
      <formula1>$U$47:$X$47</formula1>
    </dataValidation>
    <dataValidation type="list" allowBlank="1" showInputMessage="1" sqref="E54:G55" xr:uid="{8EC9EEAB-B3CE-4341-B89A-0DA10BE31D23}">
      <formula1>$U$54:$X$54</formula1>
    </dataValidation>
    <dataValidation type="list" allowBlank="1" showInputMessage="1" sqref="P10" xr:uid="{156DF286-C303-48B6-8E3B-4933A8580940}">
      <formula1>$Z$10:$AC$10</formula1>
    </dataValidation>
    <dataValidation type="list" allowBlank="1" showInputMessage="1" sqref="P11" xr:uid="{EFBA9C72-983D-4D1B-8FE6-B1D84672EE5F}">
      <formula1>$Z$11:$AC$11</formula1>
    </dataValidation>
    <dataValidation type="list" allowBlank="1" showInputMessage="1" sqref="P12" xr:uid="{01FE54DA-8DCA-498F-8973-1C2F4D8C1389}">
      <formula1>$Z$12:$AC$12</formula1>
    </dataValidation>
    <dataValidation type="list" allowBlank="1" showInputMessage="1" sqref="P13" xr:uid="{AC769DF5-A65C-4702-807D-49BD3ACB502D}">
      <formula1>$Z$13:$AC$13</formula1>
    </dataValidation>
    <dataValidation type="list" allowBlank="1" showInputMessage="1" sqref="N14:N15" xr:uid="{EB89F21C-0FE2-405F-B947-0C36346C2A70}">
      <formula1>$Z$14:$AC$14</formula1>
    </dataValidation>
    <dataValidation type="list" allowBlank="1" showInputMessage="1" sqref="N16:N17" xr:uid="{6FF0E59C-A6D1-4A09-87C8-0166E033C493}">
      <formula1>$Z$16:$AC$16</formula1>
    </dataValidation>
    <dataValidation type="list" allowBlank="1" showInputMessage="1" sqref="S10" xr:uid="{E61CF175-7344-419F-9748-3D3064943C59}">
      <formula1>$Z$8:$AC$8</formula1>
    </dataValidation>
    <dataValidation type="list" allowBlank="1" showInputMessage="1" sqref="S11" xr:uid="{D9F53343-3461-45FC-9613-143903284DE0}">
      <formula1>$Z$9:$AC$9</formula1>
    </dataValidation>
    <dataValidation type="list" allowBlank="1" showInputMessage="1" sqref="N18:Q18" xr:uid="{8BF7A0D8-C0A3-438C-887E-A1E384013ED3}">
      <formula1>$Z$18:$AC$18</formula1>
    </dataValidation>
    <dataValidation type="list" allowBlank="1" showInputMessage="1" sqref="N19:Q19" xr:uid="{6EFB6BB3-7566-4315-9B4F-BE13E7125700}">
      <formula1>$Z$19:$AC$19</formula1>
    </dataValidation>
    <dataValidation type="list" allowBlank="1" showInputMessage="1" sqref="N20" xr:uid="{115619D6-DBCE-4C50-805B-5EB4B1DB3375}">
      <formula1>$Z$20:$AC$20</formula1>
    </dataValidation>
    <dataValidation type="list" allowBlank="1" showInputMessage="1" sqref="O21" xr:uid="{E027C990-8770-44D0-9535-DC7FC5F4BD3B}">
      <formula1>$Z$21:$AC$21</formula1>
    </dataValidation>
    <dataValidation type="list" allowBlank="1" showInputMessage="1" sqref="O22" xr:uid="{C5FAA807-DCD1-4E27-90E1-65E9FE373802}">
      <formula1>$Z$22:$AC$22</formula1>
    </dataValidation>
    <dataValidation type="list" allowBlank="1" showInputMessage="1" sqref="N24:Q25" xr:uid="{9B522170-E988-44CC-87C3-8EE076AFD60A}">
      <formula1>$Z$24:$AC$24</formula1>
    </dataValidation>
    <dataValidation type="list" allowBlank="1" showErrorMessage="1" sqref="R24:S25" xr:uid="{6B65B660-0CBA-49A6-B757-0ACD189EEC01}">
      <formula1>$Z$25:$AC$25</formula1>
    </dataValidation>
    <dataValidation type="list" allowBlank="1" showInputMessage="1" sqref="N26:Q26" xr:uid="{99514384-792F-4A7F-A0F4-00612FA055B7}">
      <formula1>$Z$26:$AC$26</formula1>
    </dataValidation>
    <dataValidation type="list" allowBlank="1" showInputMessage="1" sqref="N27:Q27" xr:uid="{D08DE805-DD5F-442C-9C20-9B4AC2DE98F4}">
      <formula1>$Z$27:$AC$27</formula1>
    </dataValidation>
    <dataValidation type="list" allowBlank="1" showInputMessage="1" sqref="N28:Q28" xr:uid="{6E8E3EC2-585D-4C01-85EC-A71FE532AD71}">
      <formula1>$Z$28:$AC$28</formula1>
    </dataValidation>
    <dataValidation type="list" allowBlank="1" sqref="N29:Q30" xr:uid="{EDF050B0-869E-497E-8ECD-9B0421038B52}">
      <formula1>$Z$29:$AC$29</formula1>
    </dataValidation>
    <dataValidation type="list" allowBlank="1" showInputMessage="1" sqref="R29:S30" xr:uid="{1CB869B2-5C5D-4837-B8A4-8B80AB0ED7A4}">
      <formula1>$Z$30:$AC$30</formula1>
    </dataValidation>
    <dataValidation type="list" allowBlank="1" showInputMessage="1" sqref="N31:Q32" xr:uid="{F6B61388-226C-4F6F-A95D-4FF4C1641E6F}">
      <formula1>$Z$31:$AC$31</formula1>
    </dataValidation>
    <dataValidation type="list" allowBlank="1" showInputMessage="1" sqref="R31:S32" xr:uid="{B88740B1-2EE7-4111-A16D-0C97D9155C95}">
      <formula1>$Z$32:$AC$32</formula1>
    </dataValidation>
    <dataValidation type="list" allowBlank="1" showInputMessage="1" sqref="O44:Q46" xr:uid="{D5449531-A521-4110-A438-36EE7EDDB85E}">
      <formula1>$Z$44:$AC$44</formula1>
    </dataValidation>
    <dataValidation type="list" allowBlank="1" showInputMessage="1" sqref="O47:Q47" xr:uid="{BC32294D-F0DE-4611-87EE-F9CF01987C5C}">
      <formula1>$Z$47:$AC$47</formula1>
    </dataValidation>
    <dataValidation type="list" allowBlank="1" showInputMessage="1" sqref="O48:Q48" xr:uid="{EA15A9D8-A856-438F-9193-8D555C4052D0}">
      <formula1>$Z$48:$AC$48</formula1>
    </dataValidation>
    <dataValidation type="list" allowBlank="1" showInputMessage="1" sqref="O49:Q49" xr:uid="{EC7464A6-2CB7-46FE-BB86-ADBB4B50A848}">
      <formula1>$Z$49:$AC$49</formula1>
    </dataValidation>
    <dataValidation type="list" allowBlank="1" showInputMessage="1" sqref="O50:Q50" xr:uid="{40C3BB9A-ABBC-4A7D-8BDE-06F281C2121D}">
      <formula1>$Z$50:$AC$50</formula1>
    </dataValidation>
  </dataValidations>
  <printOptions horizontalCentered="1" verticalCentered="1"/>
  <pageMargins left="0.23622047244094491" right="0.23622047244094491" top="0.74803149606299213" bottom="0.74803149606299213" header="0.31496062992125984" footer="0.31496062992125984"/>
  <pageSetup paperSize="8" scale="83" orientation="landscape" blackAndWhite="1" r:id="rId1"/>
  <colBreaks count="1" manualBreakCount="1">
    <brk id="19" max="1048575" man="1"/>
  </col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A94B1-B857-4A8D-A8E7-E294DF6C6E42}">
  <sheetPr codeName="Sheet7">
    <pageSetUpPr fitToPage="1"/>
  </sheetPr>
  <dimension ref="A1:O48"/>
  <sheetViews>
    <sheetView showGridLines="0" view="pageBreakPreview" zoomScaleNormal="100" zoomScaleSheetLayoutView="100" workbookViewId="0">
      <selection activeCell="A12" sqref="A12"/>
    </sheetView>
  </sheetViews>
  <sheetFormatPr defaultRowHeight="15" customHeight="1"/>
  <cols>
    <col min="1" max="1" width="4.125" style="3" customWidth="1"/>
    <col min="2" max="3" width="7.125" style="3" customWidth="1"/>
    <col min="4" max="4" width="3.375" style="3" customWidth="1"/>
    <col min="5" max="5" width="10.75" style="3" customWidth="1"/>
    <col min="6" max="6" width="6.625" style="3" customWidth="1"/>
    <col min="7" max="7" width="4.125" style="3" customWidth="1"/>
    <col min="8" max="9" width="7.125" style="3" customWidth="1"/>
    <col min="10" max="10" width="3.375" style="3" customWidth="1"/>
    <col min="11" max="11" width="10.75" style="3" customWidth="1"/>
    <col min="12" max="12" width="2.75" style="3" customWidth="1"/>
    <col min="13" max="13" width="9" style="3"/>
    <col min="14" max="15" width="8.375" style="3" customWidth="1"/>
    <col min="16" max="16384" width="9" style="3"/>
  </cols>
  <sheetData>
    <row r="1" spans="1:15" ht="15" customHeight="1" thickBot="1">
      <c r="A1" s="3" t="s">
        <v>388</v>
      </c>
      <c r="B1" s="53"/>
      <c r="G1" s="54"/>
      <c r="H1" s="53"/>
      <c r="K1" s="68" t="s">
        <v>389</v>
      </c>
    </row>
    <row r="2" spans="1:15" ht="15" customHeight="1">
      <c r="A2" s="656" t="s">
        <v>390</v>
      </c>
      <c r="B2" s="651"/>
      <c r="C2" s="651"/>
      <c r="D2" s="651"/>
      <c r="E2" s="353" t="s">
        <v>391</v>
      </c>
      <c r="F2" s="651" t="s">
        <v>392</v>
      </c>
      <c r="G2" s="651"/>
      <c r="H2" s="647" t="s">
        <v>7</v>
      </c>
      <c r="I2" s="647"/>
      <c r="J2" s="647"/>
      <c r="K2" s="648"/>
      <c r="N2" s="3" t="s">
        <v>391</v>
      </c>
      <c r="O2" s="3" t="s">
        <v>392</v>
      </c>
    </row>
    <row r="3" spans="1:15" ht="15" customHeight="1">
      <c r="A3" s="652" t="s">
        <v>393</v>
      </c>
      <c r="B3" s="653"/>
      <c r="C3" s="653"/>
      <c r="D3" s="653"/>
      <c r="E3" s="356">
        <f>N3</f>
        <v>103.59</v>
      </c>
      <c r="F3" s="654">
        <f>O3</f>
        <v>49.09</v>
      </c>
      <c r="G3" s="654"/>
      <c r="H3" s="649" t="s">
        <v>394</v>
      </c>
      <c r="I3" s="649"/>
      <c r="J3" s="649"/>
      <c r="K3" s="650"/>
      <c r="M3" s="63" t="s">
        <v>393</v>
      </c>
      <c r="N3" s="76">
        <f>INT(E28*100)/100</f>
        <v>103.59</v>
      </c>
      <c r="O3" s="76">
        <f>INT(E47*100)/100</f>
        <v>49.09</v>
      </c>
    </row>
    <row r="4" spans="1:15" ht="15" customHeight="1">
      <c r="A4" s="652" t="s">
        <v>395</v>
      </c>
      <c r="B4" s="653"/>
      <c r="C4" s="653"/>
      <c r="D4" s="653"/>
      <c r="E4" s="356">
        <f>N4</f>
        <v>7.65</v>
      </c>
      <c r="F4" s="655"/>
      <c r="G4" s="655"/>
      <c r="H4" s="649" t="s">
        <v>396</v>
      </c>
      <c r="I4" s="649"/>
      <c r="J4" s="649"/>
      <c r="K4" s="650"/>
      <c r="M4" s="63" t="s">
        <v>397</v>
      </c>
      <c r="N4" s="76">
        <f>INT(K17*100)/100</f>
        <v>7.65</v>
      </c>
      <c r="O4" s="77"/>
    </row>
    <row r="5" spans="1:15" ht="15" customHeight="1">
      <c r="A5" s="652" t="s">
        <v>398</v>
      </c>
      <c r="B5" s="653"/>
      <c r="C5" s="653"/>
      <c r="D5" s="653"/>
      <c r="E5" s="286"/>
      <c r="F5" s="654">
        <f>O5</f>
        <v>6.15</v>
      </c>
      <c r="G5" s="654"/>
      <c r="H5" s="649" t="s">
        <v>399</v>
      </c>
      <c r="I5" s="649"/>
      <c r="J5" s="649"/>
      <c r="K5" s="650"/>
      <c r="M5" s="63" t="s">
        <v>400</v>
      </c>
      <c r="N5" s="77"/>
      <c r="O5" s="76">
        <f>INT(K28*100)/100</f>
        <v>6.15</v>
      </c>
    </row>
    <row r="6" spans="1:15" ht="15" customHeight="1">
      <c r="A6" s="652" t="s">
        <v>401</v>
      </c>
      <c r="B6" s="653"/>
      <c r="C6" s="653"/>
      <c r="D6" s="653"/>
      <c r="E6" s="286"/>
      <c r="F6" s="654">
        <f>O6</f>
        <v>2.65</v>
      </c>
      <c r="G6" s="654"/>
      <c r="H6" s="649" t="s">
        <v>402</v>
      </c>
      <c r="I6" s="649"/>
      <c r="J6" s="649"/>
      <c r="K6" s="650"/>
      <c r="M6" s="63" t="s">
        <v>403</v>
      </c>
      <c r="N6" s="77"/>
      <c r="O6" s="76">
        <f>INT(K38*100)/100</f>
        <v>2.65</v>
      </c>
    </row>
    <row r="7" spans="1:15" ht="15" customHeight="1">
      <c r="A7" s="652" t="s">
        <v>404</v>
      </c>
      <c r="B7" s="653"/>
      <c r="C7" s="653"/>
      <c r="D7" s="653"/>
      <c r="E7" s="286"/>
      <c r="F7" s="654">
        <f>K48</f>
        <v>3.31</v>
      </c>
      <c r="G7" s="654"/>
      <c r="H7" s="649" t="s">
        <v>405</v>
      </c>
      <c r="I7" s="649"/>
      <c r="J7" s="649"/>
      <c r="K7" s="650"/>
      <c r="M7" s="63" t="s">
        <v>406</v>
      </c>
      <c r="N7" s="77"/>
      <c r="O7" s="76">
        <f>INT(K47*100)/100</f>
        <v>3.31</v>
      </c>
    </row>
    <row r="8" spans="1:15" ht="15" customHeight="1" thickBot="1">
      <c r="A8" s="666" t="s">
        <v>407</v>
      </c>
      <c r="B8" s="667"/>
      <c r="C8" s="667"/>
      <c r="D8" s="667"/>
      <c r="E8" s="359">
        <f>E3+E4</f>
        <v>111.24000000000001</v>
      </c>
      <c r="F8" s="668">
        <f>F3+F5+F6+F7</f>
        <v>61.2</v>
      </c>
      <c r="G8" s="668"/>
      <c r="H8" s="661" t="s">
        <v>408</v>
      </c>
      <c r="I8" s="661"/>
      <c r="J8" s="661"/>
      <c r="K8" s="662"/>
    </row>
    <row r="9" spans="1:15" ht="15" customHeight="1">
      <c r="A9" s="16"/>
      <c r="B9" s="16"/>
      <c r="C9" s="16"/>
      <c r="D9" s="16"/>
      <c r="E9" s="16"/>
      <c r="F9" s="16"/>
      <c r="H9" s="53"/>
      <c r="K9" s="54" t="s">
        <v>409</v>
      </c>
    </row>
    <row r="10" spans="1:15" ht="15" customHeight="1" thickBot="1">
      <c r="A10" s="3" t="s">
        <v>410</v>
      </c>
      <c r="E10" s="68" t="s">
        <v>411</v>
      </c>
      <c r="G10" s="3" t="s">
        <v>412</v>
      </c>
      <c r="K10" s="68" t="s">
        <v>411</v>
      </c>
    </row>
    <row r="11" spans="1:15" ht="15" customHeight="1">
      <c r="A11" s="357" t="s">
        <v>413</v>
      </c>
      <c r="B11" s="353" t="s">
        <v>414</v>
      </c>
      <c r="C11" s="362" t="s">
        <v>415</v>
      </c>
      <c r="D11" s="79" t="s">
        <v>416</v>
      </c>
      <c r="E11" s="363" t="s">
        <v>417</v>
      </c>
      <c r="G11" s="357" t="s">
        <v>413</v>
      </c>
      <c r="H11" s="353" t="s">
        <v>414</v>
      </c>
      <c r="I11" s="362" t="s">
        <v>415</v>
      </c>
      <c r="J11" s="79" t="s">
        <v>416</v>
      </c>
      <c r="K11" s="363" t="s">
        <v>418</v>
      </c>
    </row>
    <row r="12" spans="1:15" ht="15" customHeight="1">
      <c r="A12" s="102">
        <v>1</v>
      </c>
      <c r="B12" s="103">
        <v>3.64</v>
      </c>
      <c r="C12" s="361">
        <v>2.73</v>
      </c>
      <c r="D12" s="118"/>
      <c r="E12" s="364">
        <f>IF(B12=0,"",IF(OR(D12="÷2",D12=2),B12*C12/2,B12*C12))</f>
        <v>9.9372000000000007</v>
      </c>
      <c r="G12" s="102" t="s">
        <v>419</v>
      </c>
      <c r="H12" s="103">
        <v>3.64</v>
      </c>
      <c r="I12" s="361">
        <v>0.91</v>
      </c>
      <c r="J12" s="118">
        <v>2</v>
      </c>
      <c r="K12" s="364">
        <f>IF(H12=0,"",IF(OR(J12="÷2",J12=2),H12*I12/2,H12*I12))</f>
        <v>1.6562000000000001</v>
      </c>
    </row>
    <row r="13" spans="1:15" ht="15" customHeight="1">
      <c r="A13" s="102">
        <v>2</v>
      </c>
      <c r="B13" s="103">
        <v>1.82</v>
      </c>
      <c r="C13" s="361">
        <v>9.1</v>
      </c>
      <c r="D13" s="118"/>
      <c r="E13" s="364">
        <f t="shared" ref="E13:E27" si="0">IF(B13=0,"",IF(OR(D13="÷2",D13=2),B13*C13/2,B13*C13))</f>
        <v>16.562000000000001</v>
      </c>
      <c r="G13" s="102"/>
      <c r="H13" s="103">
        <v>2</v>
      </c>
      <c r="I13" s="361">
        <v>3</v>
      </c>
      <c r="J13" s="118" t="s">
        <v>420</v>
      </c>
      <c r="K13" s="364">
        <f t="shared" ref="K13:K16" si="1">IF(H13=0,"",IF(OR(J13="÷2",J13=2),H13*I13/2,H13*I13))</f>
        <v>6</v>
      </c>
    </row>
    <row r="14" spans="1:15" ht="15" customHeight="1">
      <c r="A14" s="102">
        <v>3</v>
      </c>
      <c r="B14" s="103">
        <v>5.45</v>
      </c>
      <c r="C14" s="361">
        <v>4.3</v>
      </c>
      <c r="D14" s="118"/>
      <c r="E14" s="364">
        <f t="shared" si="0"/>
        <v>23.434999999999999</v>
      </c>
      <c r="G14" s="102"/>
      <c r="H14" s="103"/>
      <c r="I14" s="361"/>
      <c r="J14" s="118"/>
      <c r="K14" s="364" t="str">
        <f>IF(H14=0,"",IF(OR(J14="÷2",J14=2),H14*I14/2,H14*I14))</f>
        <v/>
      </c>
    </row>
    <row r="15" spans="1:15" ht="15" customHeight="1">
      <c r="A15" s="102">
        <v>4</v>
      </c>
      <c r="B15" s="103">
        <v>3.64</v>
      </c>
      <c r="C15" s="361">
        <v>3.64</v>
      </c>
      <c r="D15" s="118"/>
      <c r="E15" s="364">
        <f t="shared" si="0"/>
        <v>13.249600000000001</v>
      </c>
      <c r="G15" s="102"/>
      <c r="H15" s="103"/>
      <c r="I15" s="361"/>
      <c r="J15" s="118"/>
      <c r="K15" s="364" t="str">
        <f t="shared" si="1"/>
        <v/>
      </c>
    </row>
    <row r="16" spans="1:15" ht="15" customHeight="1">
      <c r="A16" s="102">
        <v>5</v>
      </c>
      <c r="B16" s="103">
        <v>0.91</v>
      </c>
      <c r="C16" s="361">
        <v>0.91</v>
      </c>
      <c r="D16" s="118">
        <v>2</v>
      </c>
      <c r="E16" s="364">
        <f t="shared" si="0"/>
        <v>0.41405000000000003</v>
      </c>
      <c r="G16" s="102"/>
      <c r="H16" s="103"/>
      <c r="I16" s="361"/>
      <c r="J16" s="119"/>
      <c r="K16" s="364" t="str">
        <f t="shared" si="1"/>
        <v/>
      </c>
    </row>
    <row r="17" spans="1:15" ht="15" customHeight="1">
      <c r="A17" s="102">
        <v>6</v>
      </c>
      <c r="B17" s="103">
        <v>10</v>
      </c>
      <c r="C17" s="361">
        <v>4</v>
      </c>
      <c r="D17" s="118"/>
      <c r="E17" s="364">
        <f t="shared" si="0"/>
        <v>40</v>
      </c>
      <c r="G17" s="78" t="s">
        <v>421</v>
      </c>
      <c r="H17" s="80"/>
      <c r="I17" s="360"/>
      <c r="J17" s="81"/>
      <c r="K17" s="364">
        <f>SUM(K12:K16)</f>
        <v>7.6562000000000001</v>
      </c>
      <c r="O17" s="101"/>
    </row>
    <row r="18" spans="1:15" ht="15" customHeight="1" thickBot="1">
      <c r="A18" s="102"/>
      <c r="B18" s="103"/>
      <c r="C18" s="361"/>
      <c r="D18" s="118"/>
      <c r="E18" s="364" t="str">
        <f t="shared" si="0"/>
        <v/>
      </c>
      <c r="G18" s="659" t="s">
        <v>422</v>
      </c>
      <c r="H18" s="660"/>
      <c r="I18" s="660"/>
      <c r="J18" s="660"/>
      <c r="K18" s="113" t="str">
        <f>IF(K17=INT(K17),INT(K17*100)/100&amp;".00㎡",IF(INT(K17*10)/10=INT(K17*100)/100,INT(K17*100)/100&amp;"0㎡",INT(K17*100)/100&amp;"㎡"))</f>
        <v>7.65㎡</v>
      </c>
    </row>
    <row r="19" spans="1:15" ht="15" customHeight="1" thickBot="1">
      <c r="A19" s="102"/>
      <c r="B19" s="103"/>
      <c r="C19" s="361"/>
      <c r="D19" s="118"/>
      <c r="E19" s="364" t="str">
        <f t="shared" si="0"/>
        <v/>
      </c>
      <c r="G19" s="3" t="s">
        <v>423</v>
      </c>
      <c r="H19" s="53"/>
    </row>
    <row r="20" spans="1:15" ht="15" customHeight="1">
      <c r="A20" s="102"/>
      <c r="B20" s="103"/>
      <c r="C20" s="361"/>
      <c r="D20" s="118"/>
      <c r="E20" s="364" t="str">
        <f t="shared" si="0"/>
        <v/>
      </c>
      <c r="G20" s="357" t="s">
        <v>413</v>
      </c>
      <c r="H20" s="353" t="s">
        <v>414</v>
      </c>
      <c r="I20" s="362" t="s">
        <v>415</v>
      </c>
      <c r="J20" s="79" t="s">
        <v>416</v>
      </c>
      <c r="K20" s="109" t="s">
        <v>418</v>
      </c>
    </row>
    <row r="21" spans="1:15" ht="15" customHeight="1">
      <c r="A21" s="102"/>
      <c r="B21" s="103"/>
      <c r="C21" s="361"/>
      <c r="D21" s="118"/>
      <c r="E21" s="364" t="str">
        <f t="shared" si="0"/>
        <v/>
      </c>
      <c r="G21" s="102" t="s">
        <v>424</v>
      </c>
      <c r="H21" s="103">
        <v>3.64</v>
      </c>
      <c r="I21" s="361">
        <v>2.73</v>
      </c>
      <c r="J21" s="118"/>
      <c r="K21" s="364">
        <f>IF(H21=0,"",IF(OR(J21="÷2",J21=2),H21*I21/2,H21*I21))</f>
        <v>9.9372000000000007</v>
      </c>
    </row>
    <row r="22" spans="1:15" ht="15" customHeight="1">
      <c r="A22" s="102"/>
      <c r="B22" s="103"/>
      <c r="C22" s="361"/>
      <c r="D22" s="118"/>
      <c r="E22" s="364" t="str">
        <f t="shared" si="0"/>
        <v/>
      </c>
      <c r="G22" s="102" t="s">
        <v>425</v>
      </c>
      <c r="H22" s="103">
        <v>0.91</v>
      </c>
      <c r="I22" s="361">
        <v>0.91</v>
      </c>
      <c r="J22" s="118"/>
      <c r="K22" s="364">
        <f t="shared" ref="K22:K25" si="2">IF(H22=0,"",IF(OR(J22="÷2",J22=2),H22*I22/2,H22*I22))</f>
        <v>0.82810000000000006</v>
      </c>
    </row>
    <row r="23" spans="1:15" ht="15" customHeight="1">
      <c r="A23" s="102"/>
      <c r="B23" s="103"/>
      <c r="C23" s="361"/>
      <c r="D23" s="118"/>
      <c r="E23" s="364" t="str">
        <f t="shared" si="0"/>
        <v/>
      </c>
      <c r="G23" s="102"/>
      <c r="H23" s="103"/>
      <c r="I23" s="361"/>
      <c r="J23" s="118"/>
      <c r="K23" s="364" t="str">
        <f t="shared" si="2"/>
        <v/>
      </c>
    </row>
    <row r="24" spans="1:15" ht="15" customHeight="1">
      <c r="A24" s="102"/>
      <c r="B24" s="103"/>
      <c r="C24" s="361"/>
      <c r="D24" s="118"/>
      <c r="E24" s="364" t="str">
        <f t="shared" si="0"/>
        <v/>
      </c>
      <c r="G24" s="102"/>
      <c r="H24" s="103"/>
      <c r="I24" s="361"/>
      <c r="J24" s="118"/>
      <c r="K24" s="364" t="str">
        <f t="shared" si="2"/>
        <v/>
      </c>
    </row>
    <row r="25" spans="1:15" ht="15" customHeight="1">
      <c r="A25" s="102"/>
      <c r="B25" s="103"/>
      <c r="C25" s="361"/>
      <c r="D25" s="118"/>
      <c r="E25" s="364" t="str">
        <f t="shared" si="0"/>
        <v/>
      </c>
      <c r="G25" s="102"/>
      <c r="H25" s="103"/>
      <c r="I25" s="361"/>
      <c r="J25" s="119"/>
      <c r="K25" s="364" t="str">
        <f t="shared" si="2"/>
        <v/>
      </c>
    </row>
    <row r="26" spans="1:15" ht="15" customHeight="1">
      <c r="A26" s="102"/>
      <c r="B26" s="103"/>
      <c r="C26" s="361"/>
      <c r="D26" s="118"/>
      <c r="E26" s="364" t="str">
        <f t="shared" si="0"/>
        <v/>
      </c>
      <c r="G26" s="369" t="s">
        <v>421</v>
      </c>
      <c r="H26" s="80"/>
      <c r="I26" s="360"/>
      <c r="J26" s="81"/>
      <c r="K26" s="364">
        <f>SUM(K21:K25)</f>
        <v>10.7653</v>
      </c>
    </row>
    <row r="27" spans="1:15" ht="15" customHeight="1">
      <c r="A27" s="102"/>
      <c r="B27" s="103"/>
      <c r="C27" s="361"/>
      <c r="D27" s="118"/>
      <c r="E27" s="364" t="str">
        <f t="shared" si="0"/>
        <v/>
      </c>
      <c r="G27" s="663" t="s">
        <v>426</v>
      </c>
      <c r="H27" s="664"/>
      <c r="I27" s="664"/>
      <c r="J27" s="665"/>
      <c r="K27" s="287">
        <v>1.2</v>
      </c>
    </row>
    <row r="28" spans="1:15" ht="15" customHeight="1">
      <c r="A28" s="354" t="s">
        <v>421</v>
      </c>
      <c r="B28" s="80"/>
      <c r="C28" s="360"/>
      <c r="D28" s="110"/>
      <c r="E28" s="364">
        <f>SUM(E12:E27)</f>
        <v>103.59785000000001</v>
      </c>
      <c r="G28" s="669" t="s">
        <v>427</v>
      </c>
      <c r="H28" s="670"/>
      <c r="I28" s="670"/>
      <c r="J28" s="670"/>
      <c r="K28" s="111">
        <f>K27/2.1*K26</f>
        <v>6.1515999999999993</v>
      </c>
    </row>
    <row r="29" spans="1:15" ht="15" customHeight="1" thickBot="1">
      <c r="A29" s="657" t="s">
        <v>428</v>
      </c>
      <c r="B29" s="658"/>
      <c r="C29" s="104"/>
      <c r="D29" s="105"/>
      <c r="E29" s="112">
        <f>INT(E28*100)/100</f>
        <v>103.59</v>
      </c>
      <c r="G29" s="659" t="s">
        <v>429</v>
      </c>
      <c r="H29" s="660"/>
      <c r="I29" s="660"/>
      <c r="J29" s="660"/>
      <c r="K29" s="112">
        <f>INT(K28*100)/100</f>
        <v>6.15</v>
      </c>
    </row>
    <row r="30" spans="1:15" ht="15" customHeight="1" thickBot="1">
      <c r="A30" s="3" t="s">
        <v>430</v>
      </c>
      <c r="E30" s="54"/>
      <c r="G30" s="3" t="s">
        <v>431</v>
      </c>
    </row>
    <row r="31" spans="1:15" ht="15" customHeight="1">
      <c r="A31" s="357" t="s">
        <v>413</v>
      </c>
      <c r="B31" s="353" t="s">
        <v>414</v>
      </c>
      <c r="C31" s="362" t="s">
        <v>415</v>
      </c>
      <c r="D31" s="79" t="s">
        <v>416</v>
      </c>
      <c r="E31" s="363" t="s">
        <v>417</v>
      </c>
      <c r="G31" s="357" t="s">
        <v>413</v>
      </c>
      <c r="H31" s="353" t="s">
        <v>414</v>
      </c>
      <c r="I31" s="362" t="s">
        <v>415</v>
      </c>
      <c r="J31" s="79" t="s">
        <v>416</v>
      </c>
      <c r="K31" s="363" t="s">
        <v>418</v>
      </c>
    </row>
    <row r="32" spans="1:15" ht="15" customHeight="1">
      <c r="A32" s="102">
        <v>1</v>
      </c>
      <c r="B32" s="103">
        <v>6.3</v>
      </c>
      <c r="C32" s="361">
        <v>7.2</v>
      </c>
      <c r="D32" s="118"/>
      <c r="E32" s="364">
        <f>IF(B32=0,"",IF(OR(D32="÷2",D32=2),B32*C32/2,B32*C32))</f>
        <v>45.36</v>
      </c>
      <c r="G32" s="102" t="s">
        <v>432</v>
      </c>
      <c r="H32" s="103">
        <v>3.64</v>
      </c>
      <c r="I32" s="361">
        <v>0.91</v>
      </c>
      <c r="J32" s="118"/>
      <c r="K32" s="364">
        <f>IF(H32=0,"",IF(OR(J32="÷2",J32=2),H32*I32/2,H32*I32))</f>
        <v>3.3124000000000002</v>
      </c>
    </row>
    <row r="33" spans="1:11" ht="15" customHeight="1">
      <c r="A33" s="102">
        <v>2</v>
      </c>
      <c r="B33" s="103">
        <v>1.82</v>
      </c>
      <c r="C33" s="361">
        <v>1.82</v>
      </c>
      <c r="D33" s="118"/>
      <c r="E33" s="364">
        <f t="shared" ref="E33:E46" si="3">IF(B33=0,"",IF(OR(D33="÷2",D33=2),B33*C33/2,B33*C33))</f>
        <v>3.3124000000000002</v>
      </c>
      <c r="G33" s="102" t="s">
        <v>433</v>
      </c>
      <c r="H33" s="103">
        <v>0.91</v>
      </c>
      <c r="I33" s="361">
        <v>0.91</v>
      </c>
      <c r="J33" s="118" t="s">
        <v>420</v>
      </c>
      <c r="K33" s="364">
        <f t="shared" ref="K33:K36" si="4">IF(H33=0,"",IF(OR(J33="÷2",J33=2),H33*I33/2,H33*I33))</f>
        <v>0.82810000000000006</v>
      </c>
    </row>
    <row r="34" spans="1:11" ht="15" customHeight="1">
      <c r="A34" s="102">
        <v>3</v>
      </c>
      <c r="B34" s="103">
        <v>0.91</v>
      </c>
      <c r="C34" s="361">
        <v>0.92100000000000004</v>
      </c>
      <c r="D34" s="118">
        <v>2</v>
      </c>
      <c r="E34" s="364">
        <f t="shared" si="3"/>
        <v>0.41905500000000001</v>
      </c>
      <c r="G34" s="102"/>
      <c r="H34" s="103">
        <v>5</v>
      </c>
      <c r="I34" s="361">
        <v>0.5</v>
      </c>
      <c r="J34" s="118"/>
      <c r="K34" s="364">
        <f t="shared" si="4"/>
        <v>2.5</v>
      </c>
    </row>
    <row r="35" spans="1:11" ht="15" customHeight="1">
      <c r="A35" s="102"/>
      <c r="B35" s="103"/>
      <c r="C35" s="361"/>
      <c r="D35" s="118"/>
      <c r="E35" s="364" t="str">
        <f t="shared" si="3"/>
        <v/>
      </c>
      <c r="G35" s="102"/>
      <c r="H35" s="103"/>
      <c r="I35" s="361"/>
      <c r="J35" s="118"/>
      <c r="K35" s="364" t="str">
        <f t="shared" si="4"/>
        <v/>
      </c>
    </row>
    <row r="36" spans="1:11" ht="15" customHeight="1">
      <c r="A36" s="102"/>
      <c r="B36" s="103"/>
      <c r="C36" s="361"/>
      <c r="D36" s="119"/>
      <c r="E36" s="364" t="str">
        <f t="shared" si="3"/>
        <v/>
      </c>
      <c r="G36" s="102"/>
      <c r="H36" s="103"/>
      <c r="I36" s="361"/>
      <c r="J36" s="119"/>
      <c r="K36" s="364" t="str">
        <f t="shared" si="4"/>
        <v/>
      </c>
    </row>
    <row r="37" spans="1:11" ht="15" customHeight="1">
      <c r="A37" s="102"/>
      <c r="B37" s="103"/>
      <c r="C37" s="361"/>
      <c r="D37" s="119"/>
      <c r="E37" s="364" t="str">
        <f t="shared" si="3"/>
        <v/>
      </c>
      <c r="G37" s="354" t="s">
        <v>421</v>
      </c>
      <c r="H37" s="80"/>
      <c r="I37" s="360"/>
      <c r="J37" s="81"/>
      <c r="K37" s="364">
        <f>SUM(K32:K36)</f>
        <v>6.6405000000000003</v>
      </c>
    </row>
    <row r="38" spans="1:11" ht="15" customHeight="1">
      <c r="A38" s="102"/>
      <c r="B38" s="103"/>
      <c r="C38" s="361"/>
      <c r="D38" s="119"/>
      <c r="E38" s="364" t="str">
        <f t="shared" si="3"/>
        <v/>
      </c>
      <c r="G38" s="669" t="s">
        <v>434</v>
      </c>
      <c r="H38" s="670"/>
      <c r="I38" s="670"/>
      <c r="J38" s="670"/>
      <c r="K38" s="111">
        <f>K37*0.4</f>
        <v>2.6562000000000001</v>
      </c>
    </row>
    <row r="39" spans="1:11" ht="15" customHeight="1" thickBot="1">
      <c r="A39" s="102"/>
      <c r="B39" s="103"/>
      <c r="C39" s="361"/>
      <c r="D39" s="119"/>
      <c r="E39" s="364" t="str">
        <f t="shared" si="3"/>
        <v/>
      </c>
      <c r="G39" s="659" t="s">
        <v>429</v>
      </c>
      <c r="H39" s="660"/>
      <c r="I39" s="660"/>
      <c r="J39" s="660"/>
      <c r="K39" s="112">
        <f>INT(K38*100)/100</f>
        <v>2.65</v>
      </c>
    </row>
    <row r="40" spans="1:11" ht="15" customHeight="1" thickBot="1">
      <c r="A40" s="102"/>
      <c r="B40" s="103"/>
      <c r="C40" s="361"/>
      <c r="D40" s="119"/>
      <c r="E40" s="364" t="str">
        <f t="shared" si="3"/>
        <v/>
      </c>
      <c r="G40" s="3" t="s">
        <v>435</v>
      </c>
      <c r="K40" s="108"/>
    </row>
    <row r="41" spans="1:11" ht="15" customHeight="1">
      <c r="A41" s="102"/>
      <c r="B41" s="103"/>
      <c r="C41" s="361"/>
      <c r="D41" s="119"/>
      <c r="E41" s="364" t="str">
        <f t="shared" si="3"/>
        <v/>
      </c>
      <c r="G41" s="357" t="s">
        <v>413</v>
      </c>
      <c r="H41" s="353" t="s">
        <v>414</v>
      </c>
      <c r="I41" s="362" t="s">
        <v>415</v>
      </c>
      <c r="J41" s="79" t="s">
        <v>416</v>
      </c>
      <c r="K41" s="109" t="s">
        <v>418</v>
      </c>
    </row>
    <row r="42" spans="1:11" ht="15" customHeight="1">
      <c r="A42" s="102"/>
      <c r="B42" s="103"/>
      <c r="C42" s="361"/>
      <c r="D42" s="119"/>
      <c r="E42" s="364" t="str">
        <f t="shared" si="3"/>
        <v/>
      </c>
      <c r="G42" s="102">
        <v>1</v>
      </c>
      <c r="H42" s="103">
        <v>1.82</v>
      </c>
      <c r="I42" s="361">
        <v>1.82</v>
      </c>
      <c r="J42" s="118" t="s">
        <v>420</v>
      </c>
      <c r="K42" s="364">
        <f>IF(H42=0,"",IF(OR(J42="÷2",J42=2),H42*I42/2,H42*I42))</f>
        <v>3.3124000000000002</v>
      </c>
    </row>
    <row r="43" spans="1:11" ht="15" customHeight="1">
      <c r="A43" s="102"/>
      <c r="B43" s="103"/>
      <c r="C43" s="361"/>
      <c r="D43" s="119"/>
      <c r="E43" s="364" t="str">
        <f t="shared" si="3"/>
        <v/>
      </c>
      <c r="G43" s="102"/>
      <c r="H43" s="103"/>
      <c r="I43" s="361"/>
      <c r="J43" s="118" t="s">
        <v>420</v>
      </c>
      <c r="K43" s="364" t="str">
        <f t="shared" ref="K43:K46" si="5">IF(H43=0,"",IF(OR(J43="÷2",J43=2),H43*I43/2,H43*I43))</f>
        <v/>
      </c>
    </row>
    <row r="44" spans="1:11" ht="15" customHeight="1">
      <c r="A44" s="102"/>
      <c r="B44" s="103"/>
      <c r="C44" s="361"/>
      <c r="D44" s="119"/>
      <c r="E44" s="364" t="str">
        <f t="shared" si="3"/>
        <v/>
      </c>
      <c r="G44" s="102"/>
      <c r="H44" s="103"/>
      <c r="I44" s="361"/>
      <c r="J44" s="118"/>
      <c r="K44" s="364" t="str">
        <f t="shared" si="5"/>
        <v/>
      </c>
    </row>
    <row r="45" spans="1:11" ht="15" customHeight="1">
      <c r="A45" s="102"/>
      <c r="B45" s="103"/>
      <c r="C45" s="361"/>
      <c r="D45" s="119"/>
      <c r="E45" s="364" t="str">
        <f t="shared" si="3"/>
        <v/>
      </c>
      <c r="G45" s="102"/>
      <c r="H45" s="103"/>
      <c r="I45" s="361"/>
      <c r="J45" s="118"/>
      <c r="K45" s="364" t="str">
        <f t="shared" si="5"/>
        <v/>
      </c>
    </row>
    <row r="46" spans="1:11" ht="15" customHeight="1">
      <c r="A46" s="102"/>
      <c r="B46" s="103"/>
      <c r="C46" s="361"/>
      <c r="D46" s="119"/>
      <c r="E46" s="364" t="str">
        <f t="shared" si="3"/>
        <v/>
      </c>
      <c r="G46" s="102"/>
      <c r="H46" s="103"/>
      <c r="I46" s="361"/>
      <c r="J46" s="119"/>
      <c r="K46" s="364" t="str">
        <f t="shared" si="5"/>
        <v/>
      </c>
    </row>
    <row r="47" spans="1:11" ht="15" customHeight="1">
      <c r="A47" s="354" t="s">
        <v>421</v>
      </c>
      <c r="B47" s="80"/>
      <c r="C47" s="360"/>
      <c r="D47" s="110"/>
      <c r="E47" s="364">
        <f>SUM(E32:E46)</f>
        <v>49.091454999999996</v>
      </c>
      <c r="G47" s="354" t="s">
        <v>421</v>
      </c>
      <c r="H47" s="80"/>
      <c r="I47" s="360"/>
      <c r="J47" s="110"/>
      <c r="K47" s="364">
        <f>SUM(K42:K46)</f>
        <v>3.3124000000000002</v>
      </c>
    </row>
    <row r="48" spans="1:11" ht="15" customHeight="1" thickBot="1">
      <c r="A48" s="657" t="s">
        <v>436</v>
      </c>
      <c r="B48" s="658"/>
      <c r="C48" s="104"/>
      <c r="D48" s="105"/>
      <c r="E48" s="112">
        <f>INT(E47*100)/100</f>
        <v>49.09</v>
      </c>
      <c r="G48" s="659" t="s">
        <v>437</v>
      </c>
      <c r="H48" s="660"/>
      <c r="I48" s="660"/>
      <c r="J48" s="660"/>
      <c r="K48" s="112">
        <f>INT(K47*100)/100</f>
        <v>3.31</v>
      </c>
    </row>
  </sheetData>
  <sheetProtection algorithmName="SHA-512" hashValue="ymxYGpEI9clSKWqQ0SFyT1F9FqH+uNaE86h9zdqMz0D45VNx+c7gw43663cJpioK/Cxb0eEPVHglzjh8ynL/Tw==" saltValue="k2KRnrSg8nicNunuLmW/Qg==" spinCount="100000" sheet="1" objects="1" scenarios="1" selectLockedCells="1"/>
  <mergeCells count="30">
    <mergeCell ref="A48:B48"/>
    <mergeCell ref="G18:J18"/>
    <mergeCell ref="H7:K7"/>
    <mergeCell ref="H8:K8"/>
    <mergeCell ref="G27:J27"/>
    <mergeCell ref="A29:B29"/>
    <mergeCell ref="A7:D7"/>
    <mergeCell ref="A8:D8"/>
    <mergeCell ref="F7:G7"/>
    <mergeCell ref="F8:G8"/>
    <mergeCell ref="G38:J38"/>
    <mergeCell ref="G39:J39"/>
    <mergeCell ref="G48:J48"/>
    <mergeCell ref="G28:J28"/>
    <mergeCell ref="G29:J29"/>
    <mergeCell ref="F2:G2"/>
    <mergeCell ref="A3:D3"/>
    <mergeCell ref="A5:D5"/>
    <mergeCell ref="A6:D6"/>
    <mergeCell ref="A4:D4"/>
    <mergeCell ref="F3:G3"/>
    <mergeCell ref="F5:G5"/>
    <mergeCell ref="F6:G6"/>
    <mergeCell ref="F4:G4"/>
    <mergeCell ref="A2:D2"/>
    <mergeCell ref="H2:K2"/>
    <mergeCell ref="H3:K3"/>
    <mergeCell ref="H5:K5"/>
    <mergeCell ref="H6:K6"/>
    <mergeCell ref="H4:K4"/>
  </mergeCells>
  <phoneticPr fontId="1"/>
  <dataValidations count="1">
    <dataValidation type="list" showInputMessage="1" showErrorMessage="1" sqref="D12:D27 D32:D46 J12:J16 J21:J25 J32:J36 J42:J46" xr:uid="{015A3BFA-FB1A-4B47-B88C-B67B4E447A48}">
      <formula1>"÷2,2,　, ,"</formula1>
    </dataValidation>
  </dataValidations>
  <printOptions horizontalCentered="1"/>
  <pageMargins left="0.70866141732283472" right="0.70866141732283472" top="0.74803149606299213" bottom="0.74803149606299213" header="0.31496062992125984" footer="0.31496062992125984"/>
  <pageSetup paperSize="9" orientation="portrait" blackAndWhite="1" horizontalDpi="1200" verticalDpi="1200" r:id="rId1"/>
  <colBreaks count="1" manualBreakCount="1">
    <brk id="11" max="1048575" man="1"/>
  </col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1E3D7-D7F6-47C3-9F93-8FD1F3F7561A}">
  <sheetPr codeName="Sheet8"/>
  <dimension ref="A1:AN70"/>
  <sheetViews>
    <sheetView showGridLines="0" view="pageBreakPreview" zoomScaleNormal="100" zoomScaleSheetLayoutView="100" workbookViewId="0">
      <selection activeCell="A14" sqref="A14:B14"/>
    </sheetView>
  </sheetViews>
  <sheetFormatPr defaultColWidth="2.625" defaultRowHeight="15" customHeight="1"/>
  <cols>
    <col min="1" max="16384" width="2.625" style="3"/>
  </cols>
  <sheetData>
    <row r="1" spans="1:40" ht="15" customHeight="1" thickBot="1">
      <c r="A1" s="16" t="s">
        <v>438</v>
      </c>
    </row>
    <row r="2" spans="1:40" ht="15" customHeight="1">
      <c r="A2" s="656" t="s">
        <v>392</v>
      </c>
      <c r="B2" s="651"/>
      <c r="C2" s="651" t="s">
        <v>439</v>
      </c>
      <c r="D2" s="651"/>
      <c r="E2" s="651" t="s">
        <v>440</v>
      </c>
      <c r="F2" s="651"/>
      <c r="G2" s="704">
        <f>K25</f>
        <v>13.75</v>
      </c>
      <c r="H2" s="704"/>
      <c r="I2" s="705"/>
    </row>
    <row r="3" spans="1:40" ht="15" customHeight="1">
      <c r="A3" s="718"/>
      <c r="B3" s="719"/>
      <c r="C3" s="719"/>
      <c r="D3" s="719"/>
      <c r="E3" s="719" t="s">
        <v>441</v>
      </c>
      <c r="F3" s="719"/>
      <c r="G3" s="706">
        <f>K39</f>
        <v>5.94</v>
      </c>
      <c r="H3" s="706"/>
      <c r="I3" s="707"/>
    </row>
    <row r="4" spans="1:40" ht="15" customHeight="1">
      <c r="A4" s="718"/>
      <c r="B4" s="719"/>
      <c r="C4" s="719" t="s">
        <v>442</v>
      </c>
      <c r="D4" s="719"/>
      <c r="E4" s="719" t="s">
        <v>443</v>
      </c>
      <c r="F4" s="719"/>
      <c r="G4" s="706">
        <f>AF25</f>
        <v>10.5</v>
      </c>
      <c r="H4" s="706"/>
      <c r="I4" s="707"/>
    </row>
    <row r="5" spans="1:40" ht="15" customHeight="1">
      <c r="A5" s="718"/>
      <c r="B5" s="719"/>
      <c r="C5" s="719"/>
      <c r="D5" s="719"/>
      <c r="E5" s="719" t="s">
        <v>444</v>
      </c>
      <c r="F5" s="719"/>
      <c r="G5" s="706">
        <f>AF39</f>
        <v>8.4499999999999993</v>
      </c>
      <c r="H5" s="706"/>
      <c r="I5" s="707"/>
    </row>
    <row r="6" spans="1:40" ht="15" customHeight="1">
      <c r="A6" s="718" t="s">
        <v>391</v>
      </c>
      <c r="B6" s="719"/>
      <c r="C6" s="719" t="s">
        <v>439</v>
      </c>
      <c r="D6" s="719"/>
      <c r="E6" s="719" t="s">
        <v>440</v>
      </c>
      <c r="F6" s="719"/>
      <c r="G6" s="706">
        <f>K55</f>
        <v>3.24</v>
      </c>
      <c r="H6" s="706"/>
      <c r="I6" s="707"/>
    </row>
    <row r="7" spans="1:40" ht="15" customHeight="1">
      <c r="A7" s="718"/>
      <c r="B7" s="719"/>
      <c r="C7" s="719"/>
      <c r="D7" s="719"/>
      <c r="E7" s="719" t="s">
        <v>441</v>
      </c>
      <c r="F7" s="719"/>
      <c r="G7" s="706">
        <f>K69</f>
        <v>26.1</v>
      </c>
      <c r="H7" s="706"/>
      <c r="I7" s="707"/>
    </row>
    <row r="8" spans="1:40" ht="15" customHeight="1">
      <c r="A8" s="718"/>
      <c r="B8" s="719"/>
      <c r="C8" s="719" t="s">
        <v>442</v>
      </c>
      <c r="D8" s="719"/>
      <c r="E8" s="719" t="s">
        <v>443</v>
      </c>
      <c r="F8" s="719"/>
      <c r="G8" s="706">
        <f>AF55</f>
        <v>7.87</v>
      </c>
      <c r="H8" s="706"/>
      <c r="I8" s="707"/>
      <c r="U8" s="16"/>
    </row>
    <row r="9" spans="1:40" ht="15" customHeight="1" thickBot="1">
      <c r="A9" s="720"/>
      <c r="B9" s="721"/>
      <c r="C9" s="721"/>
      <c r="D9" s="721"/>
      <c r="E9" s="721" t="s">
        <v>444</v>
      </c>
      <c r="F9" s="721"/>
      <c r="G9" s="708">
        <f>AF69</f>
        <v>29.92</v>
      </c>
      <c r="H9" s="708"/>
      <c r="I9" s="709"/>
    </row>
    <row r="10" spans="1:40" ht="15" customHeight="1">
      <c r="I10" s="68" t="s">
        <v>389</v>
      </c>
    </row>
    <row r="12" spans="1:40" ht="15" customHeight="1" thickBot="1">
      <c r="A12" s="16" t="s">
        <v>445</v>
      </c>
      <c r="B12" s="16"/>
      <c r="C12" s="16" t="s">
        <v>446</v>
      </c>
      <c r="D12" s="16"/>
      <c r="E12" s="16"/>
      <c r="F12" s="3" t="s">
        <v>447</v>
      </c>
      <c r="K12" s="54"/>
      <c r="L12" s="54"/>
      <c r="M12" s="54"/>
      <c r="N12" s="68" t="s">
        <v>411</v>
      </c>
      <c r="V12" s="16" t="s">
        <v>445</v>
      </c>
      <c r="W12" s="16"/>
      <c r="X12" s="16" t="s">
        <v>448</v>
      </c>
      <c r="Y12" s="16"/>
      <c r="Z12" s="16"/>
      <c r="AA12" s="3" t="s">
        <v>449</v>
      </c>
      <c r="AF12" s="54"/>
      <c r="AG12" s="54"/>
      <c r="AH12" s="54"/>
      <c r="AI12" s="68" t="s">
        <v>411</v>
      </c>
    </row>
    <row r="13" spans="1:40" ht="15" customHeight="1">
      <c r="A13" s="697" t="s">
        <v>413</v>
      </c>
      <c r="B13" s="696"/>
      <c r="C13" s="686" t="s">
        <v>414</v>
      </c>
      <c r="D13" s="693"/>
      <c r="E13" s="696"/>
      <c r="F13" s="686" t="s">
        <v>415</v>
      </c>
      <c r="G13" s="693"/>
      <c r="H13" s="694"/>
      <c r="I13" s="695" t="s">
        <v>416</v>
      </c>
      <c r="J13" s="696"/>
      <c r="K13" s="651" t="s">
        <v>417</v>
      </c>
      <c r="L13" s="651"/>
      <c r="M13" s="686"/>
      <c r="N13" s="687"/>
      <c r="P13" s="120"/>
      <c r="Q13" s="120"/>
      <c r="R13" s="124"/>
      <c r="S13" s="121"/>
      <c r="V13" s="697" t="s">
        <v>413</v>
      </c>
      <c r="W13" s="696"/>
      <c r="X13" s="686" t="s">
        <v>414</v>
      </c>
      <c r="Y13" s="693"/>
      <c r="Z13" s="696"/>
      <c r="AA13" s="686" t="s">
        <v>415</v>
      </c>
      <c r="AB13" s="693"/>
      <c r="AC13" s="694"/>
      <c r="AD13" s="695" t="s">
        <v>416</v>
      </c>
      <c r="AE13" s="696"/>
      <c r="AF13" s="651" t="s">
        <v>417</v>
      </c>
      <c r="AG13" s="651"/>
      <c r="AH13" s="686"/>
      <c r="AI13" s="687"/>
      <c r="AK13" s="122"/>
      <c r="AL13" s="85"/>
      <c r="AM13" s="86"/>
      <c r="AN13" s="86"/>
    </row>
    <row r="14" spans="1:40" ht="15" customHeight="1">
      <c r="A14" s="674">
        <v>1</v>
      </c>
      <c r="B14" s="675"/>
      <c r="C14" s="679">
        <v>10</v>
      </c>
      <c r="D14" s="680"/>
      <c r="E14" s="682"/>
      <c r="F14" s="679">
        <v>1</v>
      </c>
      <c r="G14" s="680"/>
      <c r="H14" s="681"/>
      <c r="I14" s="683" t="s">
        <v>420</v>
      </c>
      <c r="J14" s="684"/>
      <c r="K14" s="688">
        <f>IF(C14=0,"",IF(OR(I14="÷2",I14=2),C14*F14/2,C14*F14))</f>
        <v>10</v>
      </c>
      <c r="L14" s="689"/>
      <c r="M14" s="689"/>
      <c r="N14" s="690"/>
      <c r="O14" s="671" t="s">
        <v>450</v>
      </c>
      <c r="P14" s="85"/>
      <c r="Q14" s="710" t="s">
        <v>392</v>
      </c>
      <c r="R14" s="711"/>
      <c r="S14" s="86"/>
      <c r="V14" s="674">
        <v>1</v>
      </c>
      <c r="W14" s="675"/>
      <c r="X14" s="679">
        <v>7</v>
      </c>
      <c r="Y14" s="680"/>
      <c r="Z14" s="682"/>
      <c r="AA14" s="679">
        <v>1.5</v>
      </c>
      <c r="AB14" s="680"/>
      <c r="AC14" s="681"/>
      <c r="AD14" s="683" t="s">
        <v>420</v>
      </c>
      <c r="AE14" s="684"/>
      <c r="AF14" s="688">
        <f>IF(X14=0,"",IF(OR(AD14="÷2",AD14=2),X14*AA14/2,X14*AA14))</f>
        <v>10.5</v>
      </c>
      <c r="AG14" s="689"/>
      <c r="AH14" s="689"/>
      <c r="AI14" s="690"/>
      <c r="AJ14" s="671" t="s">
        <v>450</v>
      </c>
      <c r="AK14" s="124"/>
      <c r="AL14" s="710" t="s">
        <v>392</v>
      </c>
      <c r="AM14" s="711"/>
      <c r="AN14" s="86"/>
    </row>
    <row r="15" spans="1:40" ht="15" customHeight="1">
      <c r="A15" s="698">
        <v>2</v>
      </c>
      <c r="B15" s="699"/>
      <c r="C15" s="679">
        <v>5</v>
      </c>
      <c r="D15" s="680"/>
      <c r="E15" s="682"/>
      <c r="F15" s="679">
        <v>1.5</v>
      </c>
      <c r="G15" s="680"/>
      <c r="H15" s="681"/>
      <c r="I15" s="683">
        <v>2</v>
      </c>
      <c r="J15" s="684"/>
      <c r="K15" s="688">
        <f t="shared" ref="K15:K23" si="0">IF(C15=0,"",IF(OR(I15="÷2",I15=2),C15*F15/2,C15*F15))</f>
        <v>3.75</v>
      </c>
      <c r="L15" s="689"/>
      <c r="M15" s="689"/>
      <c r="N15" s="690"/>
      <c r="O15" s="671"/>
      <c r="P15" s="83"/>
      <c r="Q15" s="712"/>
      <c r="R15" s="713"/>
      <c r="S15" s="84"/>
      <c r="V15" s="698"/>
      <c r="W15" s="699"/>
      <c r="X15" s="679"/>
      <c r="Y15" s="680"/>
      <c r="Z15" s="682"/>
      <c r="AA15" s="679"/>
      <c r="AB15" s="680"/>
      <c r="AC15" s="681"/>
      <c r="AD15" s="683"/>
      <c r="AE15" s="684"/>
      <c r="AF15" s="688" t="str">
        <f t="shared" ref="AF15:AF23" si="1">IF(X15=0,"",IF(OR(AD15="÷2",AD15=2),X15*AA15/2,X15*AA15))</f>
        <v/>
      </c>
      <c r="AG15" s="689"/>
      <c r="AH15" s="689"/>
      <c r="AI15" s="690"/>
      <c r="AJ15" s="671"/>
      <c r="AK15" s="123"/>
      <c r="AL15" s="712"/>
      <c r="AM15" s="713"/>
      <c r="AN15" s="84"/>
    </row>
    <row r="16" spans="1:40" ht="15" customHeight="1">
      <c r="A16" s="674"/>
      <c r="B16" s="675"/>
      <c r="C16" s="679"/>
      <c r="D16" s="680"/>
      <c r="E16" s="682"/>
      <c r="F16" s="679"/>
      <c r="G16" s="680"/>
      <c r="H16" s="681"/>
      <c r="I16" s="683" t="s">
        <v>420</v>
      </c>
      <c r="J16" s="684"/>
      <c r="K16" s="688" t="str">
        <f t="shared" si="0"/>
        <v/>
      </c>
      <c r="L16" s="689"/>
      <c r="M16" s="689"/>
      <c r="N16" s="690"/>
      <c r="O16" s="671"/>
      <c r="P16" s="83"/>
      <c r="Q16" s="83"/>
      <c r="R16" s="84"/>
      <c r="S16" s="84"/>
      <c r="V16" s="674"/>
      <c r="W16" s="675"/>
      <c r="X16" s="679"/>
      <c r="Y16" s="680"/>
      <c r="Z16" s="682"/>
      <c r="AA16" s="679"/>
      <c r="AB16" s="680"/>
      <c r="AC16" s="681"/>
      <c r="AD16" s="683"/>
      <c r="AE16" s="684"/>
      <c r="AF16" s="688" t="str">
        <f t="shared" si="1"/>
        <v/>
      </c>
      <c r="AG16" s="689"/>
      <c r="AH16" s="689"/>
      <c r="AI16" s="690"/>
      <c r="AJ16" s="671"/>
      <c r="AK16" s="123"/>
      <c r="AL16" s="83"/>
      <c r="AM16" s="84"/>
      <c r="AN16" s="84"/>
    </row>
    <row r="17" spans="1:40" ht="15" customHeight="1">
      <c r="A17" s="674"/>
      <c r="B17" s="675"/>
      <c r="C17" s="679"/>
      <c r="D17" s="680"/>
      <c r="E17" s="682"/>
      <c r="F17" s="679"/>
      <c r="G17" s="680"/>
      <c r="H17" s="681"/>
      <c r="I17" s="683" t="s">
        <v>420</v>
      </c>
      <c r="J17" s="684"/>
      <c r="K17" s="688" t="str">
        <f t="shared" si="0"/>
        <v/>
      </c>
      <c r="L17" s="689"/>
      <c r="M17" s="689"/>
      <c r="N17" s="690"/>
      <c r="P17" s="3" t="s">
        <v>451</v>
      </c>
      <c r="V17" s="674"/>
      <c r="W17" s="675"/>
      <c r="X17" s="679"/>
      <c r="Y17" s="680"/>
      <c r="Z17" s="682"/>
      <c r="AA17" s="679"/>
      <c r="AB17" s="680"/>
      <c r="AC17" s="681"/>
      <c r="AD17" s="683"/>
      <c r="AE17" s="684"/>
      <c r="AF17" s="688" t="str">
        <f t="shared" si="1"/>
        <v/>
      </c>
      <c r="AG17" s="689"/>
      <c r="AH17" s="689"/>
      <c r="AI17" s="690"/>
      <c r="AK17" s="3" t="s">
        <v>451</v>
      </c>
    </row>
    <row r="18" spans="1:40" ht="15" customHeight="1">
      <c r="A18" s="674"/>
      <c r="B18" s="675"/>
      <c r="C18" s="679"/>
      <c r="D18" s="680"/>
      <c r="E18" s="682"/>
      <c r="F18" s="679"/>
      <c r="G18" s="680"/>
      <c r="H18" s="681"/>
      <c r="I18" s="683" t="s">
        <v>420</v>
      </c>
      <c r="J18" s="684"/>
      <c r="K18" s="688" t="str">
        <f t="shared" si="0"/>
        <v/>
      </c>
      <c r="L18" s="689"/>
      <c r="M18" s="689"/>
      <c r="N18" s="690"/>
      <c r="V18" s="674"/>
      <c r="W18" s="675"/>
      <c r="X18" s="679"/>
      <c r="Y18" s="680"/>
      <c r="Z18" s="682"/>
      <c r="AA18" s="679"/>
      <c r="AB18" s="680"/>
      <c r="AC18" s="681"/>
      <c r="AD18" s="683"/>
      <c r="AE18" s="684"/>
      <c r="AF18" s="688" t="str">
        <f t="shared" si="1"/>
        <v/>
      </c>
      <c r="AG18" s="689"/>
      <c r="AH18" s="689"/>
      <c r="AI18" s="690"/>
    </row>
    <row r="19" spans="1:40" ht="15" customHeight="1">
      <c r="A19" s="674"/>
      <c r="B19" s="675"/>
      <c r="C19" s="679"/>
      <c r="D19" s="680"/>
      <c r="E19" s="682"/>
      <c r="F19" s="679"/>
      <c r="G19" s="680"/>
      <c r="H19" s="681"/>
      <c r="I19" s="683" t="s">
        <v>420</v>
      </c>
      <c r="J19" s="684"/>
      <c r="K19" s="688" t="str">
        <f t="shared" si="0"/>
        <v/>
      </c>
      <c r="L19" s="689"/>
      <c r="M19" s="689"/>
      <c r="N19" s="690"/>
      <c r="V19" s="674"/>
      <c r="W19" s="675"/>
      <c r="X19" s="679"/>
      <c r="Y19" s="680"/>
      <c r="Z19" s="682"/>
      <c r="AA19" s="679"/>
      <c r="AB19" s="680"/>
      <c r="AC19" s="681"/>
      <c r="AD19" s="683"/>
      <c r="AE19" s="684"/>
      <c r="AF19" s="688" t="str">
        <f t="shared" si="1"/>
        <v/>
      </c>
      <c r="AG19" s="689"/>
      <c r="AH19" s="689"/>
      <c r="AI19" s="690"/>
    </row>
    <row r="20" spans="1:40" ht="15" customHeight="1">
      <c r="A20" s="674"/>
      <c r="B20" s="675"/>
      <c r="C20" s="679"/>
      <c r="D20" s="680"/>
      <c r="E20" s="682"/>
      <c r="F20" s="679"/>
      <c r="G20" s="680"/>
      <c r="H20" s="681"/>
      <c r="I20" s="683"/>
      <c r="J20" s="684"/>
      <c r="K20" s="688" t="str">
        <f t="shared" si="0"/>
        <v/>
      </c>
      <c r="L20" s="689"/>
      <c r="M20" s="689"/>
      <c r="N20" s="690"/>
      <c r="V20" s="674"/>
      <c r="W20" s="675"/>
      <c r="X20" s="679"/>
      <c r="Y20" s="680"/>
      <c r="Z20" s="682"/>
      <c r="AA20" s="679"/>
      <c r="AB20" s="680"/>
      <c r="AC20" s="681"/>
      <c r="AD20" s="683"/>
      <c r="AE20" s="684"/>
      <c r="AF20" s="688" t="str">
        <f t="shared" si="1"/>
        <v/>
      </c>
      <c r="AG20" s="689"/>
      <c r="AH20" s="689"/>
      <c r="AI20" s="690"/>
    </row>
    <row r="21" spans="1:40" ht="15" customHeight="1">
      <c r="A21" s="674"/>
      <c r="B21" s="675"/>
      <c r="C21" s="679"/>
      <c r="D21" s="680"/>
      <c r="E21" s="682"/>
      <c r="F21" s="679"/>
      <c r="G21" s="680"/>
      <c r="H21" s="681"/>
      <c r="I21" s="683"/>
      <c r="J21" s="684"/>
      <c r="K21" s="688" t="str">
        <f t="shared" si="0"/>
        <v/>
      </c>
      <c r="L21" s="689"/>
      <c r="M21" s="689"/>
      <c r="N21" s="690"/>
      <c r="V21" s="674"/>
      <c r="W21" s="675"/>
      <c r="X21" s="679"/>
      <c r="Y21" s="680"/>
      <c r="Z21" s="682"/>
      <c r="AA21" s="679"/>
      <c r="AB21" s="680"/>
      <c r="AC21" s="681"/>
      <c r="AD21" s="683"/>
      <c r="AE21" s="684"/>
      <c r="AF21" s="688" t="str">
        <f t="shared" si="1"/>
        <v/>
      </c>
      <c r="AG21" s="689"/>
      <c r="AH21" s="689"/>
      <c r="AI21" s="690"/>
    </row>
    <row r="22" spans="1:40" ht="15" customHeight="1">
      <c r="A22" s="674"/>
      <c r="B22" s="675"/>
      <c r="C22" s="679"/>
      <c r="D22" s="680"/>
      <c r="E22" s="682"/>
      <c r="F22" s="679"/>
      <c r="G22" s="680"/>
      <c r="H22" s="681"/>
      <c r="I22" s="683"/>
      <c r="J22" s="684"/>
      <c r="K22" s="688" t="str">
        <f t="shared" si="0"/>
        <v/>
      </c>
      <c r="L22" s="689"/>
      <c r="M22" s="689"/>
      <c r="N22" s="690"/>
      <c r="V22" s="674"/>
      <c r="W22" s="675"/>
      <c r="X22" s="679"/>
      <c r="Y22" s="680"/>
      <c r="Z22" s="682"/>
      <c r="AA22" s="679"/>
      <c r="AB22" s="680"/>
      <c r="AC22" s="681"/>
      <c r="AD22" s="683"/>
      <c r="AE22" s="684"/>
      <c r="AF22" s="688" t="str">
        <f t="shared" si="1"/>
        <v/>
      </c>
      <c r="AG22" s="689"/>
      <c r="AH22" s="689"/>
      <c r="AI22" s="690"/>
    </row>
    <row r="23" spans="1:40" ht="15" customHeight="1">
      <c r="A23" s="674"/>
      <c r="B23" s="675"/>
      <c r="C23" s="679"/>
      <c r="D23" s="680"/>
      <c r="E23" s="682"/>
      <c r="F23" s="679"/>
      <c r="G23" s="680"/>
      <c r="H23" s="681"/>
      <c r="I23" s="683" t="s">
        <v>420</v>
      </c>
      <c r="J23" s="684"/>
      <c r="K23" s="688" t="str">
        <f t="shared" si="0"/>
        <v/>
      </c>
      <c r="L23" s="689"/>
      <c r="M23" s="689"/>
      <c r="N23" s="690"/>
      <c r="V23" s="674"/>
      <c r="W23" s="675"/>
      <c r="X23" s="679"/>
      <c r="Y23" s="680"/>
      <c r="Z23" s="682"/>
      <c r="AA23" s="679"/>
      <c r="AB23" s="680"/>
      <c r="AC23" s="681"/>
      <c r="AD23" s="683" t="s">
        <v>420</v>
      </c>
      <c r="AE23" s="684"/>
      <c r="AF23" s="688" t="str">
        <f t="shared" si="1"/>
        <v/>
      </c>
      <c r="AG23" s="689"/>
      <c r="AH23" s="689"/>
      <c r="AI23" s="690"/>
    </row>
    <row r="24" spans="1:40" ht="15" customHeight="1">
      <c r="A24" s="354" t="s">
        <v>421</v>
      </c>
      <c r="B24" s="82"/>
      <c r="C24" s="676"/>
      <c r="D24" s="677"/>
      <c r="E24" s="678"/>
      <c r="F24" s="676"/>
      <c r="G24" s="677"/>
      <c r="H24" s="685"/>
      <c r="I24" s="672"/>
      <c r="J24" s="673"/>
      <c r="K24" s="691">
        <f>SUM(K14:K23)</f>
        <v>13.75</v>
      </c>
      <c r="L24" s="691"/>
      <c r="M24" s="688"/>
      <c r="N24" s="692"/>
      <c r="V24" s="354" t="s">
        <v>421</v>
      </c>
      <c r="W24" s="82"/>
      <c r="X24" s="676"/>
      <c r="Y24" s="677"/>
      <c r="Z24" s="678"/>
      <c r="AA24" s="676"/>
      <c r="AB24" s="677"/>
      <c r="AC24" s="685"/>
      <c r="AD24" s="672"/>
      <c r="AE24" s="673"/>
      <c r="AF24" s="691">
        <f>SUM(AF14:AF23)</f>
        <v>10.5</v>
      </c>
      <c r="AG24" s="691"/>
      <c r="AH24" s="688"/>
      <c r="AI24" s="692"/>
    </row>
    <row r="25" spans="1:40" ht="15" customHeight="1" thickBot="1">
      <c r="A25" s="659" t="str">
        <f>A12&amp;C12&amp;F12&amp;"面積="</f>
        <v>■2階 X方向【上】面積=</v>
      </c>
      <c r="B25" s="660"/>
      <c r="C25" s="660"/>
      <c r="D25" s="660"/>
      <c r="E25" s="660"/>
      <c r="F25" s="660"/>
      <c r="G25" s="660"/>
      <c r="H25" s="660"/>
      <c r="I25" s="660"/>
      <c r="J25" s="703"/>
      <c r="K25" s="700">
        <f>INT(K24*100)/100</f>
        <v>13.75</v>
      </c>
      <c r="L25" s="700"/>
      <c r="M25" s="701"/>
      <c r="N25" s="702"/>
      <c r="V25" s="659" t="str">
        <f>V12&amp;X12&amp;AA12&amp;"面積="</f>
        <v>■2階 Y方向【左】面積=</v>
      </c>
      <c r="W25" s="660"/>
      <c r="X25" s="660"/>
      <c r="Y25" s="660"/>
      <c r="Z25" s="660"/>
      <c r="AA25" s="660"/>
      <c r="AB25" s="660"/>
      <c r="AC25" s="660"/>
      <c r="AD25" s="660"/>
      <c r="AE25" s="703"/>
      <c r="AF25" s="700">
        <f>INT(AF24*100)/100</f>
        <v>10.5</v>
      </c>
      <c r="AG25" s="700"/>
      <c r="AH25" s="701"/>
      <c r="AI25" s="702"/>
    </row>
    <row r="26" spans="1:40" ht="15" customHeight="1" thickBot="1">
      <c r="A26" s="16" t="s">
        <v>445</v>
      </c>
      <c r="B26" s="16"/>
      <c r="C26" s="16" t="s">
        <v>446</v>
      </c>
      <c r="D26" s="16"/>
      <c r="E26" s="16"/>
      <c r="F26" s="3" t="s">
        <v>452</v>
      </c>
      <c r="K26" s="54"/>
      <c r="L26" s="54"/>
      <c r="M26" s="54"/>
      <c r="N26" s="54"/>
      <c r="V26" s="16" t="s">
        <v>445</v>
      </c>
      <c r="W26" s="16"/>
      <c r="X26" s="16" t="s">
        <v>448</v>
      </c>
      <c r="Y26" s="16"/>
      <c r="Z26" s="16"/>
      <c r="AA26" s="3" t="s">
        <v>453</v>
      </c>
      <c r="AF26" s="54"/>
      <c r="AG26" s="54"/>
      <c r="AH26" s="54"/>
      <c r="AI26" s="54"/>
    </row>
    <row r="27" spans="1:40" ht="15" customHeight="1">
      <c r="A27" s="697" t="s">
        <v>413</v>
      </c>
      <c r="B27" s="696"/>
      <c r="C27" s="686" t="s">
        <v>414</v>
      </c>
      <c r="D27" s="693"/>
      <c r="E27" s="696"/>
      <c r="F27" s="686" t="s">
        <v>415</v>
      </c>
      <c r="G27" s="693"/>
      <c r="H27" s="694"/>
      <c r="I27" s="695" t="s">
        <v>416</v>
      </c>
      <c r="J27" s="696"/>
      <c r="K27" s="651" t="s">
        <v>417</v>
      </c>
      <c r="L27" s="651"/>
      <c r="M27" s="686"/>
      <c r="N27" s="687"/>
      <c r="P27" s="372"/>
      <c r="Q27" s="372"/>
      <c r="R27" s="82"/>
      <c r="S27" s="82"/>
      <c r="V27" s="697" t="s">
        <v>413</v>
      </c>
      <c r="W27" s="696"/>
      <c r="X27" s="686" t="s">
        <v>414</v>
      </c>
      <c r="Y27" s="693"/>
      <c r="Z27" s="696"/>
      <c r="AA27" s="686" t="s">
        <v>415</v>
      </c>
      <c r="AB27" s="693"/>
      <c r="AC27" s="694"/>
      <c r="AD27" s="695" t="s">
        <v>416</v>
      </c>
      <c r="AE27" s="696"/>
      <c r="AF27" s="651" t="s">
        <v>417</v>
      </c>
      <c r="AG27" s="651"/>
      <c r="AH27" s="686"/>
      <c r="AI27" s="687"/>
      <c r="AK27" s="85"/>
      <c r="AL27" s="85"/>
      <c r="AM27" s="86"/>
      <c r="AN27" s="124"/>
    </row>
    <row r="28" spans="1:40" ht="15" customHeight="1">
      <c r="A28" s="674">
        <v>1</v>
      </c>
      <c r="B28" s="675"/>
      <c r="C28" s="679">
        <v>3.6</v>
      </c>
      <c r="D28" s="680"/>
      <c r="E28" s="682"/>
      <c r="F28" s="679">
        <v>0.9</v>
      </c>
      <c r="G28" s="680"/>
      <c r="H28" s="681"/>
      <c r="I28" s="683" t="s">
        <v>420</v>
      </c>
      <c r="J28" s="684"/>
      <c r="K28" s="688">
        <f>IF(C28=0,"",IF(OR(I28="÷2",I28=2),C28*F28/2,C28*F28))</f>
        <v>3.24</v>
      </c>
      <c r="L28" s="689"/>
      <c r="M28" s="689"/>
      <c r="N28" s="690"/>
      <c r="O28" s="671" t="s">
        <v>450</v>
      </c>
      <c r="P28" s="85"/>
      <c r="Q28" s="710" t="s">
        <v>392</v>
      </c>
      <c r="R28" s="711"/>
      <c r="S28" s="86"/>
      <c r="V28" s="674">
        <v>1</v>
      </c>
      <c r="W28" s="675"/>
      <c r="X28" s="679">
        <v>4</v>
      </c>
      <c r="Y28" s="680"/>
      <c r="Z28" s="682"/>
      <c r="AA28" s="679">
        <v>2</v>
      </c>
      <c r="AB28" s="680"/>
      <c r="AC28" s="681"/>
      <c r="AD28" s="683" t="s">
        <v>420</v>
      </c>
      <c r="AE28" s="684"/>
      <c r="AF28" s="688">
        <f>IF(X28=0,"",IF(OR(AD28="÷2",AD28=2),X28*AA28/2,X28*AA28))</f>
        <v>8</v>
      </c>
      <c r="AG28" s="689"/>
      <c r="AH28" s="689"/>
      <c r="AI28" s="690"/>
      <c r="AJ28" s="671" t="s">
        <v>450</v>
      </c>
      <c r="AK28" s="85"/>
      <c r="AL28" s="710" t="s">
        <v>392</v>
      </c>
      <c r="AM28" s="711"/>
      <c r="AN28" s="124"/>
    </row>
    <row r="29" spans="1:40" ht="15" customHeight="1">
      <c r="A29" s="698">
        <v>2</v>
      </c>
      <c r="B29" s="699"/>
      <c r="C29" s="679">
        <v>1.8</v>
      </c>
      <c r="D29" s="680"/>
      <c r="E29" s="682"/>
      <c r="F29" s="679">
        <v>1.5</v>
      </c>
      <c r="G29" s="680"/>
      <c r="H29" s="681"/>
      <c r="I29" s="683" t="s">
        <v>420</v>
      </c>
      <c r="J29" s="684"/>
      <c r="K29" s="688">
        <f t="shared" ref="K29:K37" si="2">IF(C29=0,"",IF(OR(I29="÷2",I29=2),C29*F29/2,C29*F29))</f>
        <v>2.7</v>
      </c>
      <c r="L29" s="689"/>
      <c r="M29" s="689"/>
      <c r="N29" s="690"/>
      <c r="O29" s="671"/>
      <c r="P29" s="83"/>
      <c r="Q29" s="712"/>
      <c r="R29" s="713"/>
      <c r="S29" s="84"/>
      <c r="V29" s="698">
        <v>2</v>
      </c>
      <c r="W29" s="699"/>
      <c r="X29" s="679">
        <v>1.8</v>
      </c>
      <c r="Y29" s="680"/>
      <c r="Z29" s="682"/>
      <c r="AA29" s="679">
        <v>0.5</v>
      </c>
      <c r="AB29" s="680"/>
      <c r="AC29" s="681"/>
      <c r="AD29" s="683">
        <v>2</v>
      </c>
      <c r="AE29" s="684"/>
      <c r="AF29" s="688">
        <f t="shared" ref="AF29:AF37" si="3">IF(X29=0,"",IF(OR(AD29="÷2",AD29=2),X29*AA29/2,X29*AA29))</f>
        <v>0.45</v>
      </c>
      <c r="AG29" s="689"/>
      <c r="AH29" s="689"/>
      <c r="AI29" s="690"/>
      <c r="AJ29" s="671"/>
      <c r="AK29" s="83"/>
      <c r="AL29" s="712"/>
      <c r="AM29" s="713"/>
      <c r="AN29" s="124"/>
    </row>
    <row r="30" spans="1:40" ht="15" customHeight="1">
      <c r="A30" s="674"/>
      <c r="B30" s="675"/>
      <c r="C30" s="679"/>
      <c r="D30" s="680"/>
      <c r="E30" s="682"/>
      <c r="F30" s="679"/>
      <c r="G30" s="680"/>
      <c r="H30" s="681"/>
      <c r="I30" s="683" t="s">
        <v>420</v>
      </c>
      <c r="J30" s="684"/>
      <c r="K30" s="688" t="str">
        <f t="shared" si="2"/>
        <v/>
      </c>
      <c r="L30" s="689"/>
      <c r="M30" s="689"/>
      <c r="N30" s="690"/>
      <c r="O30" s="671"/>
      <c r="P30" s="120"/>
      <c r="Q30" s="120"/>
      <c r="R30" s="124"/>
      <c r="S30" s="121"/>
      <c r="V30" s="674"/>
      <c r="W30" s="675"/>
      <c r="X30" s="679"/>
      <c r="Y30" s="680"/>
      <c r="Z30" s="682"/>
      <c r="AA30" s="679"/>
      <c r="AB30" s="680"/>
      <c r="AC30" s="681"/>
      <c r="AD30" s="683" t="s">
        <v>420</v>
      </c>
      <c r="AE30" s="684"/>
      <c r="AF30" s="688" t="str">
        <f t="shared" si="3"/>
        <v/>
      </c>
      <c r="AG30" s="689"/>
      <c r="AH30" s="689"/>
      <c r="AI30" s="690"/>
      <c r="AJ30" s="671"/>
      <c r="AK30" s="83"/>
      <c r="AL30" s="83"/>
      <c r="AM30" s="84"/>
      <c r="AN30" s="124"/>
    </row>
    <row r="31" spans="1:40" ht="15" customHeight="1">
      <c r="A31" s="674"/>
      <c r="B31" s="675"/>
      <c r="C31" s="679"/>
      <c r="D31" s="680"/>
      <c r="E31" s="682"/>
      <c r="F31" s="679"/>
      <c r="G31" s="680"/>
      <c r="H31" s="681"/>
      <c r="I31" s="683" t="s">
        <v>420</v>
      </c>
      <c r="J31" s="684"/>
      <c r="K31" s="688" t="str">
        <f t="shared" si="2"/>
        <v/>
      </c>
      <c r="L31" s="689"/>
      <c r="M31" s="689"/>
      <c r="N31" s="690"/>
      <c r="P31" s="3" t="s">
        <v>451</v>
      </c>
      <c r="V31" s="674"/>
      <c r="W31" s="675"/>
      <c r="X31" s="679"/>
      <c r="Y31" s="680"/>
      <c r="Z31" s="682"/>
      <c r="AA31" s="679"/>
      <c r="AB31" s="680"/>
      <c r="AC31" s="681"/>
      <c r="AD31" s="683" t="s">
        <v>420</v>
      </c>
      <c r="AE31" s="684"/>
      <c r="AF31" s="688" t="str">
        <f t="shared" si="3"/>
        <v/>
      </c>
      <c r="AG31" s="689"/>
      <c r="AH31" s="689"/>
      <c r="AI31" s="690"/>
      <c r="AK31" s="3" t="s">
        <v>451</v>
      </c>
    </row>
    <row r="32" spans="1:40" ht="15" customHeight="1">
      <c r="A32" s="674"/>
      <c r="B32" s="675"/>
      <c r="C32" s="679"/>
      <c r="D32" s="680"/>
      <c r="E32" s="682"/>
      <c r="F32" s="679"/>
      <c r="G32" s="680"/>
      <c r="H32" s="681"/>
      <c r="I32" s="683" t="s">
        <v>420</v>
      </c>
      <c r="J32" s="684"/>
      <c r="K32" s="688" t="str">
        <f t="shared" si="2"/>
        <v/>
      </c>
      <c r="L32" s="689"/>
      <c r="M32" s="689"/>
      <c r="N32" s="690"/>
      <c r="V32" s="674"/>
      <c r="W32" s="675"/>
      <c r="X32" s="679"/>
      <c r="Y32" s="680"/>
      <c r="Z32" s="682"/>
      <c r="AA32" s="679"/>
      <c r="AB32" s="680"/>
      <c r="AC32" s="681"/>
      <c r="AD32" s="683" t="s">
        <v>420</v>
      </c>
      <c r="AE32" s="684"/>
      <c r="AF32" s="688" t="str">
        <f t="shared" si="3"/>
        <v/>
      </c>
      <c r="AG32" s="689"/>
      <c r="AH32" s="689"/>
      <c r="AI32" s="690"/>
    </row>
    <row r="33" spans="1:40" ht="15" customHeight="1">
      <c r="A33" s="674"/>
      <c r="B33" s="675"/>
      <c r="C33" s="679"/>
      <c r="D33" s="680"/>
      <c r="E33" s="682"/>
      <c r="F33" s="679"/>
      <c r="G33" s="680"/>
      <c r="H33" s="681"/>
      <c r="I33" s="683" t="s">
        <v>420</v>
      </c>
      <c r="J33" s="684"/>
      <c r="K33" s="688" t="str">
        <f t="shared" si="2"/>
        <v/>
      </c>
      <c r="L33" s="689"/>
      <c r="M33" s="689"/>
      <c r="N33" s="690"/>
      <c r="V33" s="674"/>
      <c r="W33" s="675"/>
      <c r="X33" s="679"/>
      <c r="Y33" s="680"/>
      <c r="Z33" s="682"/>
      <c r="AA33" s="679"/>
      <c r="AB33" s="680"/>
      <c r="AC33" s="681"/>
      <c r="AD33" s="683" t="s">
        <v>420</v>
      </c>
      <c r="AE33" s="684"/>
      <c r="AF33" s="688" t="str">
        <f t="shared" si="3"/>
        <v/>
      </c>
      <c r="AG33" s="689"/>
      <c r="AH33" s="689"/>
      <c r="AI33" s="690"/>
    </row>
    <row r="34" spans="1:40" ht="15" customHeight="1">
      <c r="A34" s="674"/>
      <c r="B34" s="675"/>
      <c r="C34" s="679"/>
      <c r="D34" s="680"/>
      <c r="E34" s="682"/>
      <c r="F34" s="679"/>
      <c r="G34" s="680"/>
      <c r="H34" s="681"/>
      <c r="I34" s="683"/>
      <c r="J34" s="684"/>
      <c r="K34" s="688" t="str">
        <f t="shared" si="2"/>
        <v/>
      </c>
      <c r="L34" s="689"/>
      <c r="M34" s="689"/>
      <c r="N34" s="690"/>
      <c r="V34" s="674"/>
      <c r="W34" s="675"/>
      <c r="X34" s="679"/>
      <c r="Y34" s="680"/>
      <c r="Z34" s="682"/>
      <c r="AA34" s="679"/>
      <c r="AB34" s="680"/>
      <c r="AC34" s="681"/>
      <c r="AD34" s="683"/>
      <c r="AE34" s="684"/>
      <c r="AF34" s="688" t="str">
        <f t="shared" si="3"/>
        <v/>
      </c>
      <c r="AG34" s="689"/>
      <c r="AH34" s="689"/>
      <c r="AI34" s="690"/>
    </row>
    <row r="35" spans="1:40" ht="15" customHeight="1">
      <c r="A35" s="674"/>
      <c r="B35" s="675"/>
      <c r="C35" s="679"/>
      <c r="D35" s="680"/>
      <c r="E35" s="682"/>
      <c r="F35" s="679"/>
      <c r="G35" s="680"/>
      <c r="H35" s="681"/>
      <c r="I35" s="683"/>
      <c r="J35" s="684"/>
      <c r="K35" s="688" t="str">
        <f t="shared" si="2"/>
        <v/>
      </c>
      <c r="L35" s="689"/>
      <c r="M35" s="689"/>
      <c r="N35" s="690"/>
      <c r="V35" s="674"/>
      <c r="W35" s="675"/>
      <c r="X35" s="679"/>
      <c r="Y35" s="680"/>
      <c r="Z35" s="682"/>
      <c r="AA35" s="679"/>
      <c r="AB35" s="680"/>
      <c r="AC35" s="681"/>
      <c r="AD35" s="683"/>
      <c r="AE35" s="684"/>
      <c r="AF35" s="688" t="str">
        <f t="shared" si="3"/>
        <v/>
      </c>
      <c r="AG35" s="689"/>
      <c r="AH35" s="689"/>
      <c r="AI35" s="690"/>
    </row>
    <row r="36" spans="1:40" ht="15" customHeight="1">
      <c r="A36" s="674"/>
      <c r="B36" s="675"/>
      <c r="C36" s="679"/>
      <c r="D36" s="680"/>
      <c r="E36" s="682"/>
      <c r="F36" s="679"/>
      <c r="G36" s="680"/>
      <c r="H36" s="681"/>
      <c r="I36" s="683"/>
      <c r="J36" s="684"/>
      <c r="K36" s="688" t="str">
        <f t="shared" si="2"/>
        <v/>
      </c>
      <c r="L36" s="689"/>
      <c r="M36" s="689"/>
      <c r="N36" s="690"/>
      <c r="V36" s="674"/>
      <c r="W36" s="675"/>
      <c r="X36" s="679"/>
      <c r="Y36" s="680"/>
      <c r="Z36" s="682"/>
      <c r="AA36" s="679"/>
      <c r="AB36" s="680"/>
      <c r="AC36" s="681"/>
      <c r="AD36" s="683"/>
      <c r="AE36" s="684"/>
      <c r="AF36" s="688" t="str">
        <f t="shared" si="3"/>
        <v/>
      </c>
      <c r="AG36" s="689"/>
      <c r="AH36" s="689"/>
      <c r="AI36" s="690"/>
    </row>
    <row r="37" spans="1:40" ht="15" customHeight="1">
      <c r="A37" s="674"/>
      <c r="B37" s="675"/>
      <c r="C37" s="679"/>
      <c r="D37" s="680"/>
      <c r="E37" s="682"/>
      <c r="F37" s="679"/>
      <c r="G37" s="680"/>
      <c r="H37" s="681"/>
      <c r="I37" s="683" t="s">
        <v>420</v>
      </c>
      <c r="J37" s="684"/>
      <c r="K37" s="688" t="str">
        <f t="shared" si="2"/>
        <v/>
      </c>
      <c r="L37" s="689"/>
      <c r="M37" s="689"/>
      <c r="N37" s="690"/>
      <c r="V37" s="674"/>
      <c r="W37" s="675"/>
      <c r="X37" s="679"/>
      <c r="Y37" s="680"/>
      <c r="Z37" s="682"/>
      <c r="AA37" s="679"/>
      <c r="AB37" s="680"/>
      <c r="AC37" s="681"/>
      <c r="AD37" s="683" t="s">
        <v>420</v>
      </c>
      <c r="AE37" s="684"/>
      <c r="AF37" s="688" t="str">
        <f t="shared" si="3"/>
        <v/>
      </c>
      <c r="AG37" s="689"/>
      <c r="AH37" s="689"/>
      <c r="AI37" s="690"/>
    </row>
    <row r="38" spans="1:40" ht="15" customHeight="1">
      <c r="A38" s="354" t="s">
        <v>421</v>
      </c>
      <c r="B38" s="82"/>
      <c r="C38" s="676"/>
      <c r="D38" s="677"/>
      <c r="E38" s="678"/>
      <c r="F38" s="676"/>
      <c r="G38" s="677"/>
      <c r="H38" s="685"/>
      <c r="I38" s="672"/>
      <c r="J38" s="673"/>
      <c r="K38" s="691">
        <f>SUM(K28:K37)</f>
        <v>5.94</v>
      </c>
      <c r="L38" s="691"/>
      <c r="M38" s="688"/>
      <c r="N38" s="692"/>
      <c r="V38" s="354" t="s">
        <v>421</v>
      </c>
      <c r="W38" s="82"/>
      <c r="X38" s="676"/>
      <c r="Y38" s="677"/>
      <c r="Z38" s="678"/>
      <c r="AA38" s="676"/>
      <c r="AB38" s="677"/>
      <c r="AC38" s="685"/>
      <c r="AD38" s="672"/>
      <c r="AE38" s="673"/>
      <c r="AF38" s="691">
        <f>SUM(AF28:AF37)</f>
        <v>8.4499999999999993</v>
      </c>
      <c r="AG38" s="691"/>
      <c r="AH38" s="688"/>
      <c r="AI38" s="692"/>
    </row>
    <row r="39" spans="1:40" ht="15" customHeight="1" thickBot="1">
      <c r="A39" s="659" t="str">
        <f>A26&amp;C26&amp;F26&amp;"面積="</f>
        <v>■2階 X方向【下】面積=</v>
      </c>
      <c r="B39" s="660"/>
      <c r="C39" s="660"/>
      <c r="D39" s="660"/>
      <c r="E39" s="660"/>
      <c r="F39" s="660"/>
      <c r="G39" s="660"/>
      <c r="H39" s="660"/>
      <c r="I39" s="660"/>
      <c r="J39" s="703"/>
      <c r="K39" s="700">
        <f>INT(K38*100)/100</f>
        <v>5.94</v>
      </c>
      <c r="L39" s="700"/>
      <c r="M39" s="701"/>
      <c r="N39" s="702"/>
      <c r="V39" s="659" t="str">
        <f>V26&amp;X26&amp;AA26&amp;"面積="</f>
        <v>■2階 Y方向【右】面積=</v>
      </c>
      <c r="W39" s="660"/>
      <c r="X39" s="660"/>
      <c r="Y39" s="660"/>
      <c r="Z39" s="660"/>
      <c r="AA39" s="660"/>
      <c r="AB39" s="660"/>
      <c r="AC39" s="660"/>
      <c r="AD39" s="660"/>
      <c r="AE39" s="703"/>
      <c r="AF39" s="700">
        <f>INT(AF38*100)/100</f>
        <v>8.4499999999999993</v>
      </c>
      <c r="AG39" s="700"/>
      <c r="AH39" s="701"/>
      <c r="AI39" s="702"/>
    </row>
    <row r="42" spans="1:40" ht="15" customHeight="1" thickBot="1">
      <c r="A42" s="16" t="s">
        <v>454</v>
      </c>
      <c r="B42" s="16"/>
      <c r="C42" s="16" t="s">
        <v>446</v>
      </c>
      <c r="D42" s="16"/>
      <c r="E42" s="16"/>
      <c r="F42" s="3" t="s">
        <v>447</v>
      </c>
      <c r="K42" s="54"/>
      <c r="L42" s="54"/>
      <c r="M42" s="54"/>
      <c r="N42" s="54"/>
      <c r="V42" s="16" t="s">
        <v>454</v>
      </c>
      <c r="W42" s="16"/>
      <c r="X42" s="16" t="s">
        <v>448</v>
      </c>
      <c r="Y42" s="16"/>
      <c r="Z42" s="16"/>
      <c r="AA42" s="3" t="s">
        <v>449</v>
      </c>
      <c r="AF42" s="54"/>
      <c r="AG42" s="54"/>
      <c r="AH42" s="54"/>
      <c r="AI42" s="54"/>
    </row>
    <row r="43" spans="1:40" ht="15" customHeight="1">
      <c r="A43" s="697" t="s">
        <v>413</v>
      </c>
      <c r="B43" s="696"/>
      <c r="C43" s="686" t="s">
        <v>414</v>
      </c>
      <c r="D43" s="693"/>
      <c r="E43" s="696"/>
      <c r="F43" s="686" t="s">
        <v>415</v>
      </c>
      <c r="G43" s="693"/>
      <c r="H43" s="694"/>
      <c r="I43" s="695" t="s">
        <v>416</v>
      </c>
      <c r="J43" s="696"/>
      <c r="K43" s="651" t="s">
        <v>417</v>
      </c>
      <c r="L43" s="651"/>
      <c r="M43" s="686"/>
      <c r="N43" s="687"/>
      <c r="P43" s="125"/>
      <c r="Q43" s="125"/>
      <c r="R43" s="125"/>
      <c r="S43" s="125"/>
      <c r="V43" s="697" t="s">
        <v>413</v>
      </c>
      <c r="W43" s="696"/>
      <c r="X43" s="686" t="s">
        <v>414</v>
      </c>
      <c r="Y43" s="693"/>
      <c r="Z43" s="696"/>
      <c r="AA43" s="686" t="s">
        <v>415</v>
      </c>
      <c r="AB43" s="693"/>
      <c r="AC43" s="694"/>
      <c r="AD43" s="695" t="s">
        <v>416</v>
      </c>
      <c r="AE43" s="696"/>
      <c r="AF43" s="651" t="s">
        <v>417</v>
      </c>
      <c r="AG43" s="651"/>
      <c r="AH43" s="686"/>
      <c r="AI43" s="687"/>
      <c r="AK43" s="125"/>
      <c r="AL43" s="89"/>
      <c r="AM43" s="90"/>
      <c r="AN43" s="90"/>
    </row>
    <row r="44" spans="1:40" ht="15" customHeight="1">
      <c r="A44" s="674">
        <v>1</v>
      </c>
      <c r="B44" s="675"/>
      <c r="C44" s="679">
        <v>0.9</v>
      </c>
      <c r="D44" s="680"/>
      <c r="E44" s="682"/>
      <c r="F44" s="679">
        <v>3.6</v>
      </c>
      <c r="G44" s="680"/>
      <c r="H44" s="681"/>
      <c r="I44" s="683" t="s">
        <v>420</v>
      </c>
      <c r="J44" s="684"/>
      <c r="K44" s="688">
        <f>IF(C44=0,"",IF(OR(I44="÷2",I44=2),C44*F44/2,C44*F44))</f>
        <v>3.24</v>
      </c>
      <c r="L44" s="689"/>
      <c r="M44" s="689"/>
      <c r="N44" s="690"/>
      <c r="O44" s="671" t="s">
        <v>450</v>
      </c>
      <c r="P44" s="91"/>
      <c r="Q44" s="714" t="s">
        <v>391</v>
      </c>
      <c r="R44" s="715"/>
      <c r="S44" s="92"/>
      <c r="V44" s="674">
        <v>1</v>
      </c>
      <c r="W44" s="675"/>
      <c r="X44" s="679">
        <v>2.7</v>
      </c>
      <c r="Y44" s="680"/>
      <c r="Z44" s="682"/>
      <c r="AA44" s="679">
        <v>2.5</v>
      </c>
      <c r="AB44" s="680"/>
      <c r="AC44" s="681"/>
      <c r="AD44" s="683">
        <v>2</v>
      </c>
      <c r="AE44" s="684"/>
      <c r="AF44" s="688">
        <f>IF(X44=0,"",IF(OR(AD44="÷2",AD44=2),X44*AA44/2,X44*AA44))</f>
        <v>3.375</v>
      </c>
      <c r="AG44" s="689"/>
      <c r="AH44" s="689"/>
      <c r="AI44" s="690"/>
      <c r="AJ44" s="671" t="s">
        <v>450</v>
      </c>
      <c r="AK44" s="125"/>
      <c r="AL44" s="714" t="s">
        <v>391</v>
      </c>
      <c r="AM44" s="715"/>
      <c r="AN44" s="92"/>
    </row>
    <row r="45" spans="1:40" ht="15" customHeight="1">
      <c r="A45" s="698"/>
      <c r="B45" s="699"/>
      <c r="C45" s="679"/>
      <c r="D45" s="680"/>
      <c r="E45" s="682"/>
      <c r="F45" s="679"/>
      <c r="G45" s="680"/>
      <c r="H45" s="681"/>
      <c r="I45" s="683" t="s">
        <v>420</v>
      </c>
      <c r="J45" s="684"/>
      <c r="K45" s="688" t="str">
        <f t="shared" ref="K45:K53" si="4">IF(C45=0,"",IF(OR(I45="÷2",I45=2),C45*F45/2,C45*F45))</f>
        <v/>
      </c>
      <c r="L45" s="689"/>
      <c r="M45" s="689"/>
      <c r="N45" s="690"/>
      <c r="O45" s="671"/>
      <c r="P45" s="93"/>
      <c r="Q45" s="716"/>
      <c r="R45" s="717"/>
      <c r="S45" s="94"/>
      <c r="V45" s="698">
        <v>2</v>
      </c>
      <c r="W45" s="699"/>
      <c r="X45" s="679">
        <v>1.8</v>
      </c>
      <c r="Y45" s="680"/>
      <c r="Z45" s="682"/>
      <c r="AA45" s="679">
        <v>2.5</v>
      </c>
      <c r="AB45" s="680"/>
      <c r="AC45" s="681"/>
      <c r="AD45" s="683" t="s">
        <v>420</v>
      </c>
      <c r="AE45" s="684"/>
      <c r="AF45" s="688">
        <f t="shared" ref="AF45:AF53" si="5">IF(X45=0,"",IF(OR(AD45="÷2",AD45=2),X45*AA45/2,X45*AA45))</f>
        <v>4.5</v>
      </c>
      <c r="AG45" s="689"/>
      <c r="AH45" s="689"/>
      <c r="AI45" s="690"/>
      <c r="AJ45" s="671"/>
      <c r="AK45" s="125"/>
      <c r="AL45" s="716"/>
      <c r="AM45" s="717"/>
      <c r="AN45" s="94"/>
    </row>
    <row r="46" spans="1:40" ht="15" customHeight="1">
      <c r="A46" s="674"/>
      <c r="B46" s="675"/>
      <c r="C46" s="679"/>
      <c r="D46" s="680"/>
      <c r="E46" s="682"/>
      <c r="F46" s="679"/>
      <c r="G46" s="680"/>
      <c r="H46" s="681"/>
      <c r="I46" s="683" t="s">
        <v>420</v>
      </c>
      <c r="J46" s="684"/>
      <c r="K46" s="688" t="str">
        <f t="shared" si="4"/>
        <v/>
      </c>
      <c r="L46" s="689"/>
      <c r="M46" s="689"/>
      <c r="N46" s="690"/>
      <c r="O46" s="671"/>
      <c r="P46" s="89"/>
      <c r="Q46" s="89"/>
      <c r="R46" s="90"/>
      <c r="S46" s="90"/>
      <c r="V46" s="674"/>
      <c r="W46" s="675"/>
      <c r="X46" s="679"/>
      <c r="Y46" s="680"/>
      <c r="Z46" s="682"/>
      <c r="AA46" s="679"/>
      <c r="AB46" s="680"/>
      <c r="AC46" s="681"/>
      <c r="AD46" s="683" t="s">
        <v>420</v>
      </c>
      <c r="AE46" s="684"/>
      <c r="AF46" s="688" t="str">
        <f t="shared" si="5"/>
        <v/>
      </c>
      <c r="AG46" s="689"/>
      <c r="AH46" s="689"/>
      <c r="AI46" s="690"/>
      <c r="AJ46" s="671"/>
      <c r="AK46" s="125"/>
      <c r="AL46" s="89"/>
      <c r="AM46" s="90"/>
      <c r="AN46" s="90"/>
    </row>
    <row r="47" spans="1:40" ht="15" customHeight="1">
      <c r="A47" s="674"/>
      <c r="B47" s="675"/>
      <c r="C47" s="679"/>
      <c r="D47" s="680"/>
      <c r="E47" s="682"/>
      <c r="F47" s="679"/>
      <c r="G47" s="680"/>
      <c r="H47" s="681"/>
      <c r="I47" s="683" t="s">
        <v>420</v>
      </c>
      <c r="J47" s="684"/>
      <c r="K47" s="688" t="str">
        <f t="shared" si="4"/>
        <v/>
      </c>
      <c r="L47" s="689"/>
      <c r="M47" s="689"/>
      <c r="N47" s="690"/>
      <c r="P47" s="3" t="s">
        <v>451</v>
      </c>
      <c r="V47" s="674"/>
      <c r="W47" s="675"/>
      <c r="X47" s="679"/>
      <c r="Y47" s="680"/>
      <c r="Z47" s="682"/>
      <c r="AA47" s="679"/>
      <c r="AB47" s="680"/>
      <c r="AC47" s="681"/>
      <c r="AD47" s="683" t="s">
        <v>420</v>
      </c>
      <c r="AE47" s="684"/>
      <c r="AF47" s="688" t="str">
        <f t="shared" si="5"/>
        <v/>
      </c>
      <c r="AG47" s="689"/>
      <c r="AH47" s="689"/>
      <c r="AI47" s="690"/>
      <c r="AK47" s="3" t="s">
        <v>451</v>
      </c>
    </row>
    <row r="48" spans="1:40" ht="15" customHeight="1">
      <c r="A48" s="674"/>
      <c r="B48" s="675"/>
      <c r="C48" s="679"/>
      <c r="D48" s="680"/>
      <c r="E48" s="682"/>
      <c r="F48" s="679"/>
      <c r="G48" s="680"/>
      <c r="H48" s="681"/>
      <c r="I48" s="683" t="s">
        <v>420</v>
      </c>
      <c r="J48" s="684"/>
      <c r="K48" s="688" t="str">
        <f t="shared" si="4"/>
        <v/>
      </c>
      <c r="L48" s="689"/>
      <c r="M48" s="689"/>
      <c r="N48" s="690"/>
      <c r="V48" s="674"/>
      <c r="W48" s="675"/>
      <c r="X48" s="679"/>
      <c r="Y48" s="680"/>
      <c r="Z48" s="682"/>
      <c r="AA48" s="679"/>
      <c r="AB48" s="680"/>
      <c r="AC48" s="681"/>
      <c r="AD48" s="683" t="s">
        <v>420</v>
      </c>
      <c r="AE48" s="684"/>
      <c r="AF48" s="688" t="str">
        <f t="shared" si="5"/>
        <v/>
      </c>
      <c r="AG48" s="689"/>
      <c r="AH48" s="689"/>
      <c r="AI48" s="690"/>
    </row>
    <row r="49" spans="1:40" ht="15" customHeight="1">
      <c r="A49" s="674"/>
      <c r="B49" s="675"/>
      <c r="C49" s="679"/>
      <c r="D49" s="680"/>
      <c r="E49" s="682"/>
      <c r="F49" s="679"/>
      <c r="G49" s="680"/>
      <c r="H49" s="681"/>
      <c r="I49" s="683" t="s">
        <v>420</v>
      </c>
      <c r="J49" s="684"/>
      <c r="K49" s="688" t="str">
        <f t="shared" si="4"/>
        <v/>
      </c>
      <c r="L49" s="689"/>
      <c r="M49" s="689"/>
      <c r="N49" s="690"/>
      <c r="V49" s="674"/>
      <c r="W49" s="675"/>
      <c r="X49" s="679"/>
      <c r="Y49" s="680"/>
      <c r="Z49" s="682"/>
      <c r="AA49" s="679"/>
      <c r="AB49" s="680"/>
      <c r="AC49" s="681"/>
      <c r="AD49" s="683" t="s">
        <v>420</v>
      </c>
      <c r="AE49" s="684"/>
      <c r="AF49" s="688" t="str">
        <f t="shared" si="5"/>
        <v/>
      </c>
      <c r="AG49" s="689"/>
      <c r="AH49" s="689"/>
      <c r="AI49" s="690"/>
    </row>
    <row r="50" spans="1:40" ht="15" customHeight="1">
      <c r="A50" s="674"/>
      <c r="B50" s="675"/>
      <c r="C50" s="679"/>
      <c r="D50" s="680"/>
      <c r="E50" s="682"/>
      <c r="F50" s="679"/>
      <c r="G50" s="680"/>
      <c r="H50" s="681"/>
      <c r="I50" s="683"/>
      <c r="J50" s="684"/>
      <c r="K50" s="688" t="str">
        <f t="shared" si="4"/>
        <v/>
      </c>
      <c r="L50" s="689"/>
      <c r="M50" s="689"/>
      <c r="N50" s="690"/>
      <c r="V50" s="674"/>
      <c r="W50" s="675"/>
      <c r="X50" s="679"/>
      <c r="Y50" s="680"/>
      <c r="Z50" s="682"/>
      <c r="AA50" s="679"/>
      <c r="AB50" s="680"/>
      <c r="AC50" s="681"/>
      <c r="AD50" s="683"/>
      <c r="AE50" s="684"/>
      <c r="AF50" s="688" t="str">
        <f t="shared" si="5"/>
        <v/>
      </c>
      <c r="AG50" s="689"/>
      <c r="AH50" s="689"/>
      <c r="AI50" s="690"/>
    </row>
    <row r="51" spans="1:40" ht="15" customHeight="1">
      <c r="A51" s="674"/>
      <c r="B51" s="675"/>
      <c r="C51" s="679"/>
      <c r="D51" s="680"/>
      <c r="E51" s="682"/>
      <c r="F51" s="679"/>
      <c r="G51" s="680"/>
      <c r="H51" s="681"/>
      <c r="I51" s="683"/>
      <c r="J51" s="684"/>
      <c r="K51" s="688" t="str">
        <f t="shared" si="4"/>
        <v/>
      </c>
      <c r="L51" s="689"/>
      <c r="M51" s="689"/>
      <c r="N51" s="690"/>
      <c r="V51" s="674"/>
      <c r="W51" s="675"/>
      <c r="X51" s="679"/>
      <c r="Y51" s="680"/>
      <c r="Z51" s="682"/>
      <c r="AA51" s="679"/>
      <c r="AB51" s="680"/>
      <c r="AC51" s="681"/>
      <c r="AD51" s="683"/>
      <c r="AE51" s="684"/>
      <c r="AF51" s="688" t="str">
        <f t="shared" si="5"/>
        <v/>
      </c>
      <c r="AG51" s="689"/>
      <c r="AH51" s="689"/>
      <c r="AI51" s="690"/>
    </row>
    <row r="52" spans="1:40" ht="15" customHeight="1">
      <c r="A52" s="674"/>
      <c r="B52" s="675"/>
      <c r="C52" s="679"/>
      <c r="D52" s="680"/>
      <c r="E52" s="682"/>
      <c r="F52" s="679"/>
      <c r="G52" s="680"/>
      <c r="H52" s="681"/>
      <c r="I52" s="683"/>
      <c r="J52" s="684"/>
      <c r="K52" s="688" t="str">
        <f t="shared" si="4"/>
        <v/>
      </c>
      <c r="L52" s="689"/>
      <c r="M52" s="689"/>
      <c r="N52" s="690"/>
      <c r="V52" s="674"/>
      <c r="W52" s="675"/>
      <c r="X52" s="679"/>
      <c r="Y52" s="680"/>
      <c r="Z52" s="682"/>
      <c r="AA52" s="679"/>
      <c r="AB52" s="680"/>
      <c r="AC52" s="681"/>
      <c r="AD52" s="683"/>
      <c r="AE52" s="684"/>
      <c r="AF52" s="688" t="str">
        <f t="shared" si="5"/>
        <v/>
      </c>
      <c r="AG52" s="689"/>
      <c r="AH52" s="689"/>
      <c r="AI52" s="690"/>
    </row>
    <row r="53" spans="1:40" ht="15" customHeight="1">
      <c r="A53" s="674"/>
      <c r="B53" s="675"/>
      <c r="C53" s="679"/>
      <c r="D53" s="680"/>
      <c r="E53" s="682"/>
      <c r="F53" s="679"/>
      <c r="G53" s="680"/>
      <c r="H53" s="681"/>
      <c r="I53" s="683" t="s">
        <v>420</v>
      </c>
      <c r="J53" s="684"/>
      <c r="K53" s="688" t="str">
        <f t="shared" si="4"/>
        <v/>
      </c>
      <c r="L53" s="689"/>
      <c r="M53" s="689"/>
      <c r="N53" s="690"/>
      <c r="V53" s="674"/>
      <c r="W53" s="675"/>
      <c r="X53" s="679"/>
      <c r="Y53" s="680"/>
      <c r="Z53" s="682"/>
      <c r="AA53" s="679"/>
      <c r="AB53" s="680"/>
      <c r="AC53" s="681"/>
      <c r="AD53" s="683" t="s">
        <v>420</v>
      </c>
      <c r="AE53" s="684"/>
      <c r="AF53" s="688" t="str">
        <f t="shared" si="5"/>
        <v/>
      </c>
      <c r="AG53" s="689"/>
      <c r="AH53" s="689"/>
      <c r="AI53" s="690"/>
    </row>
    <row r="54" spans="1:40" ht="15" customHeight="1">
      <c r="A54" s="354" t="s">
        <v>421</v>
      </c>
      <c r="B54" s="82"/>
      <c r="C54" s="676"/>
      <c r="D54" s="677"/>
      <c r="E54" s="678"/>
      <c r="F54" s="676"/>
      <c r="G54" s="677"/>
      <c r="H54" s="685"/>
      <c r="I54" s="672"/>
      <c r="J54" s="673"/>
      <c r="K54" s="691">
        <f>SUM(K44:K53)</f>
        <v>3.24</v>
      </c>
      <c r="L54" s="691"/>
      <c r="M54" s="688"/>
      <c r="N54" s="692"/>
      <c r="V54" s="354" t="s">
        <v>421</v>
      </c>
      <c r="W54" s="82"/>
      <c r="X54" s="676"/>
      <c r="Y54" s="677"/>
      <c r="Z54" s="678"/>
      <c r="AA54" s="676"/>
      <c r="AB54" s="677"/>
      <c r="AC54" s="685"/>
      <c r="AD54" s="672"/>
      <c r="AE54" s="673"/>
      <c r="AF54" s="691">
        <f>SUM(AF44:AF53)</f>
        <v>7.875</v>
      </c>
      <c r="AG54" s="691"/>
      <c r="AH54" s="688"/>
      <c r="AI54" s="692"/>
    </row>
    <row r="55" spans="1:40" ht="15" customHeight="1" thickBot="1">
      <c r="A55" s="659" t="str">
        <f>A42&amp;C42&amp;F42&amp;"面積="</f>
        <v>■1階 X方向【上】面積=</v>
      </c>
      <c r="B55" s="660"/>
      <c r="C55" s="660"/>
      <c r="D55" s="660"/>
      <c r="E55" s="660"/>
      <c r="F55" s="660"/>
      <c r="G55" s="660"/>
      <c r="H55" s="660"/>
      <c r="I55" s="660"/>
      <c r="J55" s="703"/>
      <c r="K55" s="700">
        <f>INT(K54*100)/100</f>
        <v>3.24</v>
      </c>
      <c r="L55" s="700"/>
      <c r="M55" s="701"/>
      <c r="N55" s="702"/>
      <c r="V55" s="659" t="str">
        <f>V42&amp;X42&amp;AA42&amp;"面積="</f>
        <v>■1階 Y方向【左】面積=</v>
      </c>
      <c r="W55" s="660"/>
      <c r="X55" s="660"/>
      <c r="Y55" s="660"/>
      <c r="Z55" s="660"/>
      <c r="AA55" s="660"/>
      <c r="AB55" s="660"/>
      <c r="AC55" s="660"/>
      <c r="AD55" s="660"/>
      <c r="AE55" s="703"/>
      <c r="AF55" s="700">
        <f>INT(AF54*100)/100</f>
        <v>7.87</v>
      </c>
      <c r="AG55" s="700"/>
      <c r="AH55" s="701"/>
      <c r="AI55" s="702"/>
    </row>
    <row r="56" spans="1:40" ht="15" customHeight="1" thickBot="1">
      <c r="A56" s="16" t="s">
        <v>454</v>
      </c>
      <c r="B56" s="16"/>
      <c r="C56" s="16" t="s">
        <v>446</v>
      </c>
      <c r="D56" s="16"/>
      <c r="E56" s="16"/>
      <c r="F56" s="3" t="s">
        <v>452</v>
      </c>
      <c r="K56" s="54"/>
      <c r="L56" s="54"/>
      <c r="M56" s="54"/>
      <c r="N56" s="54"/>
      <c r="V56" s="16" t="s">
        <v>454</v>
      </c>
      <c r="W56" s="16"/>
      <c r="X56" s="16" t="s">
        <v>448</v>
      </c>
      <c r="Y56" s="16"/>
      <c r="Z56" s="16"/>
      <c r="AA56" s="3" t="s">
        <v>453</v>
      </c>
      <c r="AF56" s="54"/>
      <c r="AG56" s="54"/>
      <c r="AH56" s="54"/>
      <c r="AI56" s="54"/>
    </row>
    <row r="57" spans="1:40" ht="15" customHeight="1">
      <c r="A57" s="697" t="s">
        <v>413</v>
      </c>
      <c r="B57" s="696"/>
      <c r="C57" s="686" t="s">
        <v>414</v>
      </c>
      <c r="D57" s="693"/>
      <c r="E57" s="696"/>
      <c r="F57" s="686" t="s">
        <v>415</v>
      </c>
      <c r="G57" s="693"/>
      <c r="H57" s="694"/>
      <c r="I57" s="695" t="s">
        <v>416</v>
      </c>
      <c r="J57" s="696"/>
      <c r="K57" s="651" t="s">
        <v>417</v>
      </c>
      <c r="L57" s="651"/>
      <c r="M57" s="686"/>
      <c r="N57" s="687"/>
      <c r="P57" s="89"/>
      <c r="Q57" s="89"/>
      <c r="R57" s="90"/>
      <c r="S57" s="90"/>
      <c r="V57" s="697" t="s">
        <v>413</v>
      </c>
      <c r="W57" s="696"/>
      <c r="X57" s="686" t="s">
        <v>414</v>
      </c>
      <c r="Y57" s="693"/>
      <c r="Z57" s="696"/>
      <c r="AA57" s="686" t="s">
        <v>415</v>
      </c>
      <c r="AB57" s="693"/>
      <c r="AC57" s="694"/>
      <c r="AD57" s="695" t="s">
        <v>416</v>
      </c>
      <c r="AE57" s="696"/>
      <c r="AF57" s="651" t="s">
        <v>417</v>
      </c>
      <c r="AG57" s="651"/>
      <c r="AH57" s="686"/>
      <c r="AI57" s="687"/>
      <c r="AK57" s="89"/>
      <c r="AL57" s="89"/>
      <c r="AM57" s="90"/>
      <c r="AN57" s="125"/>
    </row>
    <row r="58" spans="1:40" ht="15" customHeight="1">
      <c r="A58" s="674">
        <v>1</v>
      </c>
      <c r="B58" s="675"/>
      <c r="C58" s="679">
        <v>6</v>
      </c>
      <c r="D58" s="680"/>
      <c r="E58" s="682"/>
      <c r="F58" s="679">
        <v>3.6</v>
      </c>
      <c r="G58" s="680"/>
      <c r="H58" s="681"/>
      <c r="I58" s="683" t="s">
        <v>420</v>
      </c>
      <c r="J58" s="684"/>
      <c r="K58" s="688">
        <f>IF(C58=0,"",IF(OR(I58="÷2",I58=2),C58*F58/2,C58*F58))</f>
        <v>21.6</v>
      </c>
      <c r="L58" s="689"/>
      <c r="M58" s="689"/>
      <c r="N58" s="690"/>
      <c r="O58" s="671" t="s">
        <v>450</v>
      </c>
      <c r="P58" s="91"/>
      <c r="Q58" s="714" t="s">
        <v>391</v>
      </c>
      <c r="R58" s="715"/>
      <c r="S58" s="92"/>
      <c r="V58" s="674">
        <v>1</v>
      </c>
      <c r="W58" s="675"/>
      <c r="X58" s="679">
        <v>2.7</v>
      </c>
      <c r="Y58" s="680"/>
      <c r="Z58" s="682"/>
      <c r="AA58" s="679">
        <v>3.6</v>
      </c>
      <c r="AB58" s="680"/>
      <c r="AC58" s="681"/>
      <c r="AD58" s="683" t="s">
        <v>420</v>
      </c>
      <c r="AE58" s="684"/>
      <c r="AF58" s="688">
        <f>IF(X58=0,"",IF(OR(AD58="÷2",AD58=2),X58*AA58/2,X58*AA58))</f>
        <v>9.7200000000000006</v>
      </c>
      <c r="AG58" s="689"/>
      <c r="AH58" s="689"/>
      <c r="AI58" s="690"/>
      <c r="AJ58" s="671" t="s">
        <v>450</v>
      </c>
      <c r="AK58" s="91"/>
      <c r="AL58" s="714" t="s">
        <v>391</v>
      </c>
      <c r="AM58" s="715"/>
      <c r="AN58" s="125"/>
    </row>
    <row r="59" spans="1:40" ht="15" customHeight="1">
      <c r="A59" s="698">
        <v>2</v>
      </c>
      <c r="B59" s="699"/>
      <c r="C59" s="679">
        <v>1.8</v>
      </c>
      <c r="D59" s="680"/>
      <c r="E59" s="682"/>
      <c r="F59" s="679">
        <v>2.5</v>
      </c>
      <c r="G59" s="680"/>
      <c r="H59" s="681"/>
      <c r="I59" s="683" t="s">
        <v>420</v>
      </c>
      <c r="J59" s="684"/>
      <c r="K59" s="688">
        <f t="shared" ref="K59:K67" si="6">IF(C59=0,"",IF(OR(I59="÷2",I59=2),C59*F59/2,C59*F59))</f>
        <v>4.5</v>
      </c>
      <c r="L59" s="689"/>
      <c r="M59" s="689"/>
      <c r="N59" s="690"/>
      <c r="O59" s="671"/>
      <c r="P59" s="93"/>
      <c r="Q59" s="716"/>
      <c r="R59" s="717"/>
      <c r="S59" s="94"/>
      <c r="V59" s="698">
        <v>2</v>
      </c>
      <c r="W59" s="699"/>
      <c r="X59" s="679">
        <v>1.8</v>
      </c>
      <c r="Y59" s="680"/>
      <c r="Z59" s="682"/>
      <c r="AA59" s="679">
        <v>11</v>
      </c>
      <c r="AB59" s="680"/>
      <c r="AC59" s="681"/>
      <c r="AD59" s="683" t="s">
        <v>420</v>
      </c>
      <c r="AE59" s="684"/>
      <c r="AF59" s="688">
        <f t="shared" ref="AF59:AF67" si="7">IF(X59=0,"",IF(OR(AD59="÷2",AD59=2),X59*AA59/2,X59*AA59))</f>
        <v>19.8</v>
      </c>
      <c r="AG59" s="689"/>
      <c r="AH59" s="689"/>
      <c r="AI59" s="690"/>
      <c r="AJ59" s="671"/>
      <c r="AK59" s="93"/>
      <c r="AL59" s="716"/>
      <c r="AM59" s="717"/>
      <c r="AN59" s="125"/>
    </row>
    <row r="60" spans="1:40" ht="15" customHeight="1">
      <c r="A60" s="674"/>
      <c r="B60" s="675"/>
      <c r="C60" s="679"/>
      <c r="D60" s="680"/>
      <c r="E60" s="682"/>
      <c r="F60" s="679"/>
      <c r="G60" s="680"/>
      <c r="H60" s="681"/>
      <c r="I60" s="683" t="s">
        <v>420</v>
      </c>
      <c r="J60" s="684"/>
      <c r="K60" s="688" t="str">
        <f t="shared" si="6"/>
        <v/>
      </c>
      <c r="L60" s="689"/>
      <c r="M60" s="689"/>
      <c r="N60" s="690"/>
      <c r="O60" s="671"/>
      <c r="P60" s="125"/>
      <c r="Q60" s="125"/>
      <c r="R60" s="125"/>
      <c r="S60" s="125"/>
      <c r="V60" s="674">
        <v>3</v>
      </c>
      <c r="W60" s="675"/>
      <c r="X60" s="679">
        <v>0.9</v>
      </c>
      <c r="Y60" s="680"/>
      <c r="Z60" s="682"/>
      <c r="AA60" s="679">
        <v>0.9</v>
      </c>
      <c r="AB60" s="680"/>
      <c r="AC60" s="681"/>
      <c r="AD60" s="683">
        <v>2</v>
      </c>
      <c r="AE60" s="684"/>
      <c r="AF60" s="688">
        <f t="shared" si="7"/>
        <v>0.40500000000000003</v>
      </c>
      <c r="AG60" s="689"/>
      <c r="AH60" s="689"/>
      <c r="AI60" s="690"/>
      <c r="AJ60" s="671"/>
      <c r="AK60" s="89"/>
      <c r="AL60" s="89"/>
      <c r="AM60" s="90"/>
      <c r="AN60" s="125"/>
    </row>
    <row r="61" spans="1:40" ht="15" customHeight="1">
      <c r="A61" s="674"/>
      <c r="B61" s="675"/>
      <c r="C61" s="679"/>
      <c r="D61" s="680"/>
      <c r="E61" s="682"/>
      <c r="F61" s="679"/>
      <c r="G61" s="680"/>
      <c r="H61" s="681"/>
      <c r="I61" s="683" t="s">
        <v>420</v>
      </c>
      <c r="J61" s="684"/>
      <c r="K61" s="688" t="str">
        <f t="shared" si="6"/>
        <v/>
      </c>
      <c r="L61" s="689"/>
      <c r="M61" s="689"/>
      <c r="N61" s="690"/>
      <c r="P61" s="3" t="s">
        <v>451</v>
      </c>
      <c r="V61" s="674"/>
      <c r="W61" s="675"/>
      <c r="X61" s="679"/>
      <c r="Y61" s="680"/>
      <c r="Z61" s="682"/>
      <c r="AA61" s="679"/>
      <c r="AB61" s="680"/>
      <c r="AC61" s="681"/>
      <c r="AD61" s="683" t="s">
        <v>420</v>
      </c>
      <c r="AE61" s="684"/>
      <c r="AF61" s="688" t="str">
        <f t="shared" si="7"/>
        <v/>
      </c>
      <c r="AG61" s="689"/>
      <c r="AH61" s="689"/>
      <c r="AI61" s="690"/>
      <c r="AK61" s="3" t="s">
        <v>451</v>
      </c>
    </row>
    <row r="62" spans="1:40" ht="15" customHeight="1">
      <c r="A62" s="674"/>
      <c r="B62" s="675"/>
      <c r="C62" s="679"/>
      <c r="D62" s="680"/>
      <c r="E62" s="682"/>
      <c r="F62" s="679"/>
      <c r="G62" s="680"/>
      <c r="H62" s="681"/>
      <c r="I62" s="683" t="s">
        <v>420</v>
      </c>
      <c r="J62" s="684"/>
      <c r="K62" s="688" t="str">
        <f t="shared" si="6"/>
        <v/>
      </c>
      <c r="L62" s="689"/>
      <c r="M62" s="689"/>
      <c r="N62" s="690"/>
      <c r="V62" s="674"/>
      <c r="W62" s="675"/>
      <c r="X62" s="679"/>
      <c r="Y62" s="680"/>
      <c r="Z62" s="682"/>
      <c r="AA62" s="679"/>
      <c r="AB62" s="680"/>
      <c r="AC62" s="681"/>
      <c r="AD62" s="683" t="s">
        <v>420</v>
      </c>
      <c r="AE62" s="684"/>
      <c r="AF62" s="688" t="str">
        <f t="shared" si="7"/>
        <v/>
      </c>
      <c r="AG62" s="689"/>
      <c r="AH62" s="689"/>
      <c r="AI62" s="690"/>
    </row>
    <row r="63" spans="1:40" ht="15" customHeight="1">
      <c r="A63" s="674"/>
      <c r="B63" s="675"/>
      <c r="C63" s="679"/>
      <c r="D63" s="680"/>
      <c r="E63" s="682"/>
      <c r="F63" s="679"/>
      <c r="G63" s="680"/>
      <c r="H63" s="681"/>
      <c r="I63" s="683" t="s">
        <v>420</v>
      </c>
      <c r="J63" s="684"/>
      <c r="K63" s="688" t="str">
        <f t="shared" si="6"/>
        <v/>
      </c>
      <c r="L63" s="689"/>
      <c r="M63" s="689"/>
      <c r="N63" s="690"/>
      <c r="V63" s="674"/>
      <c r="W63" s="675"/>
      <c r="X63" s="679"/>
      <c r="Y63" s="680"/>
      <c r="Z63" s="682"/>
      <c r="AA63" s="679"/>
      <c r="AB63" s="680"/>
      <c r="AC63" s="681"/>
      <c r="AD63" s="683" t="s">
        <v>420</v>
      </c>
      <c r="AE63" s="684"/>
      <c r="AF63" s="688" t="str">
        <f t="shared" si="7"/>
        <v/>
      </c>
      <c r="AG63" s="689"/>
      <c r="AH63" s="689"/>
      <c r="AI63" s="690"/>
    </row>
    <row r="64" spans="1:40" ht="15" customHeight="1">
      <c r="A64" s="674"/>
      <c r="B64" s="675"/>
      <c r="C64" s="679"/>
      <c r="D64" s="680"/>
      <c r="E64" s="682"/>
      <c r="F64" s="679"/>
      <c r="G64" s="680"/>
      <c r="H64" s="681"/>
      <c r="I64" s="683"/>
      <c r="J64" s="684"/>
      <c r="K64" s="688" t="str">
        <f t="shared" si="6"/>
        <v/>
      </c>
      <c r="L64" s="689"/>
      <c r="M64" s="689"/>
      <c r="N64" s="690"/>
      <c r="V64" s="674"/>
      <c r="W64" s="675"/>
      <c r="X64" s="679"/>
      <c r="Y64" s="680"/>
      <c r="Z64" s="682"/>
      <c r="AA64" s="679"/>
      <c r="AB64" s="680"/>
      <c r="AC64" s="681"/>
      <c r="AD64" s="683"/>
      <c r="AE64" s="684"/>
      <c r="AF64" s="688" t="str">
        <f t="shared" si="7"/>
        <v/>
      </c>
      <c r="AG64" s="689"/>
      <c r="AH64" s="689"/>
      <c r="AI64" s="690"/>
    </row>
    <row r="65" spans="1:35" ht="15" customHeight="1">
      <c r="A65" s="674"/>
      <c r="B65" s="675"/>
      <c r="C65" s="679"/>
      <c r="D65" s="680"/>
      <c r="E65" s="682"/>
      <c r="F65" s="679"/>
      <c r="G65" s="680"/>
      <c r="H65" s="681"/>
      <c r="I65" s="683"/>
      <c r="J65" s="684"/>
      <c r="K65" s="688" t="str">
        <f t="shared" si="6"/>
        <v/>
      </c>
      <c r="L65" s="689"/>
      <c r="M65" s="689"/>
      <c r="N65" s="690"/>
      <c r="V65" s="674"/>
      <c r="W65" s="675"/>
      <c r="X65" s="679"/>
      <c r="Y65" s="680"/>
      <c r="Z65" s="682"/>
      <c r="AA65" s="679"/>
      <c r="AB65" s="680"/>
      <c r="AC65" s="681"/>
      <c r="AD65" s="683"/>
      <c r="AE65" s="684"/>
      <c r="AF65" s="688" t="str">
        <f t="shared" si="7"/>
        <v/>
      </c>
      <c r="AG65" s="689"/>
      <c r="AH65" s="689"/>
      <c r="AI65" s="690"/>
    </row>
    <row r="66" spans="1:35" ht="15" customHeight="1">
      <c r="A66" s="674"/>
      <c r="B66" s="675"/>
      <c r="C66" s="679"/>
      <c r="D66" s="680"/>
      <c r="E66" s="682"/>
      <c r="F66" s="679"/>
      <c r="G66" s="680"/>
      <c r="H66" s="681"/>
      <c r="I66" s="683"/>
      <c r="J66" s="684"/>
      <c r="K66" s="688" t="str">
        <f t="shared" si="6"/>
        <v/>
      </c>
      <c r="L66" s="689"/>
      <c r="M66" s="689"/>
      <c r="N66" s="690"/>
      <c r="V66" s="674"/>
      <c r="W66" s="675"/>
      <c r="X66" s="679"/>
      <c r="Y66" s="680"/>
      <c r="Z66" s="682"/>
      <c r="AA66" s="679"/>
      <c r="AB66" s="680"/>
      <c r="AC66" s="681"/>
      <c r="AD66" s="683"/>
      <c r="AE66" s="684"/>
      <c r="AF66" s="688" t="str">
        <f t="shared" si="7"/>
        <v/>
      </c>
      <c r="AG66" s="689"/>
      <c r="AH66" s="689"/>
      <c r="AI66" s="690"/>
    </row>
    <row r="67" spans="1:35" ht="15" customHeight="1">
      <c r="A67" s="674"/>
      <c r="B67" s="675"/>
      <c r="C67" s="679"/>
      <c r="D67" s="680"/>
      <c r="E67" s="682"/>
      <c r="F67" s="679"/>
      <c r="G67" s="680"/>
      <c r="H67" s="681"/>
      <c r="I67" s="683" t="s">
        <v>420</v>
      </c>
      <c r="J67" s="684"/>
      <c r="K67" s="688" t="str">
        <f t="shared" si="6"/>
        <v/>
      </c>
      <c r="L67" s="689"/>
      <c r="M67" s="689"/>
      <c r="N67" s="690"/>
      <c r="V67" s="674"/>
      <c r="W67" s="675"/>
      <c r="X67" s="679"/>
      <c r="Y67" s="680"/>
      <c r="Z67" s="682"/>
      <c r="AA67" s="679"/>
      <c r="AB67" s="680"/>
      <c r="AC67" s="681"/>
      <c r="AD67" s="683" t="s">
        <v>420</v>
      </c>
      <c r="AE67" s="684"/>
      <c r="AF67" s="688" t="str">
        <f t="shared" si="7"/>
        <v/>
      </c>
      <c r="AG67" s="689"/>
      <c r="AH67" s="689"/>
      <c r="AI67" s="690"/>
    </row>
    <row r="68" spans="1:35" ht="15" customHeight="1">
      <c r="A68" s="354" t="s">
        <v>421</v>
      </c>
      <c r="B68" s="82"/>
      <c r="C68" s="676"/>
      <c r="D68" s="677"/>
      <c r="E68" s="678"/>
      <c r="F68" s="676"/>
      <c r="G68" s="677"/>
      <c r="H68" s="685"/>
      <c r="I68" s="672"/>
      <c r="J68" s="673"/>
      <c r="K68" s="691">
        <f>SUM(K58:K67)</f>
        <v>26.1</v>
      </c>
      <c r="L68" s="691"/>
      <c r="M68" s="688"/>
      <c r="N68" s="692"/>
      <c r="V68" s="354" t="s">
        <v>421</v>
      </c>
      <c r="W68" s="82"/>
      <c r="X68" s="676"/>
      <c r="Y68" s="677"/>
      <c r="Z68" s="678"/>
      <c r="AA68" s="676"/>
      <c r="AB68" s="677"/>
      <c r="AC68" s="685"/>
      <c r="AD68" s="672"/>
      <c r="AE68" s="673"/>
      <c r="AF68" s="691">
        <f>SUM(AF58:AF67)</f>
        <v>29.925000000000004</v>
      </c>
      <c r="AG68" s="691"/>
      <c r="AH68" s="688"/>
      <c r="AI68" s="692"/>
    </row>
    <row r="69" spans="1:35" ht="15" customHeight="1" thickBot="1">
      <c r="A69" s="659" t="str">
        <f>A56&amp;C56&amp;F56&amp;"面積="</f>
        <v>■1階 X方向【下】面積=</v>
      </c>
      <c r="B69" s="660"/>
      <c r="C69" s="660"/>
      <c r="D69" s="660"/>
      <c r="E69" s="660"/>
      <c r="F69" s="660"/>
      <c r="G69" s="660"/>
      <c r="H69" s="660"/>
      <c r="I69" s="660"/>
      <c r="J69" s="703"/>
      <c r="K69" s="700">
        <f>INT(K68*100)/100</f>
        <v>26.1</v>
      </c>
      <c r="L69" s="700"/>
      <c r="M69" s="701"/>
      <c r="N69" s="702"/>
      <c r="V69" s="659" t="str">
        <f>V56&amp;X56&amp;AA56&amp;"面積="</f>
        <v>■1階 Y方向【右】面積=</v>
      </c>
      <c r="W69" s="660"/>
      <c r="X69" s="660"/>
      <c r="Y69" s="660"/>
      <c r="Z69" s="660"/>
      <c r="AA69" s="660"/>
      <c r="AB69" s="660"/>
      <c r="AC69" s="660"/>
      <c r="AD69" s="660"/>
      <c r="AE69" s="703"/>
      <c r="AF69" s="700">
        <f>INT(AF68*100)/100</f>
        <v>29.92</v>
      </c>
      <c r="AG69" s="700"/>
      <c r="AH69" s="701"/>
      <c r="AI69" s="702"/>
    </row>
    <row r="70" spans="1:35" ht="15" customHeight="1">
      <c r="AI70" s="54"/>
    </row>
  </sheetData>
  <sheetProtection algorithmName="SHA-512" hashValue="Zl6Th+tRtkpzOdANJmiZSBLQ/uZcdJq9NkgarCfA1rY3lC/CG9YSeqJ7k8S4+/0lvmqa4bDiceUnolEJQH6y3w==" saltValue="USba21bgiukHlnBoHvtm9A==" spinCount="100000" sheet="1" objects="1" scenarios="1" selectLockedCells="1"/>
  <mergeCells count="526">
    <mergeCell ref="A2:B5"/>
    <mergeCell ref="A6:B9"/>
    <mergeCell ref="C2:D3"/>
    <mergeCell ref="C68:E68"/>
    <mergeCell ref="F68:H68"/>
    <mergeCell ref="I68:J68"/>
    <mergeCell ref="K68:N68"/>
    <mergeCell ref="A69:J69"/>
    <mergeCell ref="C4:D5"/>
    <mergeCell ref="C6:D7"/>
    <mergeCell ref="C8:D9"/>
    <mergeCell ref="E2:F2"/>
    <mergeCell ref="E3:F3"/>
    <mergeCell ref="E4:F4"/>
    <mergeCell ref="E5:F5"/>
    <mergeCell ref="E6:F6"/>
    <mergeCell ref="E7:F7"/>
    <mergeCell ref="E8:F8"/>
    <mergeCell ref="E9:F9"/>
    <mergeCell ref="K64:N64"/>
    <mergeCell ref="K69:N69"/>
    <mergeCell ref="A67:B67"/>
    <mergeCell ref="C67:E67"/>
    <mergeCell ref="F64:H64"/>
    <mergeCell ref="I64:J64"/>
    <mergeCell ref="AF65:AI65"/>
    <mergeCell ref="AF64:AI64"/>
    <mergeCell ref="AF62:AI62"/>
    <mergeCell ref="I62:J62"/>
    <mergeCell ref="K62:N62"/>
    <mergeCell ref="AA58:AC58"/>
    <mergeCell ref="AD58:AE58"/>
    <mergeCell ref="AF58:AI58"/>
    <mergeCell ref="X60:Z60"/>
    <mergeCell ref="V63:W63"/>
    <mergeCell ref="X63:Z63"/>
    <mergeCell ref="AA63:AC63"/>
    <mergeCell ref="AD63:AE63"/>
    <mergeCell ref="AF63:AI63"/>
    <mergeCell ref="AA60:AC60"/>
    <mergeCell ref="AD60:AE60"/>
    <mergeCell ref="AF60:AI60"/>
    <mergeCell ref="V61:W61"/>
    <mergeCell ref="X61:Z61"/>
    <mergeCell ref="AA61:AC61"/>
    <mergeCell ref="AD61:AE61"/>
    <mergeCell ref="AF61:AI61"/>
    <mergeCell ref="AF59:AI59"/>
    <mergeCell ref="Q28:R29"/>
    <mergeCell ref="Q44:R45"/>
    <mergeCell ref="AL58:AM59"/>
    <mergeCell ref="AL44:AM45"/>
    <mergeCell ref="Q58:R59"/>
    <mergeCell ref="AL14:AM15"/>
    <mergeCell ref="Q14:R15"/>
    <mergeCell ref="AL28:AM29"/>
    <mergeCell ref="AF55:AI55"/>
    <mergeCell ref="V50:W50"/>
    <mergeCell ref="X50:Z50"/>
    <mergeCell ref="AA50:AC50"/>
    <mergeCell ref="AD50:AE50"/>
    <mergeCell ref="AF50:AI50"/>
    <mergeCell ref="X57:Z57"/>
    <mergeCell ref="AA57:AC57"/>
    <mergeCell ref="AD57:AE57"/>
    <mergeCell ref="AF57:AI57"/>
    <mergeCell ref="V48:W48"/>
    <mergeCell ref="X48:Z48"/>
    <mergeCell ref="AA48:AC48"/>
    <mergeCell ref="AD48:AE48"/>
    <mergeCell ref="V47:W47"/>
    <mergeCell ref="X47:Z47"/>
    <mergeCell ref="G2:I2"/>
    <mergeCell ref="G3:I3"/>
    <mergeCell ref="G4:I4"/>
    <mergeCell ref="G5:I5"/>
    <mergeCell ref="G6:I6"/>
    <mergeCell ref="G7:I7"/>
    <mergeCell ref="G8:I8"/>
    <mergeCell ref="G9:I9"/>
    <mergeCell ref="AF54:AI54"/>
    <mergeCell ref="V52:W52"/>
    <mergeCell ref="X52:Z52"/>
    <mergeCell ref="AA52:AC52"/>
    <mergeCell ref="AD52:AE52"/>
    <mergeCell ref="AF52:AI52"/>
    <mergeCell ref="V46:W46"/>
    <mergeCell ref="X46:Z46"/>
    <mergeCell ref="AA46:AC46"/>
    <mergeCell ref="AD46:AE46"/>
    <mergeCell ref="AF46:AI46"/>
    <mergeCell ref="V49:W49"/>
    <mergeCell ref="X49:Z49"/>
    <mergeCell ref="AA49:AC49"/>
    <mergeCell ref="AD49:AE49"/>
    <mergeCell ref="AF49:AI49"/>
    <mergeCell ref="A66:B66"/>
    <mergeCell ref="C66:E66"/>
    <mergeCell ref="F66:H66"/>
    <mergeCell ref="I66:J66"/>
    <mergeCell ref="K66:N66"/>
    <mergeCell ref="V69:AE69"/>
    <mergeCell ref="AF69:AI69"/>
    <mergeCell ref="AA67:AC67"/>
    <mergeCell ref="AD67:AE67"/>
    <mergeCell ref="AF67:AI67"/>
    <mergeCell ref="AF68:AI68"/>
    <mergeCell ref="AA66:AC66"/>
    <mergeCell ref="AD66:AE66"/>
    <mergeCell ref="AF66:AI66"/>
    <mergeCell ref="F67:H67"/>
    <mergeCell ref="I67:J67"/>
    <mergeCell ref="K67:N67"/>
    <mergeCell ref="A65:B65"/>
    <mergeCell ref="C65:E65"/>
    <mergeCell ref="F65:H65"/>
    <mergeCell ref="I65:J65"/>
    <mergeCell ref="K65:N65"/>
    <mergeCell ref="X68:Z68"/>
    <mergeCell ref="X54:Z54"/>
    <mergeCell ref="AA54:AC54"/>
    <mergeCell ref="AD54:AE54"/>
    <mergeCell ref="A62:B62"/>
    <mergeCell ref="V67:W67"/>
    <mergeCell ref="X67:Z67"/>
    <mergeCell ref="V66:W66"/>
    <mergeCell ref="X66:Z66"/>
    <mergeCell ref="AA68:AC68"/>
    <mergeCell ref="AD68:AE68"/>
    <mergeCell ref="V55:AE55"/>
    <mergeCell ref="A63:B63"/>
    <mergeCell ref="C63:E63"/>
    <mergeCell ref="F63:H63"/>
    <mergeCell ref="I63:J63"/>
    <mergeCell ref="K63:N63"/>
    <mergeCell ref="A64:B64"/>
    <mergeCell ref="C64:E64"/>
    <mergeCell ref="A60:B60"/>
    <mergeCell ref="C60:E60"/>
    <mergeCell ref="F60:H60"/>
    <mergeCell ref="I60:J60"/>
    <mergeCell ref="K60:N60"/>
    <mergeCell ref="V65:W65"/>
    <mergeCell ref="X65:Z65"/>
    <mergeCell ref="AA65:AC65"/>
    <mergeCell ref="AD65:AE65"/>
    <mergeCell ref="V64:W64"/>
    <mergeCell ref="X64:Z64"/>
    <mergeCell ref="AA64:AC64"/>
    <mergeCell ref="AD64:AE64"/>
    <mergeCell ref="A61:B61"/>
    <mergeCell ref="V62:W62"/>
    <mergeCell ref="X62:Z62"/>
    <mergeCell ref="AA62:AC62"/>
    <mergeCell ref="AD62:AE62"/>
    <mergeCell ref="C61:E61"/>
    <mergeCell ref="F61:H61"/>
    <mergeCell ref="I61:J61"/>
    <mergeCell ref="K61:N61"/>
    <mergeCell ref="C62:E62"/>
    <mergeCell ref="F62:H62"/>
    <mergeCell ref="A58:B58"/>
    <mergeCell ref="C58:E58"/>
    <mergeCell ref="F58:H58"/>
    <mergeCell ref="I58:J58"/>
    <mergeCell ref="K58:N58"/>
    <mergeCell ref="A59:B59"/>
    <mergeCell ref="C59:E59"/>
    <mergeCell ref="F59:H59"/>
    <mergeCell ref="I59:J59"/>
    <mergeCell ref="K59:N59"/>
    <mergeCell ref="I54:J54"/>
    <mergeCell ref="K54:N54"/>
    <mergeCell ref="V60:W60"/>
    <mergeCell ref="V59:W59"/>
    <mergeCell ref="X59:Z59"/>
    <mergeCell ref="AA59:AC59"/>
    <mergeCell ref="AD59:AE59"/>
    <mergeCell ref="V53:W53"/>
    <mergeCell ref="X53:Z53"/>
    <mergeCell ref="AA53:AC53"/>
    <mergeCell ref="AD53:AE53"/>
    <mergeCell ref="V57:W57"/>
    <mergeCell ref="V58:W58"/>
    <mergeCell ref="X58:Z58"/>
    <mergeCell ref="O58:O60"/>
    <mergeCell ref="V44:W44"/>
    <mergeCell ref="X44:Z44"/>
    <mergeCell ref="AA44:AC44"/>
    <mergeCell ref="AD44:AE44"/>
    <mergeCell ref="AF44:AI44"/>
    <mergeCell ref="AF53:AI53"/>
    <mergeCell ref="V45:W45"/>
    <mergeCell ref="X45:Z45"/>
    <mergeCell ref="AA45:AC45"/>
    <mergeCell ref="AD45:AE45"/>
    <mergeCell ref="AF45:AI45"/>
    <mergeCell ref="AA47:AC47"/>
    <mergeCell ref="AD47:AE47"/>
    <mergeCell ref="AF47:AI47"/>
    <mergeCell ref="AF48:AI48"/>
    <mergeCell ref="V51:W51"/>
    <mergeCell ref="X51:Z51"/>
    <mergeCell ref="AA51:AC51"/>
    <mergeCell ref="AD51:AE51"/>
    <mergeCell ref="AF51:AI51"/>
    <mergeCell ref="V43:W43"/>
    <mergeCell ref="X43:Z43"/>
    <mergeCell ref="AA43:AC43"/>
    <mergeCell ref="AD43:AE43"/>
    <mergeCell ref="AF43:AI43"/>
    <mergeCell ref="A51:B51"/>
    <mergeCell ref="C51:E51"/>
    <mergeCell ref="F51:H51"/>
    <mergeCell ref="I51:J51"/>
    <mergeCell ref="K51:N51"/>
    <mergeCell ref="A49:B49"/>
    <mergeCell ref="C49:E49"/>
    <mergeCell ref="F49:H49"/>
    <mergeCell ref="I49:J49"/>
    <mergeCell ref="K49:N49"/>
    <mergeCell ref="A48:B48"/>
    <mergeCell ref="C48:E48"/>
    <mergeCell ref="F48:H48"/>
    <mergeCell ref="I48:J48"/>
    <mergeCell ref="K48:N48"/>
    <mergeCell ref="A47:B47"/>
    <mergeCell ref="C47:E47"/>
    <mergeCell ref="F47:H47"/>
    <mergeCell ref="I47:J47"/>
    <mergeCell ref="A57:B57"/>
    <mergeCell ref="C57:E57"/>
    <mergeCell ref="F57:H57"/>
    <mergeCell ref="I57:J57"/>
    <mergeCell ref="K57:N57"/>
    <mergeCell ref="A55:J55"/>
    <mergeCell ref="K55:N55"/>
    <mergeCell ref="A50:B50"/>
    <mergeCell ref="C50:E50"/>
    <mergeCell ref="F50:H50"/>
    <mergeCell ref="I50:J50"/>
    <mergeCell ref="K50:N50"/>
    <mergeCell ref="A52:B52"/>
    <mergeCell ref="C52:E52"/>
    <mergeCell ref="F52:H52"/>
    <mergeCell ref="I52:J52"/>
    <mergeCell ref="K52:N52"/>
    <mergeCell ref="A53:B53"/>
    <mergeCell ref="C53:E53"/>
    <mergeCell ref="F53:H53"/>
    <mergeCell ref="I53:J53"/>
    <mergeCell ref="K53:N53"/>
    <mergeCell ref="C54:E54"/>
    <mergeCell ref="F54:H54"/>
    <mergeCell ref="K47:N47"/>
    <mergeCell ref="A46:B46"/>
    <mergeCell ref="C46:E46"/>
    <mergeCell ref="F46:H46"/>
    <mergeCell ref="I46:J46"/>
    <mergeCell ref="K46:N46"/>
    <mergeCell ref="A45:B45"/>
    <mergeCell ref="C45:E45"/>
    <mergeCell ref="F45:H45"/>
    <mergeCell ref="I45:J45"/>
    <mergeCell ref="K45:N45"/>
    <mergeCell ref="A44:B44"/>
    <mergeCell ref="C44:E44"/>
    <mergeCell ref="F44:H44"/>
    <mergeCell ref="I44:J44"/>
    <mergeCell ref="K44:N44"/>
    <mergeCell ref="A43:B43"/>
    <mergeCell ref="C43:E43"/>
    <mergeCell ref="F43:H43"/>
    <mergeCell ref="I43:J43"/>
    <mergeCell ref="K43:N43"/>
    <mergeCell ref="C38:E38"/>
    <mergeCell ref="F38:H38"/>
    <mergeCell ref="I38:J38"/>
    <mergeCell ref="K38:N38"/>
    <mergeCell ref="A39:J39"/>
    <mergeCell ref="K39:N39"/>
    <mergeCell ref="A37:B37"/>
    <mergeCell ref="C37:E37"/>
    <mergeCell ref="F37:H37"/>
    <mergeCell ref="I37:J37"/>
    <mergeCell ref="K37:N37"/>
    <mergeCell ref="A36:B36"/>
    <mergeCell ref="C36:E36"/>
    <mergeCell ref="F36:H36"/>
    <mergeCell ref="I36:J36"/>
    <mergeCell ref="K36:N36"/>
    <mergeCell ref="A35:B35"/>
    <mergeCell ref="C35:E35"/>
    <mergeCell ref="F35:H35"/>
    <mergeCell ref="I35:J35"/>
    <mergeCell ref="K35:N35"/>
    <mergeCell ref="A34:B34"/>
    <mergeCell ref="C34:E34"/>
    <mergeCell ref="F34:H34"/>
    <mergeCell ref="I34:J34"/>
    <mergeCell ref="K34:N34"/>
    <mergeCell ref="A33:B33"/>
    <mergeCell ref="C33:E33"/>
    <mergeCell ref="F33:H33"/>
    <mergeCell ref="I33:J33"/>
    <mergeCell ref="K33:N33"/>
    <mergeCell ref="A32:B32"/>
    <mergeCell ref="C32:E32"/>
    <mergeCell ref="F32:H32"/>
    <mergeCell ref="I32:J32"/>
    <mergeCell ref="K32:N32"/>
    <mergeCell ref="A31:B31"/>
    <mergeCell ref="C31:E31"/>
    <mergeCell ref="F31:H31"/>
    <mergeCell ref="I31:J31"/>
    <mergeCell ref="K31:N31"/>
    <mergeCell ref="A30:B30"/>
    <mergeCell ref="C30:E30"/>
    <mergeCell ref="F30:H30"/>
    <mergeCell ref="I30:J30"/>
    <mergeCell ref="K30:N30"/>
    <mergeCell ref="A29:B29"/>
    <mergeCell ref="C29:E29"/>
    <mergeCell ref="F29:H29"/>
    <mergeCell ref="I29:J29"/>
    <mergeCell ref="K29:N29"/>
    <mergeCell ref="A28:B28"/>
    <mergeCell ref="C28:E28"/>
    <mergeCell ref="F28:H28"/>
    <mergeCell ref="I28:J28"/>
    <mergeCell ref="K28:N28"/>
    <mergeCell ref="A27:B27"/>
    <mergeCell ref="C27:E27"/>
    <mergeCell ref="F27:H27"/>
    <mergeCell ref="I27:J27"/>
    <mergeCell ref="K27:N27"/>
    <mergeCell ref="X38:Z38"/>
    <mergeCell ref="AA38:AC38"/>
    <mergeCell ref="AD38:AE38"/>
    <mergeCell ref="AF38:AI38"/>
    <mergeCell ref="V39:AE39"/>
    <mergeCell ref="AF39:AI39"/>
    <mergeCell ref="V37:W37"/>
    <mergeCell ref="X37:Z37"/>
    <mergeCell ref="AA37:AC37"/>
    <mergeCell ref="AD37:AE37"/>
    <mergeCell ref="AF37:AI37"/>
    <mergeCell ref="V36:W36"/>
    <mergeCell ref="X36:Z36"/>
    <mergeCell ref="AA36:AC36"/>
    <mergeCell ref="AD36:AE36"/>
    <mergeCell ref="AF36:AI36"/>
    <mergeCell ref="V35:W35"/>
    <mergeCell ref="X35:Z35"/>
    <mergeCell ref="AA35:AC35"/>
    <mergeCell ref="AD35:AE35"/>
    <mergeCell ref="AF35:AI35"/>
    <mergeCell ref="V34:W34"/>
    <mergeCell ref="X34:Z34"/>
    <mergeCell ref="AA34:AC34"/>
    <mergeCell ref="AD34:AE34"/>
    <mergeCell ref="AF34:AI34"/>
    <mergeCell ref="V33:W33"/>
    <mergeCell ref="X33:Z33"/>
    <mergeCell ref="AA33:AC33"/>
    <mergeCell ref="AD33:AE33"/>
    <mergeCell ref="AF33:AI33"/>
    <mergeCell ref="V32:W32"/>
    <mergeCell ref="X32:Z32"/>
    <mergeCell ref="AA32:AC32"/>
    <mergeCell ref="AD32:AE32"/>
    <mergeCell ref="AF32:AI32"/>
    <mergeCell ref="V31:W31"/>
    <mergeCell ref="X31:Z31"/>
    <mergeCell ref="AA31:AC31"/>
    <mergeCell ref="AD31:AE31"/>
    <mergeCell ref="AF31:AI31"/>
    <mergeCell ref="AF28:AI28"/>
    <mergeCell ref="V27:W27"/>
    <mergeCell ref="X27:Z27"/>
    <mergeCell ref="AA27:AC27"/>
    <mergeCell ref="AD27:AE27"/>
    <mergeCell ref="AF27:AI27"/>
    <mergeCell ref="V30:W30"/>
    <mergeCell ref="X30:Z30"/>
    <mergeCell ref="AA30:AC30"/>
    <mergeCell ref="AD30:AE30"/>
    <mergeCell ref="AF30:AI30"/>
    <mergeCell ref="V29:W29"/>
    <mergeCell ref="X29:Z29"/>
    <mergeCell ref="AA29:AC29"/>
    <mergeCell ref="AD29:AE29"/>
    <mergeCell ref="AF29:AI29"/>
    <mergeCell ref="C24:E24"/>
    <mergeCell ref="F24:H24"/>
    <mergeCell ref="I24:J24"/>
    <mergeCell ref="K24:N24"/>
    <mergeCell ref="A25:J25"/>
    <mergeCell ref="K25:N25"/>
    <mergeCell ref="A23:B23"/>
    <mergeCell ref="C23:E23"/>
    <mergeCell ref="F23:H23"/>
    <mergeCell ref="I23:J23"/>
    <mergeCell ref="K23:N23"/>
    <mergeCell ref="F21:H21"/>
    <mergeCell ref="I21:J21"/>
    <mergeCell ref="K21:N21"/>
    <mergeCell ref="A22:B22"/>
    <mergeCell ref="C22:E22"/>
    <mergeCell ref="F22:H22"/>
    <mergeCell ref="I22:J22"/>
    <mergeCell ref="K22:N22"/>
    <mergeCell ref="I19:J19"/>
    <mergeCell ref="K19:N19"/>
    <mergeCell ref="A20:B20"/>
    <mergeCell ref="C20:E20"/>
    <mergeCell ref="F20:H20"/>
    <mergeCell ref="I20:J20"/>
    <mergeCell ref="K20:N20"/>
    <mergeCell ref="A18:B18"/>
    <mergeCell ref="C18:E18"/>
    <mergeCell ref="F18:H18"/>
    <mergeCell ref="I18:J18"/>
    <mergeCell ref="K18:N18"/>
    <mergeCell ref="I15:J15"/>
    <mergeCell ref="K15:N15"/>
    <mergeCell ref="A16:B16"/>
    <mergeCell ref="C16:E16"/>
    <mergeCell ref="F16:H16"/>
    <mergeCell ref="I16:J16"/>
    <mergeCell ref="K16:N16"/>
    <mergeCell ref="A14:B14"/>
    <mergeCell ref="C14:E14"/>
    <mergeCell ref="F14:H14"/>
    <mergeCell ref="I14:J14"/>
    <mergeCell ref="K14:N14"/>
    <mergeCell ref="AF25:AI25"/>
    <mergeCell ref="V25:AE25"/>
    <mergeCell ref="A13:B13"/>
    <mergeCell ref="C13:E13"/>
    <mergeCell ref="F13:H13"/>
    <mergeCell ref="A15:B15"/>
    <mergeCell ref="C15:E15"/>
    <mergeCell ref="F15:H15"/>
    <mergeCell ref="A17:B17"/>
    <mergeCell ref="C17:E17"/>
    <mergeCell ref="F17:H17"/>
    <mergeCell ref="A19:B19"/>
    <mergeCell ref="C19:E19"/>
    <mergeCell ref="F19:H19"/>
    <mergeCell ref="A21:B21"/>
    <mergeCell ref="C21:E21"/>
    <mergeCell ref="AD22:AE22"/>
    <mergeCell ref="I17:J17"/>
    <mergeCell ref="K17:N17"/>
    <mergeCell ref="AD13:AE13"/>
    <mergeCell ref="AD14:AE14"/>
    <mergeCell ref="AD15:AE15"/>
    <mergeCell ref="AD16:AE16"/>
    <mergeCell ref="AD23:AE23"/>
    <mergeCell ref="I13:J13"/>
    <mergeCell ref="K13:N13"/>
    <mergeCell ref="X22:Z22"/>
    <mergeCell ref="X23:Z23"/>
    <mergeCell ref="X14:Z14"/>
    <mergeCell ref="X15:Z15"/>
    <mergeCell ref="X16:Z16"/>
    <mergeCell ref="X17:Z17"/>
    <mergeCell ref="X18:Z18"/>
    <mergeCell ref="X13:Z13"/>
    <mergeCell ref="V13:W13"/>
    <mergeCell ref="V14:W14"/>
    <mergeCell ref="V15:W15"/>
    <mergeCell ref="V16:W16"/>
    <mergeCell ref="V17:W17"/>
    <mergeCell ref="V18:W18"/>
    <mergeCell ref="V19:W19"/>
    <mergeCell ref="O14:O16"/>
    <mergeCell ref="AJ14:AJ16"/>
    <mergeCell ref="AJ28:AJ30"/>
    <mergeCell ref="O28:O30"/>
    <mergeCell ref="O44:O46"/>
    <mergeCell ref="AJ44:AJ46"/>
    <mergeCell ref="AA24:AC24"/>
    <mergeCell ref="AF13:AI13"/>
    <mergeCell ref="AF14:AI14"/>
    <mergeCell ref="AF15:AI15"/>
    <mergeCell ref="AF16:AI16"/>
    <mergeCell ref="AF17:AI17"/>
    <mergeCell ref="AF18:AI18"/>
    <mergeCell ref="AF19:AI19"/>
    <mergeCell ref="AF20:AI20"/>
    <mergeCell ref="AF21:AI21"/>
    <mergeCell ref="AF22:AI22"/>
    <mergeCell ref="AF23:AI23"/>
    <mergeCell ref="AF24:AI24"/>
    <mergeCell ref="AD17:AE17"/>
    <mergeCell ref="AD18:AE18"/>
    <mergeCell ref="AD19:AE19"/>
    <mergeCell ref="AD20:AE20"/>
    <mergeCell ref="AD21:AE21"/>
    <mergeCell ref="AA13:AC13"/>
    <mergeCell ref="AJ58:AJ60"/>
    <mergeCell ref="AD24:AE24"/>
    <mergeCell ref="V22:W22"/>
    <mergeCell ref="V23:W23"/>
    <mergeCell ref="V21:W21"/>
    <mergeCell ref="X24:Z24"/>
    <mergeCell ref="AA14:AC14"/>
    <mergeCell ref="AA15:AC15"/>
    <mergeCell ref="AA16:AC16"/>
    <mergeCell ref="AA17:AC17"/>
    <mergeCell ref="AA18:AC18"/>
    <mergeCell ref="AA19:AC19"/>
    <mergeCell ref="AA20:AC20"/>
    <mergeCell ref="AA21:AC21"/>
    <mergeCell ref="AA22:AC22"/>
    <mergeCell ref="AA23:AC23"/>
    <mergeCell ref="X21:Z21"/>
    <mergeCell ref="V20:W20"/>
    <mergeCell ref="X19:Z19"/>
    <mergeCell ref="X20:Z20"/>
    <mergeCell ref="V28:W28"/>
    <mergeCell ref="X28:Z28"/>
    <mergeCell ref="AA28:AC28"/>
    <mergeCell ref="AD28:AE28"/>
  </mergeCells>
  <phoneticPr fontId="1"/>
  <dataValidations count="1">
    <dataValidation type="list" showInputMessage="1" showErrorMessage="1" sqref="I14:I23 AD14:AD23 I28:I37 AD28:AD37 I44:I53 AD44:AD53 I58:I67 AD58:AD67" xr:uid="{BD0485B6-7CB8-4882-A8B0-E90AD6EB344E}">
      <formula1>"÷2,2,　, ,"</formula1>
    </dataValidation>
  </dataValidations>
  <printOptions horizontalCentered="1"/>
  <pageMargins left="0.70866141732283472" right="0.70866141732283472" top="0.74803149606299213" bottom="0.74803149606299213" header="0.31496062992125984" footer="0.31496062992125984"/>
  <pageSetup paperSize="9" scale="69" orientation="portrait" blackAndWhite="1" horizontalDpi="1200" verticalDpi="1200"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54680-FD4A-41EF-BF31-A651BDBC245A}">
  <sheetPr codeName="Sheet9"/>
  <dimension ref="A1:AD49"/>
  <sheetViews>
    <sheetView showGridLines="0" view="pageBreakPreview" zoomScaleNormal="100" zoomScaleSheetLayoutView="100" workbookViewId="0">
      <selection activeCell="A14" sqref="A14:B14"/>
    </sheetView>
  </sheetViews>
  <sheetFormatPr defaultColWidth="2.625" defaultRowHeight="15" customHeight="1"/>
  <cols>
    <col min="1" max="16384" width="2.625" style="3"/>
  </cols>
  <sheetData>
    <row r="1" spans="1:30" ht="15" customHeight="1" thickBot="1">
      <c r="A1" s="3" t="s">
        <v>455</v>
      </c>
      <c r="G1" s="68" t="s">
        <v>389</v>
      </c>
    </row>
    <row r="2" spans="1:30" ht="15" customHeight="1">
      <c r="A2" s="656" t="s">
        <v>392</v>
      </c>
      <c r="B2" s="651"/>
      <c r="C2" s="651" t="s">
        <v>439</v>
      </c>
      <c r="D2" s="651"/>
      <c r="E2" s="733">
        <f>K25</f>
        <v>25.5</v>
      </c>
      <c r="F2" s="733"/>
      <c r="G2" s="734"/>
    </row>
    <row r="3" spans="1:30" ht="15" customHeight="1">
      <c r="A3" s="718"/>
      <c r="B3" s="719"/>
      <c r="C3" s="719" t="s">
        <v>442</v>
      </c>
      <c r="D3" s="719"/>
      <c r="E3" s="729">
        <f>AA25</f>
        <v>17</v>
      </c>
      <c r="F3" s="729"/>
      <c r="G3" s="730"/>
    </row>
    <row r="4" spans="1:30" ht="15" customHeight="1">
      <c r="A4" s="718" t="s">
        <v>391</v>
      </c>
      <c r="B4" s="719"/>
      <c r="C4" s="719" t="s">
        <v>439</v>
      </c>
      <c r="D4" s="719"/>
      <c r="E4" s="729">
        <f>K49</f>
        <v>40.5</v>
      </c>
      <c r="F4" s="729"/>
      <c r="G4" s="730"/>
    </row>
    <row r="5" spans="1:30" ht="15" customHeight="1" thickBot="1">
      <c r="A5" s="720"/>
      <c r="B5" s="721"/>
      <c r="C5" s="721" t="s">
        <v>442</v>
      </c>
      <c r="D5" s="721"/>
      <c r="E5" s="731">
        <f>AA49</f>
        <v>50</v>
      </c>
      <c r="F5" s="731"/>
      <c r="G5" s="732"/>
    </row>
    <row r="6" spans="1:30" ht="15" customHeight="1">
      <c r="A6" s="117"/>
      <c r="B6" s="117"/>
      <c r="C6" s="117"/>
      <c r="D6" s="117"/>
      <c r="E6" s="117"/>
      <c r="F6" s="117"/>
      <c r="G6" s="117"/>
    </row>
    <row r="7" spans="1:30" ht="15" customHeight="1" thickBot="1">
      <c r="R7" s="726" t="s">
        <v>456</v>
      </c>
      <c r="S7" s="726"/>
      <c r="T7" s="726"/>
      <c r="U7" s="726"/>
    </row>
    <row r="8" spans="1:30" ht="15" customHeight="1" thickTop="1">
      <c r="A8" s="671" t="s">
        <v>450</v>
      </c>
      <c r="B8" s="85"/>
      <c r="C8" s="87"/>
      <c r="D8" s="87"/>
      <c r="E8" s="87"/>
      <c r="F8" s="724" t="s">
        <v>456</v>
      </c>
      <c r="H8" s="735" t="s">
        <v>457</v>
      </c>
      <c r="K8" s="737" t="s">
        <v>458</v>
      </c>
      <c r="L8" s="738"/>
      <c r="M8" s="738"/>
      <c r="N8" s="739"/>
      <c r="Q8" s="727" t="s">
        <v>450</v>
      </c>
      <c r="R8" s="95"/>
      <c r="S8" s="96"/>
      <c r="T8" s="96"/>
      <c r="U8" s="97"/>
      <c r="V8" s="728"/>
    </row>
    <row r="9" spans="1:30" ht="15" customHeight="1">
      <c r="A9" s="671"/>
      <c r="B9" s="6"/>
      <c r="C9" s="725" t="s">
        <v>392</v>
      </c>
      <c r="D9" s="725"/>
      <c r="F9" s="724"/>
      <c r="H9" s="735"/>
      <c r="I9" s="372"/>
      <c r="K9" s="83"/>
      <c r="L9" s="736" t="s">
        <v>459</v>
      </c>
      <c r="M9" s="736"/>
      <c r="N9" s="84"/>
      <c r="Q9" s="727"/>
      <c r="R9" s="6"/>
      <c r="S9" s="725" t="s">
        <v>392</v>
      </c>
      <c r="T9" s="725"/>
      <c r="U9" s="98"/>
      <c r="V9" s="728"/>
    </row>
    <row r="10" spans="1:30" ht="15" customHeight="1">
      <c r="A10" s="671"/>
      <c r="B10" s="83"/>
      <c r="C10" s="88"/>
      <c r="D10" s="88"/>
      <c r="E10" s="88"/>
      <c r="F10" s="724"/>
      <c r="H10" s="735"/>
      <c r="K10" s="6"/>
      <c r="N10" s="114"/>
      <c r="Q10" s="727"/>
      <c r="R10" s="83"/>
      <c r="S10" s="88"/>
      <c r="T10" s="88"/>
      <c r="U10" s="99"/>
      <c r="V10" s="728"/>
    </row>
    <row r="11" spans="1:30" ht="15" customHeight="1">
      <c r="B11" s="138" t="s">
        <v>460</v>
      </c>
      <c r="K11" s="83"/>
      <c r="L11" s="736" t="s">
        <v>461</v>
      </c>
      <c r="M11" s="736"/>
      <c r="N11" s="84"/>
      <c r="R11" s="3" t="s">
        <v>460</v>
      </c>
    </row>
    <row r="12" spans="1:30" ht="15" customHeight="1" thickBot="1">
      <c r="A12" s="16" t="s">
        <v>445</v>
      </c>
      <c r="B12" s="16"/>
      <c r="C12" s="100" t="s">
        <v>462</v>
      </c>
      <c r="D12" s="100"/>
      <c r="E12" s="100"/>
      <c r="F12" s="100"/>
      <c r="G12" s="100"/>
      <c r="H12" s="100"/>
      <c r="K12" s="54"/>
      <c r="L12" s="54"/>
      <c r="M12" s="54"/>
      <c r="N12" s="68" t="s">
        <v>411</v>
      </c>
      <c r="Q12" s="16" t="s">
        <v>445</v>
      </c>
      <c r="R12" s="16"/>
      <c r="S12" s="16" t="s">
        <v>463</v>
      </c>
      <c r="T12" s="16"/>
      <c r="U12" s="16"/>
      <c r="AA12" s="54"/>
      <c r="AB12" s="54"/>
      <c r="AC12" s="54"/>
      <c r="AD12" s="68" t="s">
        <v>411</v>
      </c>
    </row>
    <row r="13" spans="1:30" ht="15" customHeight="1">
      <c r="A13" s="697" t="s">
        <v>413</v>
      </c>
      <c r="B13" s="696"/>
      <c r="C13" s="686" t="s">
        <v>414</v>
      </c>
      <c r="D13" s="693"/>
      <c r="E13" s="696"/>
      <c r="F13" s="686" t="s">
        <v>415</v>
      </c>
      <c r="G13" s="693"/>
      <c r="H13" s="694"/>
      <c r="I13" s="695" t="s">
        <v>416</v>
      </c>
      <c r="J13" s="696"/>
      <c r="K13" s="651" t="s">
        <v>417</v>
      </c>
      <c r="L13" s="651"/>
      <c r="M13" s="686"/>
      <c r="N13" s="687"/>
      <c r="Q13" s="697" t="s">
        <v>413</v>
      </c>
      <c r="R13" s="696"/>
      <c r="S13" s="686" t="s">
        <v>414</v>
      </c>
      <c r="T13" s="693"/>
      <c r="U13" s="696"/>
      <c r="V13" s="686" t="s">
        <v>415</v>
      </c>
      <c r="W13" s="693"/>
      <c r="X13" s="694"/>
      <c r="Y13" s="695" t="s">
        <v>416</v>
      </c>
      <c r="Z13" s="696"/>
      <c r="AA13" s="651" t="s">
        <v>417</v>
      </c>
      <c r="AB13" s="651"/>
      <c r="AC13" s="686"/>
      <c r="AD13" s="687"/>
    </row>
    <row r="14" spans="1:30" ht="15" customHeight="1">
      <c r="A14" s="722">
        <v>1</v>
      </c>
      <c r="B14" s="723"/>
      <c r="C14" s="679">
        <v>7</v>
      </c>
      <c r="D14" s="680"/>
      <c r="E14" s="682"/>
      <c r="F14" s="679">
        <v>1.5</v>
      </c>
      <c r="G14" s="680"/>
      <c r="H14" s="681"/>
      <c r="I14" s="683" t="s">
        <v>420</v>
      </c>
      <c r="J14" s="684"/>
      <c r="K14" s="688">
        <f>IF(C14=0,"",IF(OR(I14="÷2",I14=2),C14*F14/2,C14*F14))</f>
        <v>10.5</v>
      </c>
      <c r="L14" s="689"/>
      <c r="M14" s="689"/>
      <c r="N14" s="690"/>
      <c r="Q14" s="722">
        <v>1</v>
      </c>
      <c r="R14" s="723"/>
      <c r="S14" s="679">
        <v>6</v>
      </c>
      <c r="T14" s="680"/>
      <c r="U14" s="682"/>
      <c r="V14" s="679">
        <v>1.5</v>
      </c>
      <c r="W14" s="680"/>
      <c r="X14" s="681"/>
      <c r="Y14" s="683"/>
      <c r="Z14" s="684"/>
      <c r="AA14" s="688">
        <f>IF(S14=0,"",IF(OR(Y14="÷2",Y14=2),S14*V14/2,S14*V14))</f>
        <v>9</v>
      </c>
      <c r="AB14" s="689"/>
      <c r="AC14" s="689"/>
      <c r="AD14" s="690"/>
    </row>
    <row r="15" spans="1:30" ht="15" customHeight="1">
      <c r="A15" s="722">
        <v>2</v>
      </c>
      <c r="B15" s="723"/>
      <c r="C15" s="679">
        <v>9</v>
      </c>
      <c r="D15" s="680"/>
      <c r="E15" s="682"/>
      <c r="F15" s="679">
        <v>2</v>
      </c>
      <c r="G15" s="680"/>
      <c r="H15" s="681"/>
      <c r="I15" s="683">
        <v>2</v>
      </c>
      <c r="J15" s="684"/>
      <c r="K15" s="688">
        <f t="shared" ref="K15:K23" si="0">IF(C15=0,"",IF(OR(I15="÷2",I15=2),C15*F15/2,C15*F15))</f>
        <v>9</v>
      </c>
      <c r="L15" s="689"/>
      <c r="M15" s="689"/>
      <c r="N15" s="690"/>
      <c r="Q15" s="722">
        <v>2</v>
      </c>
      <c r="R15" s="723"/>
      <c r="S15" s="679">
        <v>8</v>
      </c>
      <c r="T15" s="680"/>
      <c r="U15" s="682"/>
      <c r="V15" s="679">
        <v>2</v>
      </c>
      <c r="W15" s="680"/>
      <c r="X15" s="681"/>
      <c r="Y15" s="683">
        <v>2</v>
      </c>
      <c r="Z15" s="684"/>
      <c r="AA15" s="688">
        <f t="shared" ref="AA15:AA23" si="1">IF(S15=0,"",IF(OR(Y15="÷2",Y15=2),S15*V15/2,S15*V15))</f>
        <v>8</v>
      </c>
      <c r="AB15" s="689"/>
      <c r="AC15" s="689"/>
      <c r="AD15" s="690"/>
    </row>
    <row r="16" spans="1:30" ht="15" customHeight="1">
      <c r="A16" s="722">
        <v>3</v>
      </c>
      <c r="B16" s="723"/>
      <c r="C16" s="679">
        <v>3</v>
      </c>
      <c r="D16" s="680"/>
      <c r="E16" s="682"/>
      <c r="F16" s="679">
        <v>2</v>
      </c>
      <c r="G16" s="680"/>
      <c r="H16" s="681"/>
      <c r="I16" s="683"/>
      <c r="J16" s="684"/>
      <c r="K16" s="688">
        <f t="shared" si="0"/>
        <v>6</v>
      </c>
      <c r="L16" s="689"/>
      <c r="M16" s="689"/>
      <c r="N16" s="690"/>
      <c r="Q16" s="722"/>
      <c r="R16" s="723"/>
      <c r="S16" s="679"/>
      <c r="T16" s="680"/>
      <c r="U16" s="682"/>
      <c r="V16" s="679"/>
      <c r="W16" s="680"/>
      <c r="X16" s="681"/>
      <c r="Y16" s="683" t="s">
        <v>420</v>
      </c>
      <c r="Z16" s="684"/>
      <c r="AA16" s="688" t="str">
        <f t="shared" si="1"/>
        <v/>
      </c>
      <c r="AB16" s="689"/>
      <c r="AC16" s="689"/>
      <c r="AD16" s="690"/>
    </row>
    <row r="17" spans="1:30" ht="15" customHeight="1">
      <c r="A17" s="722"/>
      <c r="B17" s="723"/>
      <c r="C17" s="679"/>
      <c r="D17" s="680"/>
      <c r="E17" s="682"/>
      <c r="F17" s="679"/>
      <c r="G17" s="680"/>
      <c r="H17" s="681"/>
      <c r="I17" s="683" t="s">
        <v>420</v>
      </c>
      <c r="J17" s="684"/>
      <c r="K17" s="688" t="str">
        <f t="shared" si="0"/>
        <v/>
      </c>
      <c r="L17" s="689"/>
      <c r="M17" s="689"/>
      <c r="N17" s="690"/>
      <c r="Q17" s="722"/>
      <c r="R17" s="723"/>
      <c r="S17" s="679"/>
      <c r="T17" s="680"/>
      <c r="U17" s="682"/>
      <c r="V17" s="679"/>
      <c r="W17" s="680"/>
      <c r="X17" s="681"/>
      <c r="Y17" s="683" t="s">
        <v>420</v>
      </c>
      <c r="Z17" s="684"/>
      <c r="AA17" s="688" t="str">
        <f t="shared" si="1"/>
        <v/>
      </c>
      <c r="AB17" s="689"/>
      <c r="AC17" s="689"/>
      <c r="AD17" s="690"/>
    </row>
    <row r="18" spans="1:30" ht="15" customHeight="1">
      <c r="A18" s="722"/>
      <c r="B18" s="723"/>
      <c r="C18" s="679"/>
      <c r="D18" s="680"/>
      <c r="E18" s="682"/>
      <c r="F18" s="679"/>
      <c r="G18" s="680"/>
      <c r="H18" s="681"/>
      <c r="I18" s="683" t="s">
        <v>420</v>
      </c>
      <c r="J18" s="684"/>
      <c r="K18" s="688" t="str">
        <f t="shared" si="0"/>
        <v/>
      </c>
      <c r="L18" s="689"/>
      <c r="M18" s="689"/>
      <c r="N18" s="690"/>
      <c r="Q18" s="722"/>
      <c r="R18" s="723"/>
      <c r="S18" s="679"/>
      <c r="T18" s="680"/>
      <c r="U18" s="682"/>
      <c r="V18" s="679"/>
      <c r="W18" s="680"/>
      <c r="X18" s="681"/>
      <c r="Y18" s="683" t="s">
        <v>420</v>
      </c>
      <c r="Z18" s="684"/>
      <c r="AA18" s="688" t="str">
        <f t="shared" si="1"/>
        <v/>
      </c>
      <c r="AB18" s="689"/>
      <c r="AC18" s="689"/>
      <c r="AD18" s="690"/>
    </row>
    <row r="19" spans="1:30" ht="15" customHeight="1">
      <c r="A19" s="722"/>
      <c r="B19" s="723"/>
      <c r="C19" s="679"/>
      <c r="D19" s="680"/>
      <c r="E19" s="682"/>
      <c r="F19" s="679"/>
      <c r="G19" s="680"/>
      <c r="H19" s="681"/>
      <c r="I19" s="683" t="s">
        <v>420</v>
      </c>
      <c r="J19" s="684"/>
      <c r="K19" s="688" t="str">
        <f t="shared" si="0"/>
        <v/>
      </c>
      <c r="L19" s="689"/>
      <c r="M19" s="689"/>
      <c r="N19" s="690"/>
      <c r="Q19" s="722"/>
      <c r="R19" s="723"/>
      <c r="S19" s="679"/>
      <c r="T19" s="680"/>
      <c r="U19" s="682"/>
      <c r="V19" s="679"/>
      <c r="W19" s="680"/>
      <c r="X19" s="681"/>
      <c r="Y19" s="683" t="s">
        <v>420</v>
      </c>
      <c r="Z19" s="684"/>
      <c r="AA19" s="688" t="str">
        <f t="shared" si="1"/>
        <v/>
      </c>
      <c r="AB19" s="689"/>
      <c r="AC19" s="689"/>
      <c r="AD19" s="690"/>
    </row>
    <row r="20" spans="1:30" ht="15" customHeight="1">
      <c r="A20" s="722"/>
      <c r="B20" s="723"/>
      <c r="C20" s="679"/>
      <c r="D20" s="680"/>
      <c r="E20" s="682"/>
      <c r="F20" s="679"/>
      <c r="G20" s="680"/>
      <c r="H20" s="681"/>
      <c r="I20" s="683"/>
      <c r="J20" s="684"/>
      <c r="K20" s="688" t="str">
        <f t="shared" si="0"/>
        <v/>
      </c>
      <c r="L20" s="689"/>
      <c r="M20" s="689"/>
      <c r="N20" s="690"/>
      <c r="Q20" s="722"/>
      <c r="R20" s="723"/>
      <c r="S20" s="679"/>
      <c r="T20" s="680"/>
      <c r="U20" s="682"/>
      <c r="V20" s="679"/>
      <c r="W20" s="680"/>
      <c r="X20" s="681"/>
      <c r="Y20" s="683"/>
      <c r="Z20" s="684"/>
      <c r="AA20" s="688" t="str">
        <f t="shared" si="1"/>
        <v/>
      </c>
      <c r="AB20" s="689"/>
      <c r="AC20" s="689"/>
      <c r="AD20" s="690"/>
    </row>
    <row r="21" spans="1:30" ht="15" customHeight="1">
      <c r="A21" s="722"/>
      <c r="B21" s="723"/>
      <c r="C21" s="679"/>
      <c r="D21" s="680"/>
      <c r="E21" s="682"/>
      <c r="F21" s="679"/>
      <c r="G21" s="680"/>
      <c r="H21" s="681"/>
      <c r="I21" s="683"/>
      <c r="J21" s="684"/>
      <c r="K21" s="688" t="str">
        <f t="shared" si="0"/>
        <v/>
      </c>
      <c r="L21" s="689"/>
      <c r="M21" s="689"/>
      <c r="N21" s="690"/>
      <c r="Q21" s="722"/>
      <c r="R21" s="723"/>
      <c r="S21" s="679"/>
      <c r="T21" s="680"/>
      <c r="U21" s="682"/>
      <c r="V21" s="679"/>
      <c r="W21" s="680"/>
      <c r="X21" s="681"/>
      <c r="Y21" s="683"/>
      <c r="Z21" s="684"/>
      <c r="AA21" s="688" t="str">
        <f t="shared" si="1"/>
        <v/>
      </c>
      <c r="AB21" s="689"/>
      <c r="AC21" s="689"/>
      <c r="AD21" s="690"/>
    </row>
    <row r="22" spans="1:30" ht="15" customHeight="1">
      <c r="A22" s="722"/>
      <c r="B22" s="723"/>
      <c r="C22" s="679"/>
      <c r="D22" s="680"/>
      <c r="E22" s="682"/>
      <c r="F22" s="679"/>
      <c r="G22" s="680"/>
      <c r="H22" s="681"/>
      <c r="I22" s="683"/>
      <c r="J22" s="684"/>
      <c r="K22" s="688" t="str">
        <f t="shared" si="0"/>
        <v/>
      </c>
      <c r="L22" s="689"/>
      <c r="M22" s="689"/>
      <c r="N22" s="690"/>
      <c r="Q22" s="722"/>
      <c r="R22" s="723"/>
      <c r="S22" s="679"/>
      <c r="T22" s="680"/>
      <c r="U22" s="682"/>
      <c r="V22" s="679"/>
      <c r="W22" s="680"/>
      <c r="X22" s="681"/>
      <c r="Y22" s="683"/>
      <c r="Z22" s="684"/>
      <c r="AA22" s="688" t="str">
        <f t="shared" si="1"/>
        <v/>
      </c>
      <c r="AB22" s="689"/>
      <c r="AC22" s="689"/>
      <c r="AD22" s="690"/>
    </row>
    <row r="23" spans="1:30" ht="15" customHeight="1">
      <c r="A23" s="722"/>
      <c r="B23" s="723"/>
      <c r="C23" s="679"/>
      <c r="D23" s="680"/>
      <c r="E23" s="682"/>
      <c r="F23" s="679"/>
      <c r="G23" s="680"/>
      <c r="H23" s="681"/>
      <c r="I23" s="683" t="s">
        <v>420</v>
      </c>
      <c r="J23" s="684"/>
      <c r="K23" s="688" t="str">
        <f t="shared" si="0"/>
        <v/>
      </c>
      <c r="L23" s="689"/>
      <c r="M23" s="689"/>
      <c r="N23" s="690"/>
      <c r="Q23" s="722"/>
      <c r="R23" s="723"/>
      <c r="S23" s="679"/>
      <c r="T23" s="680"/>
      <c r="U23" s="682"/>
      <c r="V23" s="679"/>
      <c r="W23" s="680"/>
      <c r="X23" s="681"/>
      <c r="Y23" s="683" t="s">
        <v>420</v>
      </c>
      <c r="Z23" s="684"/>
      <c r="AA23" s="688" t="str">
        <f t="shared" si="1"/>
        <v/>
      </c>
      <c r="AB23" s="689"/>
      <c r="AC23" s="689"/>
      <c r="AD23" s="690"/>
    </row>
    <row r="24" spans="1:30" ht="15" customHeight="1">
      <c r="A24" s="354" t="s">
        <v>421</v>
      </c>
      <c r="B24" s="82"/>
      <c r="C24" s="676"/>
      <c r="D24" s="677"/>
      <c r="E24" s="678"/>
      <c r="F24" s="676"/>
      <c r="G24" s="677"/>
      <c r="H24" s="685"/>
      <c r="I24" s="672"/>
      <c r="J24" s="673"/>
      <c r="K24" s="691">
        <f>SUM(K14:N23)</f>
        <v>25.5</v>
      </c>
      <c r="L24" s="691"/>
      <c r="M24" s="688"/>
      <c r="N24" s="692"/>
      <c r="Q24" s="354" t="s">
        <v>421</v>
      </c>
      <c r="R24" s="82"/>
      <c r="S24" s="676"/>
      <c r="T24" s="677"/>
      <c r="U24" s="678"/>
      <c r="V24" s="676"/>
      <c r="W24" s="677"/>
      <c r="X24" s="685"/>
      <c r="Y24" s="672"/>
      <c r="Z24" s="673"/>
      <c r="AA24" s="691">
        <f>SUM(AA14:AD23)</f>
        <v>17</v>
      </c>
      <c r="AB24" s="691"/>
      <c r="AC24" s="688"/>
      <c r="AD24" s="692"/>
    </row>
    <row r="25" spans="1:30" ht="15" customHeight="1" thickBot="1">
      <c r="A25" s="659" t="str">
        <f>A12&amp;C12&amp;F12&amp;"面積="</f>
        <v>■2階 X方向 見付面積面積=</v>
      </c>
      <c r="B25" s="660"/>
      <c r="C25" s="660"/>
      <c r="D25" s="660"/>
      <c r="E25" s="660"/>
      <c r="F25" s="660"/>
      <c r="G25" s="660"/>
      <c r="H25" s="660"/>
      <c r="I25" s="660"/>
      <c r="J25" s="703"/>
      <c r="K25" s="700">
        <f>INT(K24*100)/100</f>
        <v>25.5</v>
      </c>
      <c r="L25" s="700"/>
      <c r="M25" s="701"/>
      <c r="N25" s="702"/>
      <c r="Q25" s="659" t="str">
        <f>Q12&amp;S12&amp;V12&amp;"面積="</f>
        <v>■2階 Y方向 見付面積面積=</v>
      </c>
      <c r="R25" s="660"/>
      <c r="S25" s="660"/>
      <c r="T25" s="660"/>
      <c r="U25" s="660"/>
      <c r="V25" s="660"/>
      <c r="W25" s="660"/>
      <c r="X25" s="660"/>
      <c r="Y25" s="660"/>
      <c r="Z25" s="703"/>
      <c r="AA25" s="700">
        <f>INT(AA24*100)/100</f>
        <v>17</v>
      </c>
      <c r="AB25" s="700"/>
      <c r="AC25" s="701"/>
      <c r="AD25" s="702"/>
    </row>
    <row r="26" spans="1:30" ht="15" customHeight="1">
      <c r="A26" s="115"/>
      <c r="B26" s="115"/>
      <c r="C26" s="115"/>
      <c r="D26" s="115"/>
      <c r="E26" s="115"/>
      <c r="F26" s="115"/>
      <c r="G26" s="115"/>
      <c r="H26" s="115"/>
      <c r="I26" s="115"/>
      <c r="J26" s="115"/>
      <c r="K26" s="116"/>
      <c r="L26" s="116"/>
      <c r="M26" s="116"/>
      <c r="N26" s="116"/>
      <c r="Q26" s="115"/>
      <c r="R26" s="115"/>
      <c r="S26" s="115"/>
      <c r="T26" s="115"/>
      <c r="U26" s="115"/>
      <c r="V26" s="115"/>
      <c r="W26" s="115"/>
      <c r="X26" s="115"/>
      <c r="Y26" s="115"/>
      <c r="Z26" s="115"/>
      <c r="AA26" s="116"/>
      <c r="AB26" s="116"/>
      <c r="AC26" s="116"/>
      <c r="AD26" s="116"/>
    </row>
    <row r="27" spans="1:30" ht="15" customHeight="1" thickBot="1">
      <c r="R27" s="726" t="s">
        <v>456</v>
      </c>
      <c r="S27" s="726"/>
      <c r="T27" s="726"/>
      <c r="U27" s="726"/>
    </row>
    <row r="28" spans="1:30" ht="15" customHeight="1" thickTop="1">
      <c r="A28" s="671" t="s">
        <v>450</v>
      </c>
      <c r="B28" s="85"/>
      <c r="C28" s="87"/>
      <c r="D28" s="87"/>
      <c r="E28" s="87"/>
      <c r="F28" s="724" t="s">
        <v>456</v>
      </c>
      <c r="K28" s="740" t="s">
        <v>464</v>
      </c>
      <c r="L28" s="741"/>
      <c r="M28" s="741"/>
      <c r="N28" s="742"/>
      <c r="Q28" s="727" t="s">
        <v>450</v>
      </c>
      <c r="R28" s="95"/>
      <c r="S28" s="96"/>
      <c r="T28" s="96"/>
      <c r="U28" s="97"/>
      <c r="V28" s="728"/>
    </row>
    <row r="29" spans="1:30" ht="15" customHeight="1">
      <c r="A29" s="671"/>
      <c r="B29" s="6"/>
      <c r="C29" s="725" t="s">
        <v>391</v>
      </c>
      <c r="D29" s="725"/>
      <c r="F29" s="724"/>
      <c r="K29" s="743"/>
      <c r="L29" s="744"/>
      <c r="M29" s="744"/>
      <c r="N29" s="745"/>
      <c r="Q29" s="727"/>
      <c r="R29" s="6"/>
      <c r="S29" s="725" t="s">
        <v>391</v>
      </c>
      <c r="T29" s="725"/>
      <c r="U29" s="98"/>
      <c r="V29" s="728"/>
    </row>
    <row r="30" spans="1:30" ht="15" customHeight="1">
      <c r="A30" s="671"/>
      <c r="B30" s="83"/>
      <c r="C30" s="88"/>
      <c r="D30" s="88"/>
      <c r="E30" s="88"/>
      <c r="F30" s="724"/>
      <c r="H30" s="735" t="s">
        <v>457</v>
      </c>
      <c r="K30" s="737"/>
      <c r="L30" s="738"/>
      <c r="M30" s="738"/>
      <c r="N30" s="739"/>
      <c r="Q30" s="727"/>
      <c r="R30" s="83"/>
      <c r="S30" s="88"/>
      <c r="T30" s="88"/>
      <c r="U30" s="99"/>
      <c r="V30" s="728"/>
    </row>
    <row r="31" spans="1:30" ht="15" customHeight="1">
      <c r="B31" s="138" t="s">
        <v>460</v>
      </c>
      <c r="H31" s="735"/>
      <c r="I31" s="372"/>
      <c r="K31" s="83"/>
      <c r="L31" s="736" t="s">
        <v>461</v>
      </c>
      <c r="M31" s="736"/>
      <c r="N31" s="84"/>
      <c r="R31" s="3" t="s">
        <v>460</v>
      </c>
    </row>
    <row r="32" spans="1:30" ht="15" customHeight="1" thickBot="1">
      <c r="A32" s="16" t="s">
        <v>454</v>
      </c>
      <c r="B32" s="16"/>
      <c r="C32" s="100" t="s">
        <v>462</v>
      </c>
      <c r="D32" s="100"/>
      <c r="E32" s="100"/>
      <c r="F32" s="100"/>
      <c r="G32" s="100"/>
      <c r="H32" s="735"/>
      <c r="K32" s="54"/>
      <c r="L32" s="54"/>
      <c r="M32" s="54"/>
      <c r="N32" s="54"/>
      <c r="Q32" s="16" t="s">
        <v>454</v>
      </c>
      <c r="R32" s="16"/>
      <c r="S32" s="16" t="s">
        <v>463</v>
      </c>
      <c r="T32" s="16"/>
      <c r="U32" s="16"/>
      <c r="AA32" s="54"/>
      <c r="AB32" s="54"/>
      <c r="AC32" s="54"/>
      <c r="AD32" s="54"/>
    </row>
    <row r="33" spans="1:30" ht="15" customHeight="1">
      <c r="A33" s="697" t="s">
        <v>413</v>
      </c>
      <c r="B33" s="696"/>
      <c r="C33" s="686" t="s">
        <v>414</v>
      </c>
      <c r="D33" s="693"/>
      <c r="E33" s="696"/>
      <c r="F33" s="686" t="s">
        <v>415</v>
      </c>
      <c r="G33" s="693"/>
      <c r="H33" s="694"/>
      <c r="I33" s="695" t="s">
        <v>416</v>
      </c>
      <c r="J33" s="696"/>
      <c r="K33" s="651" t="s">
        <v>417</v>
      </c>
      <c r="L33" s="651"/>
      <c r="M33" s="686"/>
      <c r="N33" s="687"/>
      <c r="Q33" s="697" t="s">
        <v>413</v>
      </c>
      <c r="R33" s="696"/>
      <c r="S33" s="686" t="s">
        <v>414</v>
      </c>
      <c r="T33" s="693"/>
      <c r="U33" s="696"/>
      <c r="V33" s="686" t="s">
        <v>415</v>
      </c>
      <c r="W33" s="693"/>
      <c r="X33" s="694"/>
      <c r="Y33" s="695" t="s">
        <v>416</v>
      </c>
      <c r="Z33" s="696"/>
      <c r="AA33" s="651" t="s">
        <v>417</v>
      </c>
      <c r="AB33" s="651"/>
      <c r="AC33" s="686"/>
      <c r="AD33" s="687"/>
    </row>
    <row r="34" spans="1:30" ht="15" customHeight="1">
      <c r="A34" s="722">
        <v>1</v>
      </c>
      <c r="B34" s="723"/>
      <c r="C34" s="679">
        <v>7</v>
      </c>
      <c r="D34" s="680"/>
      <c r="E34" s="682"/>
      <c r="F34" s="679">
        <v>1.5</v>
      </c>
      <c r="G34" s="680"/>
      <c r="H34" s="681"/>
      <c r="I34" s="683" t="s">
        <v>420</v>
      </c>
      <c r="J34" s="684"/>
      <c r="K34" s="688">
        <f>IF(C34=0,"",IF(OR(I34="÷2",I34=2),C34*F34/2,C34*F34))</f>
        <v>10.5</v>
      </c>
      <c r="L34" s="689"/>
      <c r="M34" s="689"/>
      <c r="N34" s="690"/>
      <c r="Q34" s="722">
        <v>1</v>
      </c>
      <c r="R34" s="723"/>
      <c r="S34" s="679">
        <v>6</v>
      </c>
      <c r="T34" s="680"/>
      <c r="U34" s="682"/>
      <c r="V34" s="679">
        <v>1.5</v>
      </c>
      <c r="W34" s="680"/>
      <c r="X34" s="681"/>
      <c r="Y34" s="683"/>
      <c r="Z34" s="684"/>
      <c r="AA34" s="688">
        <f>IF(S34=0,"",IF(OR(Y34="÷2",Y34=2),S34*V34/2,S34*V34))</f>
        <v>9</v>
      </c>
      <c r="AB34" s="689"/>
      <c r="AC34" s="689"/>
      <c r="AD34" s="690"/>
    </row>
    <row r="35" spans="1:30" ht="15" customHeight="1">
      <c r="A35" s="722">
        <v>2</v>
      </c>
      <c r="B35" s="723"/>
      <c r="C35" s="679">
        <v>9</v>
      </c>
      <c r="D35" s="680"/>
      <c r="E35" s="682"/>
      <c r="F35" s="679">
        <v>2</v>
      </c>
      <c r="G35" s="680"/>
      <c r="H35" s="681"/>
      <c r="I35" s="683">
        <v>2</v>
      </c>
      <c r="J35" s="684"/>
      <c r="K35" s="688">
        <f t="shared" ref="K35:K43" si="2">IF(C35=0,"",IF(OR(I35="÷2",I35=2),C35*F35/2,C35*F35))</f>
        <v>9</v>
      </c>
      <c r="L35" s="689"/>
      <c r="M35" s="689"/>
      <c r="N35" s="690"/>
      <c r="Q35" s="722">
        <v>2</v>
      </c>
      <c r="R35" s="723"/>
      <c r="S35" s="679">
        <v>8</v>
      </c>
      <c r="T35" s="680"/>
      <c r="U35" s="682"/>
      <c r="V35" s="679">
        <v>2</v>
      </c>
      <c r="W35" s="680"/>
      <c r="X35" s="681"/>
      <c r="Y35" s="683">
        <v>2</v>
      </c>
      <c r="Z35" s="684"/>
      <c r="AA35" s="688">
        <f t="shared" ref="AA35:AA47" si="3">IF(S35=0,"",IF(OR(Y35="÷2",Y35=2),S35*V35/2,S35*V35))</f>
        <v>8</v>
      </c>
      <c r="AB35" s="689"/>
      <c r="AC35" s="689"/>
      <c r="AD35" s="690"/>
    </row>
    <row r="36" spans="1:30" ht="15" customHeight="1">
      <c r="A36" s="722">
        <v>3</v>
      </c>
      <c r="B36" s="723"/>
      <c r="C36" s="679">
        <v>7</v>
      </c>
      <c r="D36" s="680"/>
      <c r="E36" s="682"/>
      <c r="F36" s="679">
        <v>3</v>
      </c>
      <c r="G36" s="680"/>
      <c r="H36" s="681"/>
      <c r="I36" s="683" t="s">
        <v>420</v>
      </c>
      <c r="J36" s="684"/>
      <c r="K36" s="688">
        <f t="shared" si="2"/>
        <v>21</v>
      </c>
      <c r="L36" s="689"/>
      <c r="M36" s="689"/>
      <c r="N36" s="690"/>
      <c r="Q36" s="722">
        <v>3</v>
      </c>
      <c r="R36" s="723"/>
      <c r="S36" s="679">
        <v>6</v>
      </c>
      <c r="T36" s="680"/>
      <c r="U36" s="682"/>
      <c r="V36" s="679">
        <v>3</v>
      </c>
      <c r="W36" s="680"/>
      <c r="X36" s="681"/>
      <c r="Y36" s="683" t="s">
        <v>420</v>
      </c>
      <c r="Z36" s="684"/>
      <c r="AA36" s="688">
        <f t="shared" si="3"/>
        <v>18</v>
      </c>
      <c r="AB36" s="689"/>
      <c r="AC36" s="689"/>
      <c r="AD36" s="690"/>
    </row>
    <row r="37" spans="1:30" ht="15" customHeight="1">
      <c r="A37" s="722"/>
      <c r="B37" s="723"/>
      <c r="C37" s="679"/>
      <c r="D37" s="680"/>
      <c r="E37" s="682"/>
      <c r="F37" s="679"/>
      <c r="G37" s="680"/>
      <c r="H37" s="681"/>
      <c r="I37" s="683" t="s">
        <v>420</v>
      </c>
      <c r="J37" s="684"/>
      <c r="K37" s="688" t="str">
        <f t="shared" si="2"/>
        <v/>
      </c>
      <c r="L37" s="689"/>
      <c r="M37" s="689"/>
      <c r="N37" s="690"/>
      <c r="Q37" s="722"/>
      <c r="R37" s="723"/>
      <c r="S37" s="679"/>
      <c r="T37" s="680"/>
      <c r="U37" s="682"/>
      <c r="V37" s="679"/>
      <c r="W37" s="680"/>
      <c r="X37" s="681"/>
      <c r="Y37" s="683" t="s">
        <v>420</v>
      </c>
      <c r="Z37" s="684"/>
      <c r="AA37" s="688" t="str">
        <f t="shared" si="3"/>
        <v/>
      </c>
      <c r="AB37" s="689"/>
      <c r="AC37" s="689"/>
      <c r="AD37" s="690"/>
    </row>
    <row r="38" spans="1:30" ht="15" customHeight="1">
      <c r="A38" s="722"/>
      <c r="B38" s="723"/>
      <c r="C38" s="679"/>
      <c r="D38" s="680"/>
      <c r="E38" s="682"/>
      <c r="F38" s="679"/>
      <c r="G38" s="680"/>
      <c r="H38" s="681"/>
      <c r="I38" s="683" t="s">
        <v>420</v>
      </c>
      <c r="J38" s="684"/>
      <c r="K38" s="688" t="str">
        <f t="shared" si="2"/>
        <v/>
      </c>
      <c r="L38" s="689"/>
      <c r="M38" s="689"/>
      <c r="N38" s="690"/>
      <c r="Q38" s="722"/>
      <c r="R38" s="723"/>
      <c r="S38" s="679"/>
      <c r="T38" s="680"/>
      <c r="U38" s="682"/>
      <c r="V38" s="679"/>
      <c r="W38" s="680"/>
      <c r="X38" s="681"/>
      <c r="Y38" s="683" t="s">
        <v>420</v>
      </c>
      <c r="Z38" s="684"/>
      <c r="AA38" s="688" t="str">
        <f t="shared" si="3"/>
        <v/>
      </c>
      <c r="AB38" s="689"/>
      <c r="AC38" s="689"/>
      <c r="AD38" s="690"/>
    </row>
    <row r="39" spans="1:30" ht="15" customHeight="1">
      <c r="A39" s="722"/>
      <c r="B39" s="723"/>
      <c r="C39" s="679"/>
      <c r="D39" s="680"/>
      <c r="E39" s="682"/>
      <c r="F39" s="679"/>
      <c r="G39" s="680"/>
      <c r="H39" s="681"/>
      <c r="I39" s="683" t="s">
        <v>420</v>
      </c>
      <c r="J39" s="684"/>
      <c r="K39" s="688" t="str">
        <f t="shared" si="2"/>
        <v/>
      </c>
      <c r="L39" s="689"/>
      <c r="M39" s="689"/>
      <c r="N39" s="690"/>
      <c r="Q39" s="722"/>
      <c r="R39" s="723"/>
      <c r="S39" s="679"/>
      <c r="T39" s="680"/>
      <c r="U39" s="682"/>
      <c r="V39" s="679"/>
      <c r="W39" s="680"/>
      <c r="X39" s="681"/>
      <c r="Y39" s="683" t="s">
        <v>420</v>
      </c>
      <c r="Z39" s="684"/>
      <c r="AA39" s="688" t="str">
        <f t="shared" si="3"/>
        <v/>
      </c>
      <c r="AB39" s="689"/>
      <c r="AC39" s="689"/>
      <c r="AD39" s="690"/>
    </row>
    <row r="40" spans="1:30" ht="15" customHeight="1">
      <c r="A40" s="722"/>
      <c r="B40" s="723"/>
      <c r="C40" s="679"/>
      <c r="D40" s="680"/>
      <c r="E40" s="682"/>
      <c r="F40" s="679"/>
      <c r="G40" s="680"/>
      <c r="H40" s="681"/>
      <c r="I40" s="683"/>
      <c r="J40" s="684"/>
      <c r="K40" s="688" t="str">
        <f t="shared" si="2"/>
        <v/>
      </c>
      <c r="L40" s="689"/>
      <c r="M40" s="689"/>
      <c r="N40" s="690"/>
      <c r="Q40" s="722"/>
      <c r="R40" s="723"/>
      <c r="S40" s="679"/>
      <c r="T40" s="680"/>
      <c r="U40" s="682"/>
      <c r="V40" s="679"/>
      <c r="W40" s="680"/>
      <c r="X40" s="681"/>
      <c r="Y40" s="683"/>
      <c r="Z40" s="684"/>
      <c r="AA40" s="688" t="str">
        <f t="shared" si="3"/>
        <v/>
      </c>
      <c r="AB40" s="689"/>
      <c r="AC40" s="689"/>
      <c r="AD40" s="690"/>
    </row>
    <row r="41" spans="1:30" ht="15" customHeight="1">
      <c r="A41" s="722"/>
      <c r="B41" s="723"/>
      <c r="C41" s="679"/>
      <c r="D41" s="680"/>
      <c r="E41" s="682"/>
      <c r="F41" s="679"/>
      <c r="G41" s="680"/>
      <c r="H41" s="681"/>
      <c r="I41" s="683"/>
      <c r="J41" s="684"/>
      <c r="K41" s="688" t="str">
        <f t="shared" si="2"/>
        <v/>
      </c>
      <c r="L41" s="689"/>
      <c r="M41" s="689"/>
      <c r="N41" s="690"/>
      <c r="Q41" s="722"/>
      <c r="R41" s="723"/>
      <c r="S41" s="679"/>
      <c r="T41" s="680"/>
      <c r="U41" s="682"/>
      <c r="V41" s="679"/>
      <c r="W41" s="680"/>
      <c r="X41" s="681"/>
      <c r="Y41" s="683"/>
      <c r="Z41" s="684"/>
      <c r="AA41" s="688" t="str">
        <f t="shared" si="3"/>
        <v/>
      </c>
      <c r="AB41" s="689"/>
      <c r="AC41" s="689"/>
      <c r="AD41" s="690"/>
    </row>
    <row r="42" spans="1:30" ht="15" customHeight="1">
      <c r="A42" s="722"/>
      <c r="B42" s="723"/>
      <c r="C42" s="679"/>
      <c r="D42" s="680"/>
      <c r="E42" s="682"/>
      <c r="F42" s="679"/>
      <c r="G42" s="680"/>
      <c r="H42" s="681"/>
      <c r="I42" s="683"/>
      <c r="J42" s="684"/>
      <c r="K42" s="688" t="str">
        <f t="shared" si="2"/>
        <v/>
      </c>
      <c r="L42" s="689"/>
      <c r="M42" s="689"/>
      <c r="N42" s="690"/>
      <c r="Q42" s="722"/>
      <c r="R42" s="723"/>
      <c r="S42" s="679"/>
      <c r="T42" s="680"/>
      <c r="U42" s="682"/>
      <c r="V42" s="679"/>
      <c r="W42" s="680"/>
      <c r="X42" s="681"/>
      <c r="Y42" s="683"/>
      <c r="Z42" s="684"/>
      <c r="AA42" s="688" t="str">
        <f t="shared" si="3"/>
        <v/>
      </c>
      <c r="AB42" s="689"/>
      <c r="AC42" s="689"/>
      <c r="AD42" s="690"/>
    </row>
    <row r="43" spans="1:30" ht="15" customHeight="1">
      <c r="A43" s="722"/>
      <c r="B43" s="723"/>
      <c r="C43" s="679"/>
      <c r="D43" s="680"/>
      <c r="E43" s="682"/>
      <c r="F43" s="679"/>
      <c r="G43" s="680"/>
      <c r="H43" s="681"/>
      <c r="I43" s="683" t="s">
        <v>420</v>
      </c>
      <c r="J43" s="684"/>
      <c r="K43" s="688" t="str">
        <f t="shared" si="2"/>
        <v/>
      </c>
      <c r="L43" s="689"/>
      <c r="M43" s="689"/>
      <c r="N43" s="690"/>
      <c r="Q43" s="722"/>
      <c r="R43" s="723"/>
      <c r="S43" s="679"/>
      <c r="T43" s="680"/>
      <c r="U43" s="682"/>
      <c r="V43" s="679"/>
      <c r="W43" s="680"/>
      <c r="X43" s="681"/>
      <c r="Y43" s="683" t="s">
        <v>420</v>
      </c>
      <c r="Z43" s="684"/>
      <c r="AA43" s="688" t="str">
        <f t="shared" si="3"/>
        <v/>
      </c>
      <c r="AB43" s="689"/>
      <c r="AC43" s="689"/>
      <c r="AD43" s="690"/>
    </row>
    <row r="44" spans="1:30" ht="15" customHeight="1">
      <c r="A44" s="722"/>
      <c r="B44" s="723"/>
      <c r="C44" s="679"/>
      <c r="D44" s="680"/>
      <c r="E44" s="682"/>
      <c r="F44" s="679"/>
      <c r="G44" s="680"/>
      <c r="H44" s="681"/>
      <c r="I44" s="683" t="s">
        <v>420</v>
      </c>
      <c r="J44" s="684"/>
      <c r="K44" s="688" t="str">
        <f t="shared" ref="K44:K47" si="4">IF(C44=0,"",IF(OR(I44="÷2",I44=2),C44*F44/2,C44*F44))</f>
        <v/>
      </c>
      <c r="L44" s="689"/>
      <c r="M44" s="689"/>
      <c r="N44" s="690"/>
      <c r="Q44" s="722"/>
      <c r="R44" s="723"/>
      <c r="S44" s="679"/>
      <c r="T44" s="680"/>
      <c r="U44" s="682"/>
      <c r="V44" s="679"/>
      <c r="W44" s="680"/>
      <c r="X44" s="681"/>
      <c r="Y44" s="683" t="s">
        <v>420</v>
      </c>
      <c r="Z44" s="684"/>
      <c r="AA44" s="688" t="str">
        <f t="shared" si="3"/>
        <v/>
      </c>
      <c r="AB44" s="689"/>
      <c r="AC44" s="689"/>
      <c r="AD44" s="690"/>
    </row>
    <row r="45" spans="1:30" ht="15" customHeight="1">
      <c r="A45" s="722"/>
      <c r="B45" s="723"/>
      <c r="C45" s="679"/>
      <c r="D45" s="680"/>
      <c r="E45" s="682"/>
      <c r="F45" s="679"/>
      <c r="G45" s="680"/>
      <c r="H45" s="681"/>
      <c r="I45" s="683" t="s">
        <v>420</v>
      </c>
      <c r="J45" s="684"/>
      <c r="K45" s="688" t="str">
        <f t="shared" si="4"/>
        <v/>
      </c>
      <c r="L45" s="689"/>
      <c r="M45" s="689"/>
      <c r="N45" s="690"/>
      <c r="Q45" s="722"/>
      <c r="R45" s="723"/>
      <c r="S45" s="679"/>
      <c r="T45" s="680"/>
      <c r="U45" s="682"/>
      <c r="V45" s="679"/>
      <c r="W45" s="680"/>
      <c r="X45" s="681"/>
      <c r="Y45" s="683" t="s">
        <v>420</v>
      </c>
      <c r="Z45" s="684"/>
      <c r="AA45" s="688" t="str">
        <f t="shared" si="3"/>
        <v/>
      </c>
      <c r="AB45" s="689"/>
      <c r="AC45" s="689"/>
      <c r="AD45" s="690"/>
    </row>
    <row r="46" spans="1:30" ht="15" customHeight="1">
      <c r="A46" s="722"/>
      <c r="B46" s="723"/>
      <c r="C46" s="679"/>
      <c r="D46" s="680"/>
      <c r="E46" s="682"/>
      <c r="F46" s="679"/>
      <c r="G46" s="680"/>
      <c r="H46" s="681"/>
      <c r="I46" s="683" t="s">
        <v>420</v>
      </c>
      <c r="J46" s="684"/>
      <c r="K46" s="688" t="str">
        <f t="shared" si="4"/>
        <v/>
      </c>
      <c r="L46" s="689"/>
      <c r="M46" s="689"/>
      <c r="N46" s="690"/>
      <c r="Q46" s="722"/>
      <c r="R46" s="723"/>
      <c r="S46" s="679"/>
      <c r="T46" s="680"/>
      <c r="U46" s="682"/>
      <c r="V46" s="679"/>
      <c r="W46" s="680"/>
      <c r="X46" s="681"/>
      <c r="Y46" s="683" t="s">
        <v>420</v>
      </c>
      <c r="Z46" s="684"/>
      <c r="AA46" s="688" t="str">
        <f t="shared" si="3"/>
        <v/>
      </c>
      <c r="AB46" s="689"/>
      <c r="AC46" s="689"/>
      <c r="AD46" s="690"/>
    </row>
    <row r="47" spans="1:30" ht="15" customHeight="1">
      <c r="A47" s="722"/>
      <c r="B47" s="723"/>
      <c r="C47" s="679"/>
      <c r="D47" s="680"/>
      <c r="E47" s="682"/>
      <c r="F47" s="679"/>
      <c r="G47" s="680"/>
      <c r="H47" s="681"/>
      <c r="I47" s="683" t="s">
        <v>420</v>
      </c>
      <c r="J47" s="684"/>
      <c r="K47" s="688" t="str">
        <f t="shared" si="4"/>
        <v/>
      </c>
      <c r="L47" s="689"/>
      <c r="M47" s="689"/>
      <c r="N47" s="690"/>
      <c r="Q47" s="722">
        <v>1</v>
      </c>
      <c r="R47" s="723"/>
      <c r="S47" s="679">
        <v>5</v>
      </c>
      <c r="T47" s="680"/>
      <c r="U47" s="682"/>
      <c r="V47" s="679">
        <v>3</v>
      </c>
      <c r="W47" s="680"/>
      <c r="X47" s="681"/>
      <c r="Y47" s="683" t="s">
        <v>420</v>
      </c>
      <c r="Z47" s="684"/>
      <c r="AA47" s="688">
        <f t="shared" si="3"/>
        <v>15</v>
      </c>
      <c r="AB47" s="689"/>
      <c r="AC47" s="689"/>
      <c r="AD47" s="690"/>
    </row>
    <row r="48" spans="1:30" ht="15" customHeight="1">
      <c r="A48" s="354" t="s">
        <v>421</v>
      </c>
      <c r="B48" s="82"/>
      <c r="C48" s="676"/>
      <c r="D48" s="677"/>
      <c r="E48" s="678"/>
      <c r="F48" s="676"/>
      <c r="G48" s="677"/>
      <c r="H48" s="685"/>
      <c r="I48" s="672"/>
      <c r="J48" s="673"/>
      <c r="K48" s="691">
        <f>SUM(K34:N47)</f>
        <v>40.5</v>
      </c>
      <c r="L48" s="691"/>
      <c r="M48" s="688"/>
      <c r="N48" s="692"/>
      <c r="Q48" s="354" t="s">
        <v>421</v>
      </c>
      <c r="R48" s="82"/>
      <c r="S48" s="676"/>
      <c r="T48" s="677"/>
      <c r="U48" s="678"/>
      <c r="V48" s="676"/>
      <c r="W48" s="677"/>
      <c r="X48" s="685"/>
      <c r="Y48" s="672"/>
      <c r="Z48" s="673"/>
      <c r="AA48" s="691">
        <f>SUM(AA34:AD47)</f>
        <v>50</v>
      </c>
      <c r="AB48" s="691"/>
      <c r="AC48" s="688"/>
      <c r="AD48" s="692"/>
    </row>
    <row r="49" spans="1:30" ht="15" customHeight="1" thickBot="1">
      <c r="A49" s="659" t="str">
        <f>A32&amp;C32&amp;F32&amp;"面積="</f>
        <v>■1階 X方向 見付面積面積=</v>
      </c>
      <c r="B49" s="660"/>
      <c r="C49" s="660"/>
      <c r="D49" s="660"/>
      <c r="E49" s="660"/>
      <c r="F49" s="660"/>
      <c r="G49" s="660"/>
      <c r="H49" s="660"/>
      <c r="I49" s="660"/>
      <c r="J49" s="703"/>
      <c r="K49" s="700">
        <f>INT(K48*100)/100</f>
        <v>40.5</v>
      </c>
      <c r="L49" s="700"/>
      <c r="M49" s="701"/>
      <c r="N49" s="702"/>
      <c r="Q49" s="659" t="str">
        <f>Q32&amp;S32&amp;V32&amp;"面積="</f>
        <v>■1階 Y方向 見付面積面積=</v>
      </c>
      <c r="R49" s="660"/>
      <c r="S49" s="660"/>
      <c r="T49" s="660"/>
      <c r="U49" s="660"/>
      <c r="V49" s="660"/>
      <c r="W49" s="660"/>
      <c r="X49" s="660"/>
      <c r="Y49" s="660"/>
      <c r="Z49" s="703"/>
      <c r="AA49" s="700">
        <f>INT(AA48*100)/100</f>
        <v>50</v>
      </c>
      <c r="AB49" s="700"/>
      <c r="AC49" s="701"/>
      <c r="AD49" s="702"/>
    </row>
  </sheetData>
  <sheetProtection algorithmName="SHA-512" hashValue="j8MMVH7ZzoDQ88KCp8wYgKH8LPybaq7R8GUA1XFljfs3CZbctMG/QkEPRpdD/qe9C/45nun0eeUh0zP79rmd0A==" saltValue="geAB5c+mMMh3FujjBqMa5Q==" spinCount="100000" sheet="1" objects="1" scenarios="1" selectLockedCells="1"/>
  <mergeCells count="316">
    <mergeCell ref="AA13:AD13"/>
    <mergeCell ref="AA15:AD15"/>
    <mergeCell ref="Q14:R14"/>
    <mergeCell ref="S14:U14"/>
    <mergeCell ref="H8:H10"/>
    <mergeCell ref="H30:H32"/>
    <mergeCell ref="L31:M31"/>
    <mergeCell ref="L9:M9"/>
    <mergeCell ref="L11:M11"/>
    <mergeCell ref="K8:N8"/>
    <mergeCell ref="K28:N29"/>
    <mergeCell ref="K30:N30"/>
    <mergeCell ref="K13:N13"/>
    <mergeCell ref="I15:J15"/>
    <mergeCell ref="K15:N15"/>
    <mergeCell ref="Q15:R15"/>
    <mergeCell ref="S15:U15"/>
    <mergeCell ref="V15:X15"/>
    <mergeCell ref="Y15:Z15"/>
    <mergeCell ref="V14:X14"/>
    <mergeCell ref="Y14:Z14"/>
    <mergeCell ref="Q13:R13"/>
    <mergeCell ref="S13:U13"/>
    <mergeCell ref="V13:X13"/>
    <mergeCell ref="R7:U7"/>
    <mergeCell ref="A4:B5"/>
    <mergeCell ref="C4:D4"/>
    <mergeCell ref="E4:G4"/>
    <mergeCell ref="C5:D5"/>
    <mergeCell ref="E5:G5"/>
    <mergeCell ref="A2:B3"/>
    <mergeCell ref="C2:D2"/>
    <mergeCell ref="E2:G2"/>
    <mergeCell ref="C3:D3"/>
    <mergeCell ref="E3:G3"/>
    <mergeCell ref="A13:B13"/>
    <mergeCell ref="C13:E13"/>
    <mergeCell ref="F13:H13"/>
    <mergeCell ref="I13:J13"/>
    <mergeCell ref="A14:B14"/>
    <mergeCell ref="C14:E14"/>
    <mergeCell ref="F14:H14"/>
    <mergeCell ref="I14:J14"/>
    <mergeCell ref="K14:N14"/>
    <mergeCell ref="Y13:Z13"/>
    <mergeCell ref="AA14:AD14"/>
    <mergeCell ref="S16:U16"/>
    <mergeCell ref="V16:X16"/>
    <mergeCell ref="Y16:Z16"/>
    <mergeCell ref="AA16:AD16"/>
    <mergeCell ref="A17:B17"/>
    <mergeCell ref="C17:E17"/>
    <mergeCell ref="F17:H17"/>
    <mergeCell ref="I17:J17"/>
    <mergeCell ref="K17:N17"/>
    <mergeCell ref="Q17:R17"/>
    <mergeCell ref="A16:B16"/>
    <mergeCell ref="C16:E16"/>
    <mergeCell ref="F16:H16"/>
    <mergeCell ref="I16:J16"/>
    <mergeCell ref="K16:N16"/>
    <mergeCell ref="Q16:R16"/>
    <mergeCell ref="S17:U17"/>
    <mergeCell ref="V17:X17"/>
    <mergeCell ref="Y17:Z17"/>
    <mergeCell ref="AA17:AD17"/>
    <mergeCell ref="A15:B15"/>
    <mergeCell ref="C15:E15"/>
    <mergeCell ref="F15:H15"/>
    <mergeCell ref="Y20:Z20"/>
    <mergeCell ref="AA18:AD18"/>
    <mergeCell ref="A19:B19"/>
    <mergeCell ref="C19:E19"/>
    <mergeCell ref="F19:H19"/>
    <mergeCell ref="I19:J19"/>
    <mergeCell ref="K19:N19"/>
    <mergeCell ref="Q19:R19"/>
    <mergeCell ref="S19:U19"/>
    <mergeCell ref="V19:X19"/>
    <mergeCell ref="Y19:Z19"/>
    <mergeCell ref="AA19:AD19"/>
    <mergeCell ref="A18:B18"/>
    <mergeCell ref="C18:E18"/>
    <mergeCell ref="F18:H18"/>
    <mergeCell ref="I18:J18"/>
    <mergeCell ref="K18:N18"/>
    <mergeCell ref="Q18:R18"/>
    <mergeCell ref="S18:U18"/>
    <mergeCell ref="V18:X18"/>
    <mergeCell ref="Y18:Z18"/>
    <mergeCell ref="K22:N22"/>
    <mergeCell ref="Q22:R22"/>
    <mergeCell ref="S22:U22"/>
    <mergeCell ref="V22:X22"/>
    <mergeCell ref="Y22:Z22"/>
    <mergeCell ref="AA20:AD20"/>
    <mergeCell ref="A21:B21"/>
    <mergeCell ref="C21:E21"/>
    <mergeCell ref="F21:H21"/>
    <mergeCell ref="I21:J21"/>
    <mergeCell ref="K21:N21"/>
    <mergeCell ref="Q21:R21"/>
    <mergeCell ref="S21:U21"/>
    <mergeCell ref="V21:X21"/>
    <mergeCell ref="Y21:Z21"/>
    <mergeCell ref="AA21:AD21"/>
    <mergeCell ref="A20:B20"/>
    <mergeCell ref="C20:E20"/>
    <mergeCell ref="F20:H20"/>
    <mergeCell ref="I20:J20"/>
    <mergeCell ref="K20:N20"/>
    <mergeCell ref="Q20:R20"/>
    <mergeCell ref="S20:U20"/>
    <mergeCell ref="V20:X20"/>
    <mergeCell ref="F33:H33"/>
    <mergeCell ref="I33:J33"/>
    <mergeCell ref="K33:N33"/>
    <mergeCell ref="Q33:R33"/>
    <mergeCell ref="AA22:AD22"/>
    <mergeCell ref="Y24:Z24"/>
    <mergeCell ref="AA24:AD24"/>
    <mergeCell ref="Q23:R23"/>
    <mergeCell ref="S23:U23"/>
    <mergeCell ref="V23:X23"/>
    <mergeCell ref="A25:J25"/>
    <mergeCell ref="K25:N25"/>
    <mergeCell ref="Q25:Z25"/>
    <mergeCell ref="AA25:AD25"/>
    <mergeCell ref="C24:E24"/>
    <mergeCell ref="F24:H24"/>
    <mergeCell ref="I24:J24"/>
    <mergeCell ref="K24:N24"/>
    <mergeCell ref="S24:U24"/>
    <mergeCell ref="V24:X24"/>
    <mergeCell ref="A22:B22"/>
    <mergeCell ref="C22:E22"/>
    <mergeCell ref="F22:H22"/>
    <mergeCell ref="I22:J22"/>
    <mergeCell ref="A41:B41"/>
    <mergeCell ref="C41:E41"/>
    <mergeCell ref="F41:H41"/>
    <mergeCell ref="I41:J41"/>
    <mergeCell ref="K41:N41"/>
    <mergeCell ref="A34:B34"/>
    <mergeCell ref="C34:E34"/>
    <mergeCell ref="F34:H34"/>
    <mergeCell ref="I34:J34"/>
    <mergeCell ref="K34:N34"/>
    <mergeCell ref="K37:N37"/>
    <mergeCell ref="Q49:Z49"/>
    <mergeCell ref="Q47:R47"/>
    <mergeCell ref="S47:U47"/>
    <mergeCell ref="V47:X47"/>
    <mergeCell ref="Y47:Z47"/>
    <mergeCell ref="A44:B44"/>
    <mergeCell ref="C44:E44"/>
    <mergeCell ref="F44:H44"/>
    <mergeCell ref="I44:J44"/>
    <mergeCell ref="K44:N44"/>
    <mergeCell ref="A45:B45"/>
    <mergeCell ref="C45:E45"/>
    <mergeCell ref="Y45:Z45"/>
    <mergeCell ref="Q46:R46"/>
    <mergeCell ref="S46:U46"/>
    <mergeCell ref="V46:X46"/>
    <mergeCell ref="Y46:Z46"/>
    <mergeCell ref="K49:N49"/>
    <mergeCell ref="F46:H46"/>
    <mergeCell ref="I46:J46"/>
    <mergeCell ref="K46:N46"/>
    <mergeCell ref="A42:B42"/>
    <mergeCell ref="C48:E48"/>
    <mergeCell ref="F48:H48"/>
    <mergeCell ref="I48:J48"/>
    <mergeCell ref="K48:N48"/>
    <mergeCell ref="A49:J49"/>
    <mergeCell ref="C42:E42"/>
    <mergeCell ref="F42:H42"/>
    <mergeCell ref="I42:J42"/>
    <mergeCell ref="K42:N42"/>
    <mergeCell ref="A47:B47"/>
    <mergeCell ref="C47:E47"/>
    <mergeCell ref="F47:H47"/>
    <mergeCell ref="I47:J47"/>
    <mergeCell ref="K47:N47"/>
    <mergeCell ref="A43:B43"/>
    <mergeCell ref="C43:E43"/>
    <mergeCell ref="F43:H43"/>
    <mergeCell ref="I43:J43"/>
    <mergeCell ref="F45:H45"/>
    <mergeCell ref="I45:J45"/>
    <mergeCell ref="K45:N45"/>
    <mergeCell ref="A46:B46"/>
    <mergeCell ref="C46:E46"/>
    <mergeCell ref="V28:V30"/>
    <mergeCell ref="S29:T29"/>
    <mergeCell ref="Y39:Z39"/>
    <mergeCell ref="AA39:AD39"/>
    <mergeCell ref="AA40:AD40"/>
    <mergeCell ref="Q39:R39"/>
    <mergeCell ref="A8:A10"/>
    <mergeCell ref="F8:F10"/>
    <mergeCell ref="Q8:Q10"/>
    <mergeCell ref="V8:V10"/>
    <mergeCell ref="C9:D9"/>
    <mergeCell ref="S9:T9"/>
    <mergeCell ref="A40:B40"/>
    <mergeCell ref="C40:E40"/>
    <mergeCell ref="F40:H40"/>
    <mergeCell ref="I40:J40"/>
    <mergeCell ref="K40:N40"/>
    <mergeCell ref="Q40:R40"/>
    <mergeCell ref="S40:U40"/>
    <mergeCell ref="V40:X40"/>
    <mergeCell ref="I37:J37"/>
    <mergeCell ref="Q34:R34"/>
    <mergeCell ref="A33:B33"/>
    <mergeCell ref="C33:E33"/>
    <mergeCell ref="S36:U36"/>
    <mergeCell ref="V36:X36"/>
    <mergeCell ref="Y36:Z36"/>
    <mergeCell ref="S33:U33"/>
    <mergeCell ref="V33:X33"/>
    <mergeCell ref="Y33:Z33"/>
    <mergeCell ref="AA49:AD49"/>
    <mergeCell ref="A23:B23"/>
    <mergeCell ref="C23:E23"/>
    <mergeCell ref="F23:H23"/>
    <mergeCell ref="I23:J23"/>
    <mergeCell ref="K23:N23"/>
    <mergeCell ref="S48:U48"/>
    <mergeCell ref="V48:X48"/>
    <mergeCell ref="Y48:Z48"/>
    <mergeCell ref="AA48:AD48"/>
    <mergeCell ref="Q41:R41"/>
    <mergeCell ref="S41:U41"/>
    <mergeCell ref="K43:N43"/>
    <mergeCell ref="Q42:R42"/>
    <mergeCell ref="Y23:Z23"/>
    <mergeCell ref="AA23:AD23"/>
    <mergeCell ref="R27:U27"/>
    <mergeCell ref="Q28:Q30"/>
    <mergeCell ref="AA33:AD33"/>
    <mergeCell ref="S34:U34"/>
    <mergeCell ref="V34:X34"/>
    <mergeCell ref="Y34:Z34"/>
    <mergeCell ref="AA34:AD34"/>
    <mergeCell ref="A28:A30"/>
    <mergeCell ref="F28:F30"/>
    <mergeCell ref="C29:D29"/>
    <mergeCell ref="A39:B39"/>
    <mergeCell ref="AA38:AD38"/>
    <mergeCell ref="C39:E39"/>
    <mergeCell ref="F39:H39"/>
    <mergeCell ref="I39:J39"/>
    <mergeCell ref="K39:N39"/>
    <mergeCell ref="S39:U39"/>
    <mergeCell ref="V39:X39"/>
    <mergeCell ref="F35:H35"/>
    <mergeCell ref="I35:J35"/>
    <mergeCell ref="K35:N35"/>
    <mergeCell ref="Q35:R35"/>
    <mergeCell ref="AA36:AD36"/>
    <mergeCell ref="A37:B37"/>
    <mergeCell ref="C37:E37"/>
    <mergeCell ref="F37:H37"/>
    <mergeCell ref="Q37:R37"/>
    <mergeCell ref="S35:U35"/>
    <mergeCell ref="V35:X35"/>
    <mergeCell ref="Y41:Z41"/>
    <mergeCell ref="AA41:AD41"/>
    <mergeCell ref="A38:B38"/>
    <mergeCell ref="C38:E38"/>
    <mergeCell ref="F38:H38"/>
    <mergeCell ref="I38:J38"/>
    <mergeCell ref="K38:N38"/>
    <mergeCell ref="A35:B35"/>
    <mergeCell ref="C35:E35"/>
    <mergeCell ref="Y35:Z35"/>
    <mergeCell ref="AA35:AD35"/>
    <mergeCell ref="A36:B36"/>
    <mergeCell ref="C36:E36"/>
    <mergeCell ref="F36:H36"/>
    <mergeCell ref="I36:J36"/>
    <mergeCell ref="K36:N36"/>
    <mergeCell ref="Q36:R36"/>
    <mergeCell ref="S37:U37"/>
    <mergeCell ref="V37:X37"/>
    <mergeCell ref="Y37:Z37"/>
    <mergeCell ref="AA37:AD37"/>
    <mergeCell ref="AA42:AD42"/>
    <mergeCell ref="AA47:AD47"/>
    <mergeCell ref="Q43:R43"/>
    <mergeCell ref="S43:U43"/>
    <mergeCell ref="V43:X43"/>
    <mergeCell ref="Y43:Z43"/>
    <mergeCell ref="AA43:AD43"/>
    <mergeCell ref="Q44:R44"/>
    <mergeCell ref="S44:U44"/>
    <mergeCell ref="V44:X44"/>
    <mergeCell ref="Y44:Z44"/>
    <mergeCell ref="AA44:AD44"/>
    <mergeCell ref="V45:X45"/>
    <mergeCell ref="AA45:AD45"/>
    <mergeCell ref="AA46:AD46"/>
    <mergeCell ref="Y40:Z40"/>
    <mergeCell ref="S38:U38"/>
    <mergeCell ref="V38:X38"/>
    <mergeCell ref="Y38:Z38"/>
    <mergeCell ref="Q38:R38"/>
    <mergeCell ref="V41:X41"/>
    <mergeCell ref="S42:U42"/>
    <mergeCell ref="V42:X42"/>
    <mergeCell ref="Q45:R45"/>
    <mergeCell ref="S45:U45"/>
    <mergeCell ref="Y42:Z42"/>
  </mergeCells>
  <phoneticPr fontId="1"/>
  <dataValidations count="1">
    <dataValidation type="list" showInputMessage="1" showErrorMessage="1" sqref="I14:I23 Y14:Y23 I34:I47 Y34:Y47" xr:uid="{9A5D416A-3ABB-45DA-A6F1-F2923DC6FFED}">
      <formula1>"÷2,2,　, ,"</formula1>
    </dataValidation>
  </dataValidations>
  <printOptions horizontalCentered="1"/>
  <pageMargins left="0.70866141732283472" right="0.70866141732283472" top="0.74803149606299213" bottom="0.74803149606299213" header="0.31496062992125984" footer="0.31496062992125984"/>
  <pageSetup paperSize="9" orientation="portrait" blackAndWhite="1" horizontalDpi="1200" verticalDpi="1200"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535D71-1222-489A-BF00-D1A0959A321A}">
  <sheetPr codeName="Sheet10"/>
  <dimension ref="A1:BD58"/>
  <sheetViews>
    <sheetView showGridLines="0" view="pageBreakPreview" zoomScaleNormal="100" zoomScaleSheetLayoutView="100" workbookViewId="0">
      <selection activeCell="A7" sqref="A7"/>
    </sheetView>
  </sheetViews>
  <sheetFormatPr defaultColWidth="2.625" defaultRowHeight="15" customHeight="1"/>
  <cols>
    <col min="1" max="22" width="2.625" style="1"/>
    <col min="23" max="23" width="2.625" style="1" customWidth="1"/>
    <col min="24" max="36" width="2.625" style="1"/>
    <col min="37" max="37" width="21.125" style="1" customWidth="1"/>
    <col min="38" max="38" width="5" style="1" customWidth="1"/>
    <col min="39" max="16384" width="2.625" style="1"/>
  </cols>
  <sheetData>
    <row r="1" spans="1:56" ht="16.5" customHeight="1">
      <c r="A1" s="752" t="s">
        <v>465</v>
      </c>
      <c r="B1" s="752"/>
      <c r="C1" s="752"/>
      <c r="D1" s="752"/>
      <c r="E1" s="752"/>
    </row>
    <row r="2" spans="1:56" ht="16.5" customHeight="1">
      <c r="A2" s="367"/>
      <c r="B2" s="367"/>
      <c r="C2" s="367"/>
      <c r="D2" s="367"/>
      <c r="E2" s="367"/>
    </row>
    <row r="3" spans="1:56" ht="15" customHeight="1" thickBot="1">
      <c r="A3" s="1" t="s">
        <v>466</v>
      </c>
      <c r="AI3" s="68" t="s">
        <v>467</v>
      </c>
      <c r="AK3" s="19" t="s">
        <v>468</v>
      </c>
      <c r="AL3" s="3"/>
      <c r="AM3" s="3"/>
    </row>
    <row r="4" spans="1:56" ht="15" customHeight="1">
      <c r="A4" s="753" t="s">
        <v>413</v>
      </c>
      <c r="B4" s="651" t="s">
        <v>469</v>
      </c>
      <c r="C4" s="651"/>
      <c r="D4" s="651"/>
      <c r="E4" s="651"/>
      <c r="F4" s="651"/>
      <c r="G4" s="651"/>
      <c r="H4" s="651"/>
      <c r="I4" s="651"/>
      <c r="J4" s="756" t="s">
        <v>470</v>
      </c>
      <c r="K4" s="651"/>
      <c r="L4" s="746" t="s">
        <v>471</v>
      </c>
      <c r="M4" s="747"/>
      <c r="N4" s="746" t="s">
        <v>472</v>
      </c>
      <c r="O4" s="747"/>
      <c r="P4" s="756" t="s">
        <v>473</v>
      </c>
      <c r="Q4" s="651"/>
      <c r="R4" s="764" t="s">
        <v>474</v>
      </c>
      <c r="S4" s="765"/>
      <c r="T4" s="651" t="s">
        <v>475</v>
      </c>
      <c r="U4" s="651"/>
      <c r="V4" s="651"/>
      <c r="W4" s="651"/>
      <c r="X4" s="651"/>
      <c r="Y4" s="651"/>
      <c r="Z4" s="651"/>
      <c r="AA4" s="651"/>
      <c r="AB4" s="651"/>
      <c r="AC4" s="651"/>
      <c r="AD4" s="651"/>
      <c r="AE4" s="651"/>
      <c r="AF4" s="651"/>
      <c r="AG4" s="651"/>
      <c r="AH4" s="651"/>
      <c r="AI4" s="687"/>
      <c r="AK4" s="127" t="s">
        <v>476</v>
      </c>
      <c r="AL4" s="132" t="s">
        <v>477</v>
      </c>
      <c r="AN4" s="3"/>
      <c r="AO4" s="3"/>
      <c r="AP4" s="3"/>
      <c r="AQ4" s="3"/>
      <c r="AR4" s="3"/>
      <c r="AS4" s="3"/>
      <c r="AT4" s="3"/>
      <c r="AU4" s="3"/>
      <c r="AV4" s="3"/>
      <c r="AW4" s="3"/>
      <c r="AX4" s="3"/>
      <c r="AY4" s="3"/>
      <c r="AZ4" s="3"/>
      <c r="BA4" s="3"/>
      <c r="BB4" s="3"/>
      <c r="BC4" s="3"/>
      <c r="BD4" s="3"/>
    </row>
    <row r="5" spans="1:56" ht="15" customHeight="1">
      <c r="A5" s="754"/>
      <c r="B5" s="719"/>
      <c r="C5" s="719"/>
      <c r="D5" s="719"/>
      <c r="E5" s="719"/>
      <c r="F5" s="719"/>
      <c r="G5" s="719"/>
      <c r="H5" s="719"/>
      <c r="I5" s="719"/>
      <c r="J5" s="719"/>
      <c r="K5" s="719"/>
      <c r="L5" s="748"/>
      <c r="M5" s="749"/>
      <c r="N5" s="748"/>
      <c r="O5" s="749"/>
      <c r="P5" s="719"/>
      <c r="Q5" s="719"/>
      <c r="R5" s="766"/>
      <c r="S5" s="766"/>
      <c r="T5" s="719" t="s">
        <v>478</v>
      </c>
      <c r="U5" s="719"/>
      <c r="V5" s="719"/>
      <c r="W5" s="719"/>
      <c r="X5" s="719" t="s">
        <v>479</v>
      </c>
      <c r="Y5" s="719"/>
      <c r="Z5" s="719"/>
      <c r="AA5" s="719"/>
      <c r="AB5" s="719" t="s">
        <v>480</v>
      </c>
      <c r="AC5" s="719"/>
      <c r="AD5" s="719"/>
      <c r="AE5" s="719"/>
      <c r="AF5" s="719" t="s">
        <v>481</v>
      </c>
      <c r="AG5" s="719"/>
      <c r="AH5" s="719"/>
      <c r="AI5" s="763"/>
      <c r="AK5" s="128" t="s">
        <v>482</v>
      </c>
      <c r="AL5" s="129">
        <v>1</v>
      </c>
      <c r="AN5" s="3"/>
      <c r="AO5" s="3"/>
      <c r="AP5" s="3"/>
      <c r="AQ5" s="3"/>
      <c r="AR5" s="3"/>
      <c r="AS5" s="3"/>
      <c r="AT5" s="3"/>
      <c r="AU5" s="3"/>
      <c r="AV5" s="3"/>
      <c r="AW5" s="3"/>
      <c r="AX5" s="3"/>
      <c r="AY5" s="3"/>
      <c r="AZ5" s="3"/>
      <c r="BA5" s="3"/>
      <c r="BB5" s="3"/>
      <c r="BC5" s="3"/>
      <c r="BD5" s="3"/>
    </row>
    <row r="6" spans="1:56" ht="15" customHeight="1">
      <c r="A6" s="755"/>
      <c r="B6" s="719"/>
      <c r="C6" s="719"/>
      <c r="D6" s="719"/>
      <c r="E6" s="719"/>
      <c r="F6" s="719"/>
      <c r="G6" s="719"/>
      <c r="H6" s="719"/>
      <c r="I6" s="719"/>
      <c r="J6" s="719"/>
      <c r="K6" s="719"/>
      <c r="L6" s="750"/>
      <c r="M6" s="751"/>
      <c r="N6" s="750"/>
      <c r="O6" s="751"/>
      <c r="P6" s="719"/>
      <c r="Q6" s="719"/>
      <c r="R6" s="767"/>
      <c r="S6" s="767"/>
      <c r="T6" s="719" t="s">
        <v>483</v>
      </c>
      <c r="U6" s="719"/>
      <c r="V6" s="719" t="s">
        <v>484</v>
      </c>
      <c r="W6" s="719"/>
      <c r="X6" s="719" t="s">
        <v>483</v>
      </c>
      <c r="Y6" s="719"/>
      <c r="Z6" s="719" t="s">
        <v>484</v>
      </c>
      <c r="AA6" s="719"/>
      <c r="AB6" s="719" t="s">
        <v>483</v>
      </c>
      <c r="AC6" s="719"/>
      <c r="AD6" s="719" t="s">
        <v>484</v>
      </c>
      <c r="AE6" s="719"/>
      <c r="AF6" s="719" t="s">
        <v>483</v>
      </c>
      <c r="AG6" s="719"/>
      <c r="AH6" s="719" t="s">
        <v>484</v>
      </c>
      <c r="AI6" s="763"/>
      <c r="AK6" s="128" t="s">
        <v>485</v>
      </c>
      <c r="AL6" s="129">
        <v>1.5</v>
      </c>
      <c r="AN6" s="3"/>
      <c r="AO6" s="3"/>
      <c r="AP6" s="3"/>
      <c r="AQ6" s="3"/>
      <c r="AR6" s="3"/>
      <c r="AS6" s="3"/>
      <c r="AT6" s="3"/>
      <c r="AU6" s="3"/>
      <c r="AV6" s="3"/>
      <c r="AW6" s="3"/>
      <c r="AX6" s="3"/>
      <c r="AY6" s="3"/>
      <c r="AZ6" s="3"/>
      <c r="BA6" s="3"/>
      <c r="BB6" s="3"/>
      <c r="BC6" s="3"/>
      <c r="BD6" s="3"/>
    </row>
    <row r="7" spans="1:56" ht="15" customHeight="1">
      <c r="A7" s="133" t="s">
        <v>424</v>
      </c>
      <c r="B7" s="761" t="s">
        <v>482</v>
      </c>
      <c r="C7" s="761"/>
      <c r="D7" s="761"/>
      <c r="E7" s="761"/>
      <c r="F7" s="761"/>
      <c r="G7" s="761"/>
      <c r="H7" s="761"/>
      <c r="I7" s="761"/>
      <c r="J7" s="762">
        <v>1</v>
      </c>
      <c r="K7" s="762"/>
      <c r="L7" s="757"/>
      <c r="M7" s="757"/>
      <c r="N7" s="757"/>
      <c r="O7" s="757"/>
      <c r="P7" s="758"/>
      <c r="Q7" s="758"/>
      <c r="R7" s="759">
        <f>IF(J7=0,"",J7)</f>
        <v>1</v>
      </c>
      <c r="S7" s="759"/>
      <c r="T7" s="760">
        <v>720</v>
      </c>
      <c r="U7" s="760"/>
      <c r="V7" s="768">
        <f>IF(J7=0,"",R7*T7)</f>
        <v>720</v>
      </c>
      <c r="W7" s="768"/>
      <c r="X7" s="760">
        <v>720</v>
      </c>
      <c r="Y7" s="760"/>
      <c r="Z7" s="768">
        <f>IF(J7=0,"",R7*X7)</f>
        <v>720</v>
      </c>
      <c r="AA7" s="768"/>
      <c r="AB7" s="760">
        <v>630</v>
      </c>
      <c r="AC7" s="760"/>
      <c r="AD7" s="768">
        <f>IF(J7=0,"",R7*AB7)</f>
        <v>630</v>
      </c>
      <c r="AE7" s="768"/>
      <c r="AF7" s="760">
        <v>720</v>
      </c>
      <c r="AG7" s="760"/>
      <c r="AH7" s="768">
        <f>IF(J7=0,"",R7*AF7)</f>
        <v>720</v>
      </c>
      <c r="AI7" s="769"/>
      <c r="AK7" s="128" t="s">
        <v>486</v>
      </c>
      <c r="AL7" s="129">
        <v>2</v>
      </c>
      <c r="AN7" s="3"/>
      <c r="AO7" s="3"/>
      <c r="AP7" s="3"/>
      <c r="AQ7" s="3"/>
      <c r="AR7" s="3"/>
      <c r="AS7" s="3"/>
      <c r="AT7" s="3"/>
      <c r="AU7" s="3"/>
      <c r="AV7" s="3"/>
      <c r="AW7" s="3"/>
      <c r="AX7" s="3"/>
      <c r="AY7" s="3"/>
      <c r="AZ7" s="3"/>
      <c r="BA7" s="3"/>
      <c r="BB7" s="3"/>
      <c r="BC7" s="3"/>
      <c r="BD7" s="3"/>
    </row>
    <row r="8" spans="1:56" ht="15" customHeight="1">
      <c r="A8" s="133" t="s">
        <v>425</v>
      </c>
      <c r="B8" s="761" t="s">
        <v>485</v>
      </c>
      <c r="C8" s="761"/>
      <c r="D8" s="761"/>
      <c r="E8" s="761"/>
      <c r="F8" s="761"/>
      <c r="G8" s="761"/>
      <c r="H8" s="761"/>
      <c r="I8" s="761"/>
      <c r="J8" s="762">
        <v>1.5</v>
      </c>
      <c r="K8" s="762"/>
      <c r="L8" s="757"/>
      <c r="M8" s="757"/>
      <c r="N8" s="757"/>
      <c r="O8" s="757"/>
      <c r="P8" s="758"/>
      <c r="Q8" s="758"/>
      <c r="R8" s="759">
        <f t="shared" ref="R8:R16" si="0">IF(J8=0,"",J8)</f>
        <v>1.5</v>
      </c>
      <c r="S8" s="759"/>
      <c r="T8" s="760">
        <v>45</v>
      </c>
      <c r="U8" s="760"/>
      <c r="V8" s="768">
        <f t="shared" ref="V8:V16" si="1">IF(J8=0,"",R8*T8)</f>
        <v>67.5</v>
      </c>
      <c r="W8" s="768"/>
      <c r="X8" s="760">
        <v>540</v>
      </c>
      <c r="Y8" s="760"/>
      <c r="Z8" s="768">
        <f t="shared" ref="Z8:Z16" si="2">IF(J8=0,"",R8*X8)</f>
        <v>810</v>
      </c>
      <c r="AA8" s="768"/>
      <c r="AB8" s="760">
        <v>720</v>
      </c>
      <c r="AC8" s="760"/>
      <c r="AD8" s="768">
        <f t="shared" ref="AD8:AD16" si="3">IF(J8=0,"",R8*AB8)</f>
        <v>1080</v>
      </c>
      <c r="AE8" s="768"/>
      <c r="AF8" s="760">
        <v>540</v>
      </c>
      <c r="AG8" s="760"/>
      <c r="AH8" s="768">
        <f t="shared" ref="AH8:AH16" si="4">IF(J8=0,"",R8*AF8)</f>
        <v>810</v>
      </c>
      <c r="AI8" s="769"/>
      <c r="AK8" s="128" t="s">
        <v>487</v>
      </c>
      <c r="AL8" s="129">
        <v>2</v>
      </c>
      <c r="AN8" s="3"/>
      <c r="AO8" s="3"/>
      <c r="AP8" s="3"/>
      <c r="AQ8" s="3"/>
      <c r="AR8" s="3"/>
      <c r="AS8" s="3"/>
      <c r="AT8" s="3"/>
      <c r="AU8" s="3"/>
      <c r="AV8" s="3"/>
      <c r="AW8" s="3"/>
      <c r="AX8" s="3"/>
      <c r="AY8" s="3"/>
      <c r="AZ8" s="3"/>
      <c r="BA8" s="3"/>
      <c r="BB8" s="3"/>
      <c r="BC8" s="3"/>
      <c r="BD8" s="3"/>
    </row>
    <row r="9" spans="1:56" ht="15" customHeight="1">
      <c r="A9" s="133" t="s">
        <v>488</v>
      </c>
      <c r="B9" s="761" t="s">
        <v>489</v>
      </c>
      <c r="C9" s="761"/>
      <c r="D9" s="761"/>
      <c r="E9" s="761"/>
      <c r="F9" s="761"/>
      <c r="G9" s="761"/>
      <c r="H9" s="761"/>
      <c r="I9" s="761"/>
      <c r="J9" s="762">
        <v>3</v>
      </c>
      <c r="K9" s="762"/>
      <c r="L9" s="757"/>
      <c r="M9" s="757"/>
      <c r="N9" s="757"/>
      <c r="O9" s="757"/>
      <c r="P9" s="758"/>
      <c r="Q9" s="758"/>
      <c r="R9" s="759">
        <f t="shared" si="0"/>
        <v>3</v>
      </c>
      <c r="S9" s="759"/>
      <c r="T9" s="760">
        <v>270</v>
      </c>
      <c r="U9" s="760"/>
      <c r="V9" s="768">
        <f t="shared" si="1"/>
        <v>810</v>
      </c>
      <c r="W9" s="768"/>
      <c r="X9" s="760">
        <v>500</v>
      </c>
      <c r="Y9" s="760"/>
      <c r="Z9" s="768">
        <f t="shared" si="2"/>
        <v>1500</v>
      </c>
      <c r="AA9" s="768"/>
      <c r="AB9" s="760">
        <v>180</v>
      </c>
      <c r="AC9" s="760"/>
      <c r="AD9" s="768">
        <f t="shared" si="3"/>
        <v>540</v>
      </c>
      <c r="AE9" s="768"/>
      <c r="AF9" s="760">
        <v>270</v>
      </c>
      <c r="AG9" s="760"/>
      <c r="AH9" s="768">
        <f t="shared" si="4"/>
        <v>810</v>
      </c>
      <c r="AI9" s="769"/>
      <c r="AK9" s="128" t="s">
        <v>490</v>
      </c>
      <c r="AL9" s="129">
        <v>3</v>
      </c>
    </row>
    <row r="10" spans="1:56" ht="15" customHeight="1">
      <c r="A10" s="133" t="s">
        <v>528</v>
      </c>
      <c r="B10" s="761" t="s">
        <v>1143</v>
      </c>
      <c r="C10" s="761"/>
      <c r="D10" s="761"/>
      <c r="E10" s="761"/>
      <c r="F10" s="761"/>
      <c r="G10" s="761"/>
      <c r="H10" s="761"/>
      <c r="I10" s="761"/>
      <c r="J10" s="762">
        <v>2</v>
      </c>
      <c r="K10" s="762"/>
      <c r="L10" s="757"/>
      <c r="M10" s="757"/>
      <c r="N10" s="757"/>
      <c r="O10" s="757"/>
      <c r="P10" s="758"/>
      <c r="Q10" s="758"/>
      <c r="R10" s="759">
        <f t="shared" si="0"/>
        <v>2</v>
      </c>
      <c r="S10" s="759"/>
      <c r="T10" s="760"/>
      <c r="U10" s="760"/>
      <c r="V10" s="768">
        <f t="shared" si="1"/>
        <v>0</v>
      </c>
      <c r="W10" s="768"/>
      <c r="X10" s="760"/>
      <c r="Y10" s="760"/>
      <c r="Z10" s="768">
        <f t="shared" si="2"/>
        <v>0</v>
      </c>
      <c r="AA10" s="768"/>
      <c r="AB10" s="760">
        <v>400</v>
      </c>
      <c r="AC10" s="760"/>
      <c r="AD10" s="768">
        <f t="shared" si="3"/>
        <v>800</v>
      </c>
      <c r="AE10" s="768"/>
      <c r="AF10" s="760">
        <v>500</v>
      </c>
      <c r="AG10" s="760"/>
      <c r="AH10" s="768">
        <f t="shared" si="4"/>
        <v>1000</v>
      </c>
      <c r="AI10" s="769"/>
      <c r="AK10" s="128" t="s">
        <v>491</v>
      </c>
      <c r="AL10" s="129">
        <v>4</v>
      </c>
    </row>
    <row r="11" spans="1:56" ht="15" customHeight="1">
      <c r="A11" s="133"/>
      <c r="B11" s="761"/>
      <c r="C11" s="761"/>
      <c r="D11" s="761"/>
      <c r="E11" s="761"/>
      <c r="F11" s="761"/>
      <c r="G11" s="761"/>
      <c r="H11" s="761"/>
      <c r="I11" s="761"/>
      <c r="J11" s="762"/>
      <c r="K11" s="762"/>
      <c r="L11" s="757"/>
      <c r="M11" s="757"/>
      <c r="N11" s="757"/>
      <c r="O11" s="757"/>
      <c r="P11" s="758"/>
      <c r="Q11" s="758"/>
      <c r="R11" s="759" t="str">
        <f t="shared" si="0"/>
        <v/>
      </c>
      <c r="S11" s="759"/>
      <c r="T11" s="760"/>
      <c r="U11" s="760"/>
      <c r="V11" s="768" t="str">
        <f t="shared" si="1"/>
        <v/>
      </c>
      <c r="W11" s="768"/>
      <c r="X11" s="760"/>
      <c r="Y11" s="760"/>
      <c r="Z11" s="768" t="str">
        <f t="shared" si="2"/>
        <v/>
      </c>
      <c r="AA11" s="768"/>
      <c r="AB11" s="760"/>
      <c r="AC11" s="760"/>
      <c r="AD11" s="768" t="str">
        <f t="shared" si="3"/>
        <v/>
      </c>
      <c r="AE11" s="768"/>
      <c r="AF11" s="760"/>
      <c r="AG11" s="760"/>
      <c r="AH11" s="768" t="str">
        <f t="shared" si="4"/>
        <v/>
      </c>
      <c r="AI11" s="769"/>
      <c r="AK11" s="128"/>
      <c r="AL11" s="129"/>
    </row>
    <row r="12" spans="1:56" ht="15" customHeight="1" thickBot="1">
      <c r="A12" s="133"/>
      <c r="B12" s="761"/>
      <c r="C12" s="761"/>
      <c r="D12" s="761"/>
      <c r="E12" s="761"/>
      <c r="F12" s="761"/>
      <c r="G12" s="761"/>
      <c r="H12" s="761"/>
      <c r="I12" s="761"/>
      <c r="J12" s="762"/>
      <c r="K12" s="762"/>
      <c r="L12" s="757"/>
      <c r="M12" s="757"/>
      <c r="N12" s="757"/>
      <c r="O12" s="757"/>
      <c r="P12" s="758"/>
      <c r="Q12" s="758"/>
      <c r="R12" s="759" t="str">
        <f t="shared" si="0"/>
        <v/>
      </c>
      <c r="S12" s="759"/>
      <c r="T12" s="760"/>
      <c r="U12" s="760"/>
      <c r="V12" s="768" t="str">
        <f t="shared" si="1"/>
        <v/>
      </c>
      <c r="W12" s="768"/>
      <c r="X12" s="760"/>
      <c r="Y12" s="760"/>
      <c r="Z12" s="768" t="str">
        <f t="shared" si="2"/>
        <v/>
      </c>
      <c r="AA12" s="768"/>
      <c r="AB12" s="760"/>
      <c r="AC12" s="760"/>
      <c r="AD12" s="768" t="str">
        <f t="shared" si="3"/>
        <v/>
      </c>
      <c r="AE12" s="768"/>
      <c r="AF12" s="760"/>
      <c r="AG12" s="760"/>
      <c r="AH12" s="768" t="str">
        <f t="shared" si="4"/>
        <v/>
      </c>
      <c r="AI12" s="769"/>
      <c r="AK12" s="416"/>
      <c r="AL12" s="131"/>
    </row>
    <row r="13" spans="1:56" ht="15" customHeight="1">
      <c r="A13" s="133"/>
      <c r="B13" s="761"/>
      <c r="C13" s="761"/>
      <c r="D13" s="761"/>
      <c r="E13" s="761"/>
      <c r="F13" s="761"/>
      <c r="G13" s="761"/>
      <c r="H13" s="761"/>
      <c r="I13" s="761"/>
      <c r="J13" s="762"/>
      <c r="K13" s="762"/>
      <c r="L13" s="757"/>
      <c r="M13" s="757"/>
      <c r="N13" s="757"/>
      <c r="O13" s="757"/>
      <c r="P13" s="758"/>
      <c r="Q13" s="758"/>
      <c r="R13" s="759" t="str">
        <f t="shared" si="0"/>
        <v/>
      </c>
      <c r="S13" s="759"/>
      <c r="T13" s="760"/>
      <c r="U13" s="760"/>
      <c r="V13" s="768" t="str">
        <f t="shared" si="1"/>
        <v/>
      </c>
      <c r="W13" s="768"/>
      <c r="X13" s="760"/>
      <c r="Y13" s="760"/>
      <c r="Z13" s="768" t="str">
        <f t="shared" si="2"/>
        <v/>
      </c>
      <c r="AA13" s="768"/>
      <c r="AB13" s="760"/>
      <c r="AC13" s="760"/>
      <c r="AD13" s="768" t="str">
        <f t="shared" si="3"/>
        <v/>
      </c>
      <c r="AE13" s="768"/>
      <c r="AF13" s="760"/>
      <c r="AG13" s="760"/>
      <c r="AH13" s="768" t="str">
        <f t="shared" si="4"/>
        <v/>
      </c>
      <c r="AI13" s="769"/>
      <c r="AK13" s="1" t="s">
        <v>492</v>
      </c>
    </row>
    <row r="14" spans="1:56" ht="15" customHeight="1">
      <c r="A14" s="133"/>
      <c r="B14" s="761"/>
      <c r="C14" s="761"/>
      <c r="D14" s="761"/>
      <c r="E14" s="761"/>
      <c r="F14" s="761"/>
      <c r="G14" s="761"/>
      <c r="H14" s="761"/>
      <c r="I14" s="761"/>
      <c r="J14" s="762"/>
      <c r="K14" s="762"/>
      <c r="L14" s="757"/>
      <c r="M14" s="757"/>
      <c r="N14" s="757"/>
      <c r="O14" s="757"/>
      <c r="P14" s="758"/>
      <c r="Q14" s="758"/>
      <c r="R14" s="759" t="str">
        <f t="shared" si="0"/>
        <v/>
      </c>
      <c r="S14" s="759"/>
      <c r="T14" s="760"/>
      <c r="U14" s="760"/>
      <c r="V14" s="768" t="str">
        <f t="shared" si="1"/>
        <v/>
      </c>
      <c r="W14" s="768"/>
      <c r="X14" s="760"/>
      <c r="Y14" s="760"/>
      <c r="Z14" s="768" t="str">
        <f t="shared" si="2"/>
        <v/>
      </c>
      <c r="AA14" s="768"/>
      <c r="AB14" s="760"/>
      <c r="AC14" s="760"/>
      <c r="AD14" s="768" t="str">
        <f t="shared" si="3"/>
        <v/>
      </c>
      <c r="AE14" s="768"/>
      <c r="AF14" s="760"/>
      <c r="AG14" s="760"/>
      <c r="AH14" s="768" t="str">
        <f t="shared" si="4"/>
        <v/>
      </c>
      <c r="AI14" s="769"/>
    </row>
    <row r="15" spans="1:56" ht="15" customHeight="1">
      <c r="A15" s="133"/>
      <c r="B15" s="761"/>
      <c r="C15" s="761"/>
      <c r="D15" s="761"/>
      <c r="E15" s="761"/>
      <c r="F15" s="761"/>
      <c r="G15" s="761"/>
      <c r="H15" s="761"/>
      <c r="I15" s="761"/>
      <c r="J15" s="762"/>
      <c r="K15" s="762"/>
      <c r="L15" s="757"/>
      <c r="M15" s="757"/>
      <c r="N15" s="757"/>
      <c r="O15" s="757"/>
      <c r="P15" s="758"/>
      <c r="Q15" s="758"/>
      <c r="R15" s="759" t="str">
        <f t="shared" si="0"/>
        <v/>
      </c>
      <c r="S15" s="759"/>
      <c r="T15" s="760"/>
      <c r="U15" s="760"/>
      <c r="V15" s="768" t="str">
        <f t="shared" si="1"/>
        <v/>
      </c>
      <c r="W15" s="768"/>
      <c r="X15" s="760"/>
      <c r="Y15" s="760"/>
      <c r="Z15" s="768" t="str">
        <f t="shared" si="2"/>
        <v/>
      </c>
      <c r="AA15" s="768"/>
      <c r="AB15" s="760"/>
      <c r="AC15" s="760"/>
      <c r="AD15" s="768" t="str">
        <f t="shared" si="3"/>
        <v/>
      </c>
      <c r="AE15" s="768"/>
      <c r="AF15" s="760"/>
      <c r="AG15" s="760"/>
      <c r="AH15" s="768" t="str">
        <f t="shared" si="4"/>
        <v/>
      </c>
      <c r="AI15" s="769"/>
    </row>
    <row r="16" spans="1:56" ht="15" customHeight="1">
      <c r="A16" s="133"/>
      <c r="B16" s="761"/>
      <c r="C16" s="761"/>
      <c r="D16" s="761"/>
      <c r="E16" s="761"/>
      <c r="F16" s="761"/>
      <c r="G16" s="761"/>
      <c r="H16" s="761"/>
      <c r="I16" s="761"/>
      <c r="J16" s="762"/>
      <c r="K16" s="762"/>
      <c r="L16" s="757"/>
      <c r="M16" s="757"/>
      <c r="N16" s="757"/>
      <c r="O16" s="757"/>
      <c r="P16" s="758"/>
      <c r="Q16" s="758"/>
      <c r="R16" s="759" t="str">
        <f t="shared" si="0"/>
        <v/>
      </c>
      <c r="S16" s="759"/>
      <c r="T16" s="760"/>
      <c r="U16" s="760"/>
      <c r="V16" s="768" t="str">
        <f t="shared" si="1"/>
        <v/>
      </c>
      <c r="W16" s="768"/>
      <c r="X16" s="760"/>
      <c r="Y16" s="760"/>
      <c r="Z16" s="768" t="str">
        <f t="shared" si="2"/>
        <v/>
      </c>
      <c r="AA16" s="768"/>
      <c r="AB16" s="760"/>
      <c r="AC16" s="760"/>
      <c r="AD16" s="768" t="str">
        <f t="shared" si="3"/>
        <v/>
      </c>
      <c r="AE16" s="768"/>
      <c r="AF16" s="760"/>
      <c r="AG16" s="760"/>
      <c r="AH16" s="768" t="str">
        <f t="shared" si="4"/>
        <v/>
      </c>
      <c r="AI16" s="769"/>
    </row>
    <row r="17" spans="1:38" ht="15" customHeight="1" thickBot="1">
      <c r="A17" s="773"/>
      <c r="B17" s="774"/>
      <c r="C17" s="774"/>
      <c r="D17" s="774"/>
      <c r="E17" s="774"/>
      <c r="F17" s="774"/>
      <c r="G17" s="774"/>
      <c r="H17" s="774"/>
      <c r="I17" s="774"/>
      <c r="J17" s="774"/>
      <c r="K17" s="774"/>
      <c r="L17" s="774"/>
      <c r="M17" s="774"/>
      <c r="N17" s="774"/>
      <c r="O17" s="775"/>
      <c r="P17" s="776" t="s">
        <v>493</v>
      </c>
      <c r="Q17" s="777"/>
      <c r="R17" s="777"/>
      <c r="S17" s="778"/>
      <c r="T17" s="770">
        <f>SUM(V7:W16)</f>
        <v>1597.5</v>
      </c>
      <c r="U17" s="771"/>
      <c r="V17" s="771"/>
      <c r="W17" s="779"/>
      <c r="X17" s="770">
        <f>SUM(Z7:AA16)</f>
        <v>3030</v>
      </c>
      <c r="Y17" s="771"/>
      <c r="Z17" s="771"/>
      <c r="AA17" s="779"/>
      <c r="AB17" s="770">
        <f>SUM(AD7:AE16)</f>
        <v>3050</v>
      </c>
      <c r="AC17" s="771"/>
      <c r="AD17" s="771"/>
      <c r="AE17" s="779"/>
      <c r="AF17" s="770">
        <f>SUM(AH7:AI16)</f>
        <v>3340</v>
      </c>
      <c r="AG17" s="771"/>
      <c r="AH17" s="771"/>
      <c r="AI17" s="772"/>
    </row>
    <row r="18" spans="1:38" ht="15" customHeight="1">
      <c r="B18" s="69"/>
      <c r="C18" s="69"/>
      <c r="D18" s="69"/>
      <c r="E18" s="69"/>
      <c r="F18" s="69"/>
      <c r="G18" s="69"/>
      <c r="H18" s="69"/>
      <c r="I18" s="69"/>
      <c r="J18" s="69"/>
      <c r="K18" s="69"/>
      <c r="L18" s="69"/>
      <c r="M18" s="69"/>
      <c r="N18" s="69"/>
      <c r="O18" s="69"/>
      <c r="P18" s="70"/>
      <c r="Q18" s="70"/>
      <c r="R18" s="70"/>
      <c r="S18" s="70"/>
      <c r="T18" s="71"/>
      <c r="U18" s="71"/>
      <c r="V18" s="71"/>
      <c r="W18" s="71"/>
      <c r="X18" s="71"/>
      <c r="Y18" s="71"/>
      <c r="Z18" s="71"/>
      <c r="AA18" s="71"/>
      <c r="AB18" s="71"/>
      <c r="AC18" s="71"/>
      <c r="AD18" s="71"/>
      <c r="AE18" s="71"/>
      <c r="AF18" s="71"/>
      <c r="AG18" s="71"/>
      <c r="AH18" s="71"/>
      <c r="AI18" s="71"/>
    </row>
    <row r="19" spans="1:38" ht="15" customHeight="1" thickBot="1">
      <c r="A19" s="1" t="s">
        <v>494</v>
      </c>
      <c r="AI19" s="68" t="s">
        <v>467</v>
      </c>
      <c r="AK19" s="19" t="s">
        <v>495</v>
      </c>
    </row>
    <row r="20" spans="1:38" ht="15" customHeight="1">
      <c r="A20" s="753" t="s">
        <v>413</v>
      </c>
      <c r="B20" s="651" t="s">
        <v>469</v>
      </c>
      <c r="C20" s="651"/>
      <c r="D20" s="651"/>
      <c r="E20" s="651"/>
      <c r="F20" s="651"/>
      <c r="G20" s="651"/>
      <c r="H20" s="651"/>
      <c r="I20" s="651"/>
      <c r="J20" s="756" t="s">
        <v>549</v>
      </c>
      <c r="K20" s="651"/>
      <c r="L20" s="746" t="s">
        <v>496</v>
      </c>
      <c r="M20" s="747"/>
      <c r="N20" s="746" t="s">
        <v>472</v>
      </c>
      <c r="O20" s="747"/>
      <c r="P20" s="756" t="s">
        <v>497</v>
      </c>
      <c r="Q20" s="651"/>
      <c r="R20" s="764" t="s">
        <v>498</v>
      </c>
      <c r="S20" s="765"/>
      <c r="T20" s="651" t="s">
        <v>499</v>
      </c>
      <c r="U20" s="651"/>
      <c r="V20" s="651"/>
      <c r="W20" s="651"/>
      <c r="X20" s="651"/>
      <c r="Y20" s="651"/>
      <c r="Z20" s="651"/>
      <c r="AA20" s="651"/>
      <c r="AB20" s="651"/>
      <c r="AC20" s="651"/>
      <c r="AD20" s="651"/>
      <c r="AE20" s="651"/>
      <c r="AF20" s="651"/>
      <c r="AG20" s="651"/>
      <c r="AH20" s="651"/>
      <c r="AI20" s="687"/>
      <c r="AK20" s="127" t="s">
        <v>476</v>
      </c>
      <c r="AL20" s="132" t="s">
        <v>477</v>
      </c>
    </row>
    <row r="21" spans="1:38" ht="15" customHeight="1">
      <c r="A21" s="754"/>
      <c r="B21" s="719"/>
      <c r="C21" s="719"/>
      <c r="D21" s="719"/>
      <c r="E21" s="719"/>
      <c r="F21" s="719"/>
      <c r="G21" s="719"/>
      <c r="H21" s="719"/>
      <c r="I21" s="719"/>
      <c r="J21" s="719"/>
      <c r="K21" s="719"/>
      <c r="L21" s="748"/>
      <c r="M21" s="749"/>
      <c r="N21" s="748"/>
      <c r="O21" s="749"/>
      <c r="P21" s="719"/>
      <c r="Q21" s="719"/>
      <c r="R21" s="766"/>
      <c r="S21" s="766"/>
      <c r="T21" s="719" t="s">
        <v>478</v>
      </c>
      <c r="U21" s="719"/>
      <c r="V21" s="719"/>
      <c r="W21" s="719"/>
      <c r="X21" s="719" t="s">
        <v>479</v>
      </c>
      <c r="Y21" s="719"/>
      <c r="Z21" s="719"/>
      <c r="AA21" s="719"/>
      <c r="AB21" s="719" t="s">
        <v>480</v>
      </c>
      <c r="AC21" s="719"/>
      <c r="AD21" s="719"/>
      <c r="AE21" s="719"/>
      <c r="AF21" s="719" t="s">
        <v>481</v>
      </c>
      <c r="AG21" s="719"/>
      <c r="AH21" s="719"/>
      <c r="AI21" s="763"/>
      <c r="AK21" s="128" t="s">
        <v>500</v>
      </c>
      <c r="AL21" s="129">
        <v>0.9</v>
      </c>
    </row>
    <row r="22" spans="1:38" ht="15" customHeight="1">
      <c r="A22" s="755"/>
      <c r="B22" s="719"/>
      <c r="C22" s="719"/>
      <c r="D22" s="719"/>
      <c r="E22" s="719"/>
      <c r="F22" s="719"/>
      <c r="G22" s="719"/>
      <c r="H22" s="719"/>
      <c r="I22" s="719"/>
      <c r="J22" s="719"/>
      <c r="K22" s="719"/>
      <c r="L22" s="750"/>
      <c r="M22" s="751"/>
      <c r="N22" s="750"/>
      <c r="O22" s="751"/>
      <c r="P22" s="719"/>
      <c r="Q22" s="719"/>
      <c r="R22" s="767"/>
      <c r="S22" s="767"/>
      <c r="T22" s="719" t="s">
        <v>483</v>
      </c>
      <c r="U22" s="719"/>
      <c r="V22" s="719" t="s">
        <v>484</v>
      </c>
      <c r="W22" s="719"/>
      <c r="X22" s="719" t="s">
        <v>483</v>
      </c>
      <c r="Y22" s="719"/>
      <c r="Z22" s="719" t="s">
        <v>484</v>
      </c>
      <c r="AA22" s="719"/>
      <c r="AB22" s="719" t="s">
        <v>483</v>
      </c>
      <c r="AC22" s="719"/>
      <c r="AD22" s="719" t="s">
        <v>484</v>
      </c>
      <c r="AE22" s="719"/>
      <c r="AF22" s="719" t="s">
        <v>483</v>
      </c>
      <c r="AG22" s="719"/>
      <c r="AH22" s="719" t="s">
        <v>484</v>
      </c>
      <c r="AI22" s="763"/>
      <c r="AK22" s="128" t="s">
        <v>501</v>
      </c>
      <c r="AL22" s="129">
        <v>1.8</v>
      </c>
    </row>
    <row r="23" spans="1:38" ht="15" customHeight="1">
      <c r="A23" s="133" t="s">
        <v>419</v>
      </c>
      <c r="B23" s="761" t="s">
        <v>501</v>
      </c>
      <c r="C23" s="761"/>
      <c r="D23" s="761"/>
      <c r="E23" s="761"/>
      <c r="F23" s="761"/>
      <c r="G23" s="761"/>
      <c r="H23" s="761"/>
      <c r="I23" s="761"/>
      <c r="J23" s="762">
        <v>1.8</v>
      </c>
      <c r="K23" s="762"/>
      <c r="L23" s="780">
        <v>240</v>
      </c>
      <c r="M23" s="780"/>
      <c r="N23" s="780">
        <v>300</v>
      </c>
      <c r="O23" s="780"/>
      <c r="P23" s="762">
        <v>0.6</v>
      </c>
      <c r="Q23" s="762"/>
      <c r="R23" s="781">
        <f>IF(J23=0,"",IF(N23=0,"",J23*L23/N23*P23))</f>
        <v>0.86399999999999999</v>
      </c>
      <c r="S23" s="781"/>
      <c r="T23" s="760">
        <v>5000</v>
      </c>
      <c r="U23" s="760"/>
      <c r="V23" s="768">
        <f>IF(N23=0,"",IF(J23=0,"",R23*T23))</f>
        <v>4320</v>
      </c>
      <c r="W23" s="768"/>
      <c r="X23" s="760">
        <v>182</v>
      </c>
      <c r="Y23" s="760"/>
      <c r="Z23" s="768">
        <f>IF(N23=0,"",IF(J23=0,"",R23*X23))</f>
        <v>157.24799999999999</v>
      </c>
      <c r="AA23" s="768"/>
      <c r="AB23" s="760">
        <v>90</v>
      </c>
      <c r="AC23" s="760"/>
      <c r="AD23" s="768">
        <f>IF(N23=0,"",IF(J23=0,"",R23*AB23))</f>
        <v>77.760000000000005</v>
      </c>
      <c r="AE23" s="768"/>
      <c r="AF23" s="760">
        <v>90</v>
      </c>
      <c r="AG23" s="760"/>
      <c r="AH23" s="768">
        <f>IF(N23=0,"",IF(J23=0,"",R23*AF23))</f>
        <v>77.760000000000005</v>
      </c>
      <c r="AI23" s="769"/>
      <c r="AK23" s="128" t="s">
        <v>502</v>
      </c>
      <c r="AL23" s="129">
        <v>0.5</v>
      </c>
    </row>
    <row r="24" spans="1:38" ht="15" customHeight="1">
      <c r="A24" s="133" t="s">
        <v>503</v>
      </c>
      <c r="B24" s="761" t="s">
        <v>504</v>
      </c>
      <c r="C24" s="761"/>
      <c r="D24" s="761"/>
      <c r="E24" s="761"/>
      <c r="F24" s="761"/>
      <c r="G24" s="761"/>
      <c r="H24" s="761"/>
      <c r="I24" s="761"/>
      <c r="J24" s="762">
        <v>2</v>
      </c>
      <c r="K24" s="762"/>
      <c r="L24" s="780">
        <v>240</v>
      </c>
      <c r="M24" s="780"/>
      <c r="N24" s="780">
        <v>285</v>
      </c>
      <c r="O24" s="780"/>
      <c r="P24" s="762">
        <v>0.6</v>
      </c>
      <c r="Q24" s="762"/>
      <c r="R24" s="781">
        <f t="shared" ref="R24:R32" si="5">IF(J24=0,"",IF(N24=0,"",J24*L24/N24*P24))</f>
        <v>1.0105263157894735</v>
      </c>
      <c r="S24" s="781"/>
      <c r="T24" s="760">
        <v>180</v>
      </c>
      <c r="U24" s="760"/>
      <c r="V24" s="768">
        <f t="shared" ref="V24:V32" si="6">IF(N24=0,"",IF(J24=0,"",R24*T24))</f>
        <v>181.89473684210523</v>
      </c>
      <c r="W24" s="768"/>
      <c r="X24" s="760">
        <v>45</v>
      </c>
      <c r="Y24" s="760"/>
      <c r="Z24" s="768">
        <f t="shared" ref="Z24:Z32" si="7">IF(N24=0,"",IF(J24=0,"",R24*X24))</f>
        <v>45.473684210526308</v>
      </c>
      <c r="AA24" s="768"/>
      <c r="AB24" s="760">
        <v>360</v>
      </c>
      <c r="AC24" s="760"/>
      <c r="AD24" s="768">
        <f t="shared" ref="AD24:AD32" si="8">IF(N24=0,"",IF(J24=0,"",R24*AB24))</f>
        <v>363.78947368421046</v>
      </c>
      <c r="AE24" s="768"/>
      <c r="AF24" s="760">
        <v>90</v>
      </c>
      <c r="AG24" s="760"/>
      <c r="AH24" s="768">
        <f t="shared" ref="AH24:AH32" si="9">IF(N24=0,"",IF(J24=0,"",R24*AF24))</f>
        <v>90.947368421052616</v>
      </c>
      <c r="AI24" s="769"/>
      <c r="AK24" s="128" t="s">
        <v>505</v>
      </c>
      <c r="AL24" s="129">
        <v>2.5</v>
      </c>
    </row>
    <row r="25" spans="1:38" ht="15" customHeight="1">
      <c r="A25" s="133"/>
      <c r="B25" s="761"/>
      <c r="C25" s="761"/>
      <c r="D25" s="761"/>
      <c r="E25" s="761"/>
      <c r="F25" s="761"/>
      <c r="G25" s="761"/>
      <c r="H25" s="761"/>
      <c r="I25" s="761"/>
      <c r="J25" s="762"/>
      <c r="K25" s="762"/>
      <c r="L25" s="780"/>
      <c r="M25" s="780"/>
      <c r="N25" s="780"/>
      <c r="O25" s="780"/>
      <c r="P25" s="762"/>
      <c r="Q25" s="762"/>
      <c r="R25" s="781" t="str">
        <f t="shared" si="5"/>
        <v/>
      </c>
      <c r="S25" s="781"/>
      <c r="T25" s="760"/>
      <c r="U25" s="760"/>
      <c r="V25" s="768" t="str">
        <f t="shared" si="6"/>
        <v/>
      </c>
      <c r="W25" s="768"/>
      <c r="X25" s="760"/>
      <c r="Y25" s="760"/>
      <c r="Z25" s="768" t="str">
        <f t="shared" si="7"/>
        <v/>
      </c>
      <c r="AA25" s="768"/>
      <c r="AB25" s="760"/>
      <c r="AC25" s="760"/>
      <c r="AD25" s="768" t="str">
        <f t="shared" si="8"/>
        <v/>
      </c>
      <c r="AE25" s="768"/>
      <c r="AF25" s="760"/>
      <c r="AG25" s="760"/>
      <c r="AH25" s="768" t="str">
        <f t="shared" si="9"/>
        <v/>
      </c>
      <c r="AI25" s="769"/>
      <c r="AK25" s="128"/>
      <c r="AL25" s="129"/>
    </row>
    <row r="26" spans="1:38" ht="15" customHeight="1">
      <c r="A26" s="133"/>
      <c r="B26" s="761"/>
      <c r="C26" s="761"/>
      <c r="D26" s="761"/>
      <c r="E26" s="761"/>
      <c r="F26" s="761"/>
      <c r="G26" s="761"/>
      <c r="H26" s="761"/>
      <c r="I26" s="761"/>
      <c r="J26" s="762"/>
      <c r="K26" s="762"/>
      <c r="L26" s="780"/>
      <c r="M26" s="780"/>
      <c r="N26" s="780"/>
      <c r="O26" s="780"/>
      <c r="P26" s="762"/>
      <c r="Q26" s="762"/>
      <c r="R26" s="781" t="str">
        <f t="shared" si="5"/>
        <v/>
      </c>
      <c r="S26" s="781"/>
      <c r="T26" s="760"/>
      <c r="U26" s="760"/>
      <c r="V26" s="768" t="str">
        <f t="shared" si="6"/>
        <v/>
      </c>
      <c r="W26" s="768"/>
      <c r="X26" s="760"/>
      <c r="Y26" s="760"/>
      <c r="Z26" s="768" t="str">
        <f t="shared" si="7"/>
        <v/>
      </c>
      <c r="AA26" s="768"/>
      <c r="AB26" s="760"/>
      <c r="AC26" s="760"/>
      <c r="AD26" s="768" t="str">
        <f t="shared" si="8"/>
        <v/>
      </c>
      <c r="AE26" s="768"/>
      <c r="AF26" s="760"/>
      <c r="AG26" s="760"/>
      <c r="AH26" s="768" t="str">
        <f t="shared" si="9"/>
        <v/>
      </c>
      <c r="AI26" s="769"/>
      <c r="AK26" s="128"/>
      <c r="AL26" s="129"/>
    </row>
    <row r="27" spans="1:38" ht="15" customHeight="1">
      <c r="A27" s="133"/>
      <c r="B27" s="761"/>
      <c r="C27" s="761"/>
      <c r="D27" s="761"/>
      <c r="E27" s="761"/>
      <c r="F27" s="761"/>
      <c r="G27" s="761"/>
      <c r="H27" s="761"/>
      <c r="I27" s="761"/>
      <c r="J27" s="762"/>
      <c r="K27" s="762"/>
      <c r="L27" s="780"/>
      <c r="M27" s="780"/>
      <c r="N27" s="780"/>
      <c r="O27" s="780"/>
      <c r="P27" s="762"/>
      <c r="Q27" s="762"/>
      <c r="R27" s="781" t="str">
        <f t="shared" si="5"/>
        <v/>
      </c>
      <c r="S27" s="781"/>
      <c r="T27" s="760"/>
      <c r="U27" s="760"/>
      <c r="V27" s="768" t="str">
        <f t="shared" si="6"/>
        <v/>
      </c>
      <c r="W27" s="768"/>
      <c r="X27" s="760"/>
      <c r="Y27" s="760"/>
      <c r="Z27" s="768" t="str">
        <f t="shared" si="7"/>
        <v/>
      </c>
      <c r="AA27" s="768"/>
      <c r="AB27" s="760"/>
      <c r="AC27" s="760"/>
      <c r="AD27" s="768" t="str">
        <f t="shared" si="8"/>
        <v/>
      </c>
      <c r="AE27" s="768"/>
      <c r="AF27" s="760"/>
      <c r="AG27" s="760"/>
      <c r="AH27" s="768" t="str">
        <f t="shared" si="9"/>
        <v/>
      </c>
      <c r="AI27" s="769"/>
      <c r="AK27" s="128"/>
      <c r="AL27" s="129"/>
    </row>
    <row r="28" spans="1:38" ht="15" customHeight="1" thickBot="1">
      <c r="A28" s="133"/>
      <c r="B28" s="761"/>
      <c r="C28" s="761"/>
      <c r="D28" s="761"/>
      <c r="E28" s="761"/>
      <c r="F28" s="761"/>
      <c r="G28" s="761"/>
      <c r="H28" s="761"/>
      <c r="I28" s="761"/>
      <c r="J28" s="762"/>
      <c r="K28" s="762"/>
      <c r="L28" s="780"/>
      <c r="M28" s="780"/>
      <c r="N28" s="780"/>
      <c r="O28" s="780"/>
      <c r="P28" s="762"/>
      <c r="Q28" s="762"/>
      <c r="R28" s="781" t="str">
        <f t="shared" si="5"/>
        <v/>
      </c>
      <c r="S28" s="781"/>
      <c r="T28" s="760"/>
      <c r="U28" s="760"/>
      <c r="V28" s="768" t="str">
        <f t="shared" si="6"/>
        <v/>
      </c>
      <c r="W28" s="768"/>
      <c r="X28" s="760"/>
      <c r="Y28" s="760"/>
      <c r="Z28" s="768" t="str">
        <f t="shared" si="7"/>
        <v/>
      </c>
      <c r="AA28" s="768"/>
      <c r="AB28" s="760"/>
      <c r="AC28" s="760"/>
      <c r="AD28" s="768" t="str">
        <f t="shared" si="8"/>
        <v/>
      </c>
      <c r="AE28" s="768"/>
      <c r="AF28" s="760"/>
      <c r="AG28" s="760"/>
      <c r="AH28" s="768" t="str">
        <f t="shared" si="9"/>
        <v/>
      </c>
      <c r="AI28" s="769"/>
      <c r="AK28" s="130"/>
      <c r="AL28" s="131"/>
    </row>
    <row r="29" spans="1:38" ht="15" customHeight="1">
      <c r="A29" s="133"/>
      <c r="B29" s="761"/>
      <c r="C29" s="761"/>
      <c r="D29" s="761"/>
      <c r="E29" s="761"/>
      <c r="F29" s="761"/>
      <c r="G29" s="761"/>
      <c r="H29" s="761"/>
      <c r="I29" s="761"/>
      <c r="J29" s="762"/>
      <c r="K29" s="762"/>
      <c r="L29" s="780"/>
      <c r="M29" s="780"/>
      <c r="N29" s="780"/>
      <c r="O29" s="780"/>
      <c r="P29" s="762"/>
      <c r="Q29" s="762"/>
      <c r="R29" s="781" t="str">
        <f t="shared" si="5"/>
        <v/>
      </c>
      <c r="S29" s="781"/>
      <c r="T29" s="760"/>
      <c r="U29" s="760"/>
      <c r="V29" s="768" t="str">
        <f t="shared" si="6"/>
        <v/>
      </c>
      <c r="W29" s="768"/>
      <c r="X29" s="760"/>
      <c r="Y29" s="760"/>
      <c r="Z29" s="768" t="str">
        <f t="shared" si="7"/>
        <v/>
      </c>
      <c r="AA29" s="768"/>
      <c r="AB29" s="760"/>
      <c r="AC29" s="760"/>
      <c r="AD29" s="768" t="str">
        <f t="shared" si="8"/>
        <v/>
      </c>
      <c r="AE29" s="768"/>
      <c r="AF29" s="760"/>
      <c r="AG29" s="760"/>
      <c r="AH29" s="768" t="str">
        <f t="shared" si="9"/>
        <v/>
      </c>
      <c r="AI29" s="769"/>
    </row>
    <row r="30" spans="1:38" ht="15" customHeight="1">
      <c r="A30" s="133"/>
      <c r="B30" s="761"/>
      <c r="C30" s="761"/>
      <c r="D30" s="761"/>
      <c r="E30" s="761"/>
      <c r="F30" s="761"/>
      <c r="G30" s="761"/>
      <c r="H30" s="761"/>
      <c r="I30" s="761"/>
      <c r="J30" s="762"/>
      <c r="K30" s="762"/>
      <c r="L30" s="780"/>
      <c r="M30" s="780"/>
      <c r="N30" s="780"/>
      <c r="O30" s="780"/>
      <c r="P30" s="762"/>
      <c r="Q30" s="762"/>
      <c r="R30" s="781" t="str">
        <f t="shared" si="5"/>
        <v/>
      </c>
      <c r="S30" s="781"/>
      <c r="T30" s="760"/>
      <c r="U30" s="760"/>
      <c r="V30" s="768" t="str">
        <f t="shared" si="6"/>
        <v/>
      </c>
      <c r="W30" s="768"/>
      <c r="X30" s="760"/>
      <c r="Y30" s="760"/>
      <c r="Z30" s="768" t="str">
        <f t="shared" si="7"/>
        <v/>
      </c>
      <c r="AA30" s="768"/>
      <c r="AB30" s="760"/>
      <c r="AC30" s="760"/>
      <c r="AD30" s="768" t="str">
        <f t="shared" si="8"/>
        <v/>
      </c>
      <c r="AE30" s="768"/>
      <c r="AF30" s="760"/>
      <c r="AG30" s="760"/>
      <c r="AH30" s="768" t="str">
        <f t="shared" si="9"/>
        <v/>
      </c>
      <c r="AI30" s="769"/>
    </row>
    <row r="31" spans="1:38" ht="15" customHeight="1">
      <c r="A31" s="133"/>
      <c r="B31" s="761"/>
      <c r="C31" s="761"/>
      <c r="D31" s="761"/>
      <c r="E31" s="761"/>
      <c r="F31" s="761"/>
      <c r="G31" s="761"/>
      <c r="H31" s="761"/>
      <c r="I31" s="761"/>
      <c r="J31" s="762"/>
      <c r="K31" s="762"/>
      <c r="L31" s="780"/>
      <c r="M31" s="780"/>
      <c r="N31" s="780"/>
      <c r="O31" s="780"/>
      <c r="P31" s="762"/>
      <c r="Q31" s="762"/>
      <c r="R31" s="781" t="str">
        <f t="shared" si="5"/>
        <v/>
      </c>
      <c r="S31" s="781"/>
      <c r="T31" s="760"/>
      <c r="U31" s="760"/>
      <c r="V31" s="768" t="str">
        <f t="shared" si="6"/>
        <v/>
      </c>
      <c r="W31" s="768"/>
      <c r="X31" s="760"/>
      <c r="Y31" s="760"/>
      <c r="Z31" s="768" t="str">
        <f t="shared" si="7"/>
        <v/>
      </c>
      <c r="AA31" s="768"/>
      <c r="AB31" s="760"/>
      <c r="AC31" s="760"/>
      <c r="AD31" s="768" t="str">
        <f t="shared" si="8"/>
        <v/>
      </c>
      <c r="AE31" s="768"/>
      <c r="AF31" s="760"/>
      <c r="AG31" s="760"/>
      <c r="AH31" s="768" t="str">
        <f t="shared" si="9"/>
        <v/>
      </c>
      <c r="AI31" s="769"/>
    </row>
    <row r="32" spans="1:38" ht="15" customHeight="1">
      <c r="A32" s="133"/>
      <c r="B32" s="761"/>
      <c r="C32" s="761"/>
      <c r="D32" s="761"/>
      <c r="E32" s="761"/>
      <c r="F32" s="761"/>
      <c r="G32" s="761"/>
      <c r="H32" s="761"/>
      <c r="I32" s="761"/>
      <c r="J32" s="762"/>
      <c r="K32" s="762"/>
      <c r="L32" s="780"/>
      <c r="M32" s="780"/>
      <c r="N32" s="780"/>
      <c r="O32" s="780"/>
      <c r="P32" s="762"/>
      <c r="Q32" s="762"/>
      <c r="R32" s="781" t="str">
        <f t="shared" si="5"/>
        <v/>
      </c>
      <c r="S32" s="781"/>
      <c r="T32" s="760"/>
      <c r="U32" s="760"/>
      <c r="V32" s="768" t="str">
        <f t="shared" si="6"/>
        <v/>
      </c>
      <c r="W32" s="768"/>
      <c r="X32" s="760"/>
      <c r="Y32" s="760"/>
      <c r="Z32" s="768" t="str">
        <f t="shared" si="7"/>
        <v/>
      </c>
      <c r="AA32" s="768"/>
      <c r="AB32" s="760"/>
      <c r="AC32" s="760"/>
      <c r="AD32" s="768" t="str">
        <f t="shared" si="8"/>
        <v/>
      </c>
      <c r="AE32" s="768"/>
      <c r="AF32" s="760"/>
      <c r="AG32" s="760"/>
      <c r="AH32" s="768" t="str">
        <f t="shared" si="9"/>
        <v/>
      </c>
      <c r="AI32" s="769"/>
    </row>
    <row r="33" spans="1:39" ht="15" customHeight="1" thickBot="1">
      <c r="A33" s="773"/>
      <c r="B33" s="774"/>
      <c r="C33" s="774"/>
      <c r="D33" s="774"/>
      <c r="E33" s="774"/>
      <c r="F33" s="774"/>
      <c r="G33" s="774"/>
      <c r="H33" s="774"/>
      <c r="I33" s="774"/>
      <c r="J33" s="774"/>
      <c r="K33" s="774"/>
      <c r="L33" s="774"/>
      <c r="M33" s="774"/>
      <c r="N33" s="774"/>
      <c r="O33" s="775"/>
      <c r="P33" s="776" t="s">
        <v>493</v>
      </c>
      <c r="Q33" s="777"/>
      <c r="R33" s="777"/>
      <c r="S33" s="778"/>
      <c r="T33" s="770">
        <f>SUM(V23:W32)</f>
        <v>4501.894736842105</v>
      </c>
      <c r="U33" s="771"/>
      <c r="V33" s="771"/>
      <c r="W33" s="779"/>
      <c r="X33" s="770">
        <f>SUM(Z23:AA32)</f>
        <v>202.72168421052629</v>
      </c>
      <c r="Y33" s="771"/>
      <c r="Z33" s="771"/>
      <c r="AA33" s="779"/>
      <c r="AB33" s="770">
        <f>SUM(AD23:AE32)</f>
        <v>441.54947368421045</v>
      </c>
      <c r="AC33" s="771"/>
      <c r="AD33" s="771"/>
      <c r="AE33" s="779"/>
      <c r="AF33" s="770">
        <f>SUM(AH23:AI32)</f>
        <v>168.70736842105262</v>
      </c>
      <c r="AG33" s="771"/>
      <c r="AH33" s="771"/>
      <c r="AI33" s="772"/>
    </row>
    <row r="34" spans="1:39" ht="15" customHeight="1" thickBot="1">
      <c r="A34" s="3" t="s">
        <v>506</v>
      </c>
      <c r="B34" s="2"/>
      <c r="C34" s="2"/>
      <c r="D34" s="2"/>
      <c r="E34" s="2"/>
      <c r="F34" s="2"/>
      <c r="G34" s="2"/>
      <c r="H34" s="2"/>
      <c r="I34" s="2"/>
      <c r="J34" s="2"/>
      <c r="K34" s="2"/>
      <c r="L34" s="2"/>
      <c r="M34" s="2"/>
      <c r="N34" s="2"/>
      <c r="O34" s="2"/>
      <c r="P34" s="70"/>
      <c r="Q34" s="70"/>
      <c r="R34" s="70"/>
      <c r="S34" s="70"/>
      <c r="T34" s="71"/>
      <c r="U34" s="71"/>
      <c r="V34" s="71"/>
      <c r="W34" s="71"/>
      <c r="X34" s="71"/>
      <c r="Y34" s="71"/>
      <c r="Z34" s="71"/>
      <c r="AA34" s="71"/>
      <c r="AB34" s="71"/>
      <c r="AC34" s="71"/>
      <c r="AD34" s="851" t="s">
        <v>507</v>
      </c>
      <c r="AE34" s="851"/>
      <c r="AF34" s="851"/>
      <c r="AG34" s="851"/>
      <c r="AH34" s="71"/>
      <c r="AI34" s="71"/>
    </row>
    <row r="35" spans="1:39" ht="15" customHeight="1" thickTop="1">
      <c r="A35" s="3" t="s">
        <v>508</v>
      </c>
      <c r="B35" s="2"/>
      <c r="C35" s="2"/>
      <c r="D35" s="2"/>
      <c r="E35" s="2"/>
      <c r="F35" s="2"/>
      <c r="G35" s="2"/>
      <c r="H35" s="2"/>
      <c r="I35" s="2"/>
      <c r="J35" s="2"/>
      <c r="K35" s="2"/>
      <c r="L35" s="2"/>
      <c r="M35" s="2"/>
      <c r="N35" s="2"/>
      <c r="O35" s="2"/>
      <c r="P35" s="70"/>
      <c r="Q35" s="70"/>
      <c r="R35" s="70"/>
      <c r="S35" s="70"/>
      <c r="T35" s="71"/>
      <c r="U35" s="71"/>
      <c r="V35" s="71"/>
      <c r="W35" s="71"/>
      <c r="X35" s="71"/>
      <c r="Y35" s="71"/>
      <c r="Z35" s="849" t="s">
        <v>509</v>
      </c>
      <c r="AA35" s="71" t="s">
        <v>510</v>
      </c>
      <c r="AB35" s="126"/>
      <c r="AC35" s="71"/>
      <c r="AD35" s="134"/>
      <c r="AE35" s="839"/>
      <c r="AF35" s="840"/>
      <c r="AG35" s="134"/>
      <c r="AI35" s="845" t="s">
        <v>511</v>
      </c>
    </row>
    <row r="36" spans="1:39" ht="15" customHeight="1">
      <c r="A36" s="1" t="s">
        <v>512</v>
      </c>
      <c r="P36" s="72"/>
      <c r="Z36" s="849"/>
      <c r="AB36" s="64"/>
      <c r="AE36" s="136"/>
      <c r="AF36" s="137"/>
      <c r="AI36" s="846"/>
    </row>
    <row r="37" spans="1:39" ht="15" customHeight="1">
      <c r="A37" s="1" t="s">
        <v>513</v>
      </c>
      <c r="P37" s="72"/>
      <c r="Z37" s="849"/>
      <c r="AA37" s="848" t="s">
        <v>510</v>
      </c>
      <c r="AB37" s="66"/>
      <c r="AE37" s="841"/>
      <c r="AF37" s="842"/>
      <c r="AI37" s="846"/>
    </row>
    <row r="38" spans="1:39" ht="15" customHeight="1" thickBot="1">
      <c r="P38" s="72"/>
      <c r="Z38" s="849"/>
      <c r="AA38" s="848"/>
      <c r="AB38" s="67"/>
      <c r="AD38" s="135"/>
      <c r="AE38" s="843"/>
      <c r="AF38" s="844"/>
      <c r="AG38" s="135"/>
      <c r="AI38" s="847"/>
    </row>
    <row r="39" spans="1:39" ht="15" customHeight="1" thickTop="1"/>
    <row r="40" spans="1:39" ht="15" customHeight="1" thickBot="1">
      <c r="A40" s="1" t="s">
        <v>514</v>
      </c>
      <c r="AG40" s="68" t="s">
        <v>515</v>
      </c>
    </row>
    <row r="41" spans="1:39" ht="15" customHeight="1">
      <c r="A41" s="812" t="s">
        <v>516</v>
      </c>
      <c r="B41" s="813"/>
      <c r="C41" s="813"/>
      <c r="D41" s="651" t="s">
        <v>517</v>
      </c>
      <c r="E41" s="651"/>
      <c r="F41" s="651"/>
      <c r="G41" s="651"/>
      <c r="H41" s="651"/>
      <c r="I41" s="651"/>
      <c r="J41" s="651"/>
      <c r="K41" s="651"/>
      <c r="L41" s="651" t="s">
        <v>518</v>
      </c>
      <c r="M41" s="651"/>
      <c r="N41" s="651"/>
      <c r="O41" s="651"/>
      <c r="P41" s="651"/>
      <c r="Q41" s="651"/>
      <c r="R41" s="651"/>
      <c r="S41" s="651"/>
      <c r="T41" s="765" t="s">
        <v>519</v>
      </c>
      <c r="U41" s="765"/>
      <c r="V41" s="765"/>
      <c r="W41" s="686" t="s">
        <v>520</v>
      </c>
      <c r="X41" s="693"/>
      <c r="Y41" s="693"/>
      <c r="Z41" s="693"/>
      <c r="AA41" s="693"/>
      <c r="AB41" s="693"/>
      <c r="AC41" s="693"/>
      <c r="AD41" s="693"/>
      <c r="AE41" s="696"/>
      <c r="AF41" s="756" t="s">
        <v>521</v>
      </c>
      <c r="AG41" s="687"/>
      <c r="AK41" s="399"/>
      <c r="AL41" s="399"/>
      <c r="AM41" s="399"/>
    </row>
    <row r="42" spans="1:39" ht="15" customHeight="1">
      <c r="A42" s="814"/>
      <c r="B42" s="810"/>
      <c r="C42" s="810"/>
      <c r="D42" s="784" t="s">
        <v>522</v>
      </c>
      <c r="E42" s="784"/>
      <c r="F42" s="784"/>
      <c r="G42" s="784" t="s">
        <v>473</v>
      </c>
      <c r="H42" s="784"/>
      <c r="I42" s="784" t="s">
        <v>523</v>
      </c>
      <c r="J42" s="784"/>
      <c r="K42" s="784"/>
      <c r="L42" s="784" t="s">
        <v>524</v>
      </c>
      <c r="M42" s="784"/>
      <c r="N42" s="784"/>
      <c r="O42" s="784" t="s">
        <v>473</v>
      </c>
      <c r="P42" s="784"/>
      <c r="Q42" s="784" t="s">
        <v>523</v>
      </c>
      <c r="R42" s="784"/>
      <c r="S42" s="784"/>
      <c r="T42" s="766"/>
      <c r="U42" s="766"/>
      <c r="V42" s="766"/>
      <c r="W42" s="809" t="s">
        <v>525</v>
      </c>
      <c r="X42" s="810"/>
      <c r="Y42" s="811"/>
      <c r="Z42" s="809" t="s">
        <v>507</v>
      </c>
      <c r="AA42" s="810"/>
      <c r="AB42" s="811"/>
      <c r="AC42" s="809" t="s">
        <v>421</v>
      </c>
      <c r="AD42" s="810"/>
      <c r="AE42" s="811"/>
      <c r="AF42" s="719"/>
      <c r="AG42" s="763"/>
      <c r="AK42" s="399"/>
      <c r="AL42" s="399"/>
      <c r="AM42" s="399"/>
    </row>
    <row r="43" spans="1:39" ht="15" customHeight="1">
      <c r="A43" s="815"/>
      <c r="B43" s="816"/>
      <c r="C43" s="816"/>
      <c r="D43" s="719" t="s">
        <v>424</v>
      </c>
      <c r="E43" s="719"/>
      <c r="F43" s="719"/>
      <c r="G43" s="782" t="s">
        <v>526</v>
      </c>
      <c r="H43" s="782"/>
      <c r="I43" s="719" t="s">
        <v>527</v>
      </c>
      <c r="J43" s="719"/>
      <c r="K43" s="719"/>
      <c r="L43" s="719" t="s">
        <v>528</v>
      </c>
      <c r="M43" s="719"/>
      <c r="N43" s="719"/>
      <c r="O43" s="782" t="s">
        <v>529</v>
      </c>
      <c r="P43" s="782"/>
      <c r="Q43" s="719" t="s">
        <v>530</v>
      </c>
      <c r="R43" s="719"/>
      <c r="S43" s="719"/>
      <c r="T43" s="785" t="s">
        <v>531</v>
      </c>
      <c r="U43" s="786"/>
      <c r="V43" s="787"/>
      <c r="W43" s="719" t="s">
        <v>532</v>
      </c>
      <c r="X43" s="719"/>
      <c r="Y43" s="719"/>
      <c r="Z43" s="719" t="s">
        <v>533</v>
      </c>
      <c r="AA43" s="719"/>
      <c r="AB43" s="719"/>
      <c r="AC43" s="719" t="s">
        <v>534</v>
      </c>
      <c r="AD43" s="719"/>
      <c r="AE43" s="719"/>
      <c r="AF43" s="719" t="s">
        <v>535</v>
      </c>
      <c r="AG43" s="763"/>
      <c r="AK43" s="400" t="s">
        <v>424</v>
      </c>
      <c r="AL43" s="400" t="s">
        <v>528</v>
      </c>
      <c r="AM43" s="399"/>
    </row>
    <row r="44" spans="1:39" ht="15" customHeight="1">
      <c r="A44" s="806" t="s">
        <v>536</v>
      </c>
      <c r="B44" s="801" t="s">
        <v>439</v>
      </c>
      <c r="C44" s="801"/>
      <c r="D44" s="802">
        <v>61.2</v>
      </c>
      <c r="E44" s="802"/>
      <c r="F44" s="802"/>
      <c r="G44" s="803">
        <v>25</v>
      </c>
      <c r="H44" s="803"/>
      <c r="I44" s="808">
        <f>IF(D44=0,"",D44*G44)</f>
        <v>1530</v>
      </c>
      <c r="J44" s="808"/>
      <c r="K44" s="808"/>
      <c r="L44" s="788">
        <v>25.5</v>
      </c>
      <c r="M44" s="789"/>
      <c r="N44" s="790"/>
      <c r="O44" s="797">
        <v>50</v>
      </c>
      <c r="P44" s="798"/>
      <c r="Q44" s="791">
        <f>IF(L44=0,"",L44*O44)</f>
        <v>1275</v>
      </c>
      <c r="R44" s="792"/>
      <c r="S44" s="793"/>
      <c r="T44" s="791">
        <f>MAX(I44,Q44)</f>
        <v>1530</v>
      </c>
      <c r="U44" s="792"/>
      <c r="V44" s="793"/>
      <c r="W44" s="794">
        <f>T17</f>
        <v>1597.5</v>
      </c>
      <c r="X44" s="795"/>
      <c r="Y44" s="796"/>
      <c r="Z44" s="794">
        <f>T33</f>
        <v>4501.894736842105</v>
      </c>
      <c r="AA44" s="795"/>
      <c r="AB44" s="796"/>
      <c r="AC44" s="794">
        <f>W44+Z44</f>
        <v>6099.394736842105</v>
      </c>
      <c r="AD44" s="795"/>
      <c r="AE44" s="796"/>
      <c r="AF44" s="804" t="str">
        <f>IF(T44=0,"",IF(AC44&lt;T44,"NG","OK"))</f>
        <v>OK</v>
      </c>
      <c r="AG44" s="805"/>
      <c r="AK44" s="399">
        <f>'B1'!F8</f>
        <v>61.2</v>
      </c>
      <c r="AL44" s="399">
        <f>'B3'!E2</f>
        <v>25.5</v>
      </c>
      <c r="AM44" s="399"/>
    </row>
    <row r="45" spans="1:39" ht="15" customHeight="1">
      <c r="A45" s="807"/>
      <c r="B45" s="801" t="s">
        <v>442</v>
      </c>
      <c r="C45" s="801"/>
      <c r="D45" s="802"/>
      <c r="E45" s="802"/>
      <c r="F45" s="802"/>
      <c r="G45" s="803"/>
      <c r="H45" s="803"/>
      <c r="I45" s="808"/>
      <c r="J45" s="808"/>
      <c r="K45" s="808"/>
      <c r="L45" s="788">
        <v>17</v>
      </c>
      <c r="M45" s="789"/>
      <c r="N45" s="790"/>
      <c r="O45" s="799"/>
      <c r="P45" s="800"/>
      <c r="Q45" s="791">
        <f>IF(L45=0,"",L45*O44)</f>
        <v>850</v>
      </c>
      <c r="R45" s="792"/>
      <c r="S45" s="793"/>
      <c r="T45" s="791">
        <f>MAX(I44,Q45)</f>
        <v>1530</v>
      </c>
      <c r="U45" s="792"/>
      <c r="V45" s="793"/>
      <c r="W45" s="794">
        <f>X17</f>
        <v>3030</v>
      </c>
      <c r="X45" s="795"/>
      <c r="Y45" s="796"/>
      <c r="Z45" s="794">
        <f>X33</f>
        <v>202.72168421052629</v>
      </c>
      <c r="AA45" s="795"/>
      <c r="AB45" s="796"/>
      <c r="AC45" s="794">
        <f t="shared" ref="AC45:AC47" si="10">W45+Z45</f>
        <v>3232.7216842105263</v>
      </c>
      <c r="AD45" s="795"/>
      <c r="AE45" s="796"/>
      <c r="AF45" s="804" t="str">
        <f>IF(T45=0,"",IF(AC45&lt;T45,"NG","OK"))</f>
        <v>OK</v>
      </c>
      <c r="AG45" s="805"/>
      <c r="AK45" s="399"/>
      <c r="AL45" s="399">
        <f>'B3'!E3</f>
        <v>17</v>
      </c>
      <c r="AM45" s="399"/>
    </row>
    <row r="46" spans="1:39" ht="15" customHeight="1">
      <c r="A46" s="806" t="s">
        <v>537</v>
      </c>
      <c r="B46" s="801" t="s">
        <v>439</v>
      </c>
      <c r="C46" s="801"/>
      <c r="D46" s="802">
        <v>111.24000000000001</v>
      </c>
      <c r="E46" s="802"/>
      <c r="F46" s="802"/>
      <c r="G46" s="803">
        <v>40</v>
      </c>
      <c r="H46" s="803"/>
      <c r="I46" s="808">
        <f>IF(D46=0,"",D46*G46)</f>
        <v>4449.6000000000004</v>
      </c>
      <c r="J46" s="808"/>
      <c r="K46" s="808"/>
      <c r="L46" s="788">
        <v>40.5</v>
      </c>
      <c r="M46" s="789"/>
      <c r="N46" s="790"/>
      <c r="O46" s="826">
        <f>IF(O44=0,"",O44)</f>
        <v>50</v>
      </c>
      <c r="P46" s="827"/>
      <c r="Q46" s="791">
        <f>IF(L46=0,"",L46*O46)</f>
        <v>2025</v>
      </c>
      <c r="R46" s="792"/>
      <c r="S46" s="793"/>
      <c r="T46" s="791">
        <f>MAX(I46,Q46)</f>
        <v>4449.6000000000004</v>
      </c>
      <c r="U46" s="792"/>
      <c r="V46" s="793"/>
      <c r="W46" s="794">
        <f>AB17</f>
        <v>3050</v>
      </c>
      <c r="X46" s="795"/>
      <c r="Y46" s="796"/>
      <c r="Z46" s="794">
        <f>AB33</f>
        <v>441.54947368421045</v>
      </c>
      <c r="AA46" s="795"/>
      <c r="AB46" s="796"/>
      <c r="AC46" s="794">
        <f t="shared" si="10"/>
        <v>3491.5494736842106</v>
      </c>
      <c r="AD46" s="795"/>
      <c r="AE46" s="796"/>
      <c r="AF46" s="804" t="str">
        <f>IF(T46=0,"",IF(AC46&lt;T46,"NG","OK"))</f>
        <v>NG</v>
      </c>
      <c r="AG46" s="805"/>
      <c r="AK46" s="399">
        <f>'B1'!E8</f>
        <v>111.24000000000001</v>
      </c>
      <c r="AL46" s="399">
        <f>'B3'!E4</f>
        <v>40.5</v>
      </c>
      <c r="AM46" s="399"/>
    </row>
    <row r="47" spans="1:39" ht="15" customHeight="1" thickBot="1">
      <c r="A47" s="830"/>
      <c r="B47" s="783" t="s">
        <v>442</v>
      </c>
      <c r="C47" s="783"/>
      <c r="D47" s="860"/>
      <c r="E47" s="860"/>
      <c r="F47" s="860"/>
      <c r="G47" s="861"/>
      <c r="H47" s="861"/>
      <c r="I47" s="862"/>
      <c r="J47" s="862"/>
      <c r="K47" s="862"/>
      <c r="L47" s="857">
        <v>50</v>
      </c>
      <c r="M47" s="858"/>
      <c r="N47" s="859"/>
      <c r="O47" s="828"/>
      <c r="P47" s="829"/>
      <c r="Q47" s="818">
        <f>IF(L47=0,"",L47*O46)</f>
        <v>2500</v>
      </c>
      <c r="R47" s="819"/>
      <c r="S47" s="820"/>
      <c r="T47" s="818">
        <f>MAX(I46,Q47)</f>
        <v>4449.6000000000004</v>
      </c>
      <c r="U47" s="819"/>
      <c r="V47" s="820"/>
      <c r="W47" s="821">
        <f>AF17</f>
        <v>3340</v>
      </c>
      <c r="X47" s="822"/>
      <c r="Y47" s="823"/>
      <c r="Z47" s="821">
        <f>AF33</f>
        <v>168.70736842105262</v>
      </c>
      <c r="AA47" s="822"/>
      <c r="AB47" s="823"/>
      <c r="AC47" s="821">
        <f t="shared" si="10"/>
        <v>3508.7073684210527</v>
      </c>
      <c r="AD47" s="822"/>
      <c r="AE47" s="823"/>
      <c r="AF47" s="824" t="str">
        <f>IF(T47=0,"",IF(AC47&lt;T47,"NG","OK"))</f>
        <v>NG</v>
      </c>
      <c r="AG47" s="825"/>
      <c r="AK47" s="399"/>
      <c r="AL47" s="399">
        <f>'B3'!E5</f>
        <v>50</v>
      </c>
      <c r="AM47" s="399"/>
    </row>
    <row r="48" spans="1:39" ht="15" customHeight="1">
      <c r="A48" s="1" t="s">
        <v>538</v>
      </c>
      <c r="Q48" s="1" t="s">
        <v>539</v>
      </c>
      <c r="R48" s="817" t="s">
        <v>27</v>
      </c>
      <c r="S48" s="817"/>
      <c r="T48" s="817"/>
      <c r="U48" s="817"/>
      <c r="V48" s="817"/>
      <c r="W48" s="817"/>
      <c r="X48" s="817"/>
      <c r="Y48" s="817"/>
      <c r="Z48" s="817"/>
      <c r="AA48" s="817"/>
      <c r="AB48" s="817"/>
      <c r="AC48" s="817"/>
      <c r="AD48" s="817"/>
      <c r="AE48" s="817"/>
      <c r="AF48" s="817"/>
      <c r="AG48" s="817"/>
      <c r="AH48" s="817"/>
      <c r="AI48" s="817"/>
      <c r="AK48" s="398"/>
      <c r="AL48" s="398"/>
      <c r="AM48" s="398"/>
    </row>
    <row r="49" spans="1:33" ht="15" customHeight="1">
      <c r="A49" s="1" t="s">
        <v>540</v>
      </c>
    </row>
    <row r="52" spans="1:33" ht="15" customHeight="1" thickBot="1">
      <c r="A52" s="1" t="s">
        <v>541</v>
      </c>
      <c r="N52" s="68" t="s">
        <v>467</v>
      </c>
    </row>
    <row r="53" spans="1:33" ht="15" customHeight="1">
      <c r="A53" s="812" t="s">
        <v>516</v>
      </c>
      <c r="B53" s="813"/>
      <c r="C53" s="836"/>
      <c r="D53" s="838" t="s">
        <v>519</v>
      </c>
      <c r="E53" s="813"/>
      <c r="F53" s="836"/>
      <c r="G53" s="838" t="s">
        <v>507</v>
      </c>
      <c r="H53" s="813"/>
      <c r="I53" s="836"/>
      <c r="J53" s="838" t="s">
        <v>542</v>
      </c>
      <c r="K53" s="813"/>
      <c r="L53" s="836"/>
      <c r="M53" s="746" t="s">
        <v>543</v>
      </c>
      <c r="N53" s="852"/>
      <c r="O53" s="106"/>
    </row>
    <row r="54" spans="1:33" ht="15" customHeight="1">
      <c r="A54" s="815"/>
      <c r="B54" s="816"/>
      <c r="C54" s="837"/>
      <c r="D54" s="853" t="s">
        <v>424</v>
      </c>
      <c r="E54" s="854"/>
      <c r="F54" s="855"/>
      <c r="G54" s="719" t="s">
        <v>425</v>
      </c>
      <c r="H54" s="719"/>
      <c r="I54" s="719"/>
      <c r="J54" s="719" t="s">
        <v>488</v>
      </c>
      <c r="K54" s="719"/>
      <c r="L54" s="719"/>
      <c r="M54" s="785" t="s">
        <v>544</v>
      </c>
      <c r="N54" s="856"/>
      <c r="O54" s="106"/>
    </row>
    <row r="55" spans="1:33" ht="15" customHeight="1">
      <c r="A55" s="806" t="s">
        <v>536</v>
      </c>
      <c r="B55" s="801" t="s">
        <v>439</v>
      </c>
      <c r="C55" s="801"/>
      <c r="D55" s="831">
        <f>T44</f>
        <v>1530</v>
      </c>
      <c r="E55" s="831"/>
      <c r="F55" s="831"/>
      <c r="G55" s="794">
        <f>Z44</f>
        <v>4501.894736842105</v>
      </c>
      <c r="H55" s="795"/>
      <c r="I55" s="796"/>
      <c r="J55" s="833">
        <f>IF(OR(D55=0,G55=0),"",G55/D55)</f>
        <v>2.9424148606811142</v>
      </c>
      <c r="K55" s="834"/>
      <c r="L55" s="835"/>
      <c r="M55" s="804" t="str">
        <f>IF(OR(J55=0,J55=""),"",IF(J55&gt;0.5,"NG","OK"))</f>
        <v>NG</v>
      </c>
      <c r="N55" s="805"/>
    </row>
    <row r="56" spans="1:33" ht="15" customHeight="1">
      <c r="A56" s="807"/>
      <c r="B56" s="801" t="s">
        <v>442</v>
      </c>
      <c r="C56" s="801"/>
      <c r="D56" s="831"/>
      <c r="E56" s="831"/>
      <c r="F56" s="831"/>
      <c r="G56" s="794">
        <f>Z45</f>
        <v>202.72168421052629</v>
      </c>
      <c r="H56" s="795"/>
      <c r="I56" s="796"/>
      <c r="J56" s="833">
        <f>IF(OR(D55=0,G56=0),"",G56/D55)</f>
        <v>0.13249783281733746</v>
      </c>
      <c r="K56" s="834"/>
      <c r="L56" s="835"/>
      <c r="M56" s="804" t="str">
        <f t="shared" ref="M56:M58" si="11">IF(OR(J56=0,J56=""),"",IF(J56&gt;0.5,"NG","OK"))</f>
        <v>OK</v>
      </c>
      <c r="N56" s="805"/>
    </row>
    <row r="57" spans="1:33" ht="15" customHeight="1">
      <c r="A57" s="806" t="s">
        <v>537</v>
      </c>
      <c r="B57" s="801" t="s">
        <v>439</v>
      </c>
      <c r="C57" s="801"/>
      <c r="D57" s="831">
        <f>T46</f>
        <v>4449.6000000000004</v>
      </c>
      <c r="E57" s="831"/>
      <c r="F57" s="831"/>
      <c r="G57" s="794">
        <f>Z46</f>
        <v>441.54947368421045</v>
      </c>
      <c r="H57" s="795"/>
      <c r="I57" s="796"/>
      <c r="J57" s="833">
        <f>IF(OR(D57=0,G57=0),"",G57/D57)</f>
        <v>9.9233520694941207E-2</v>
      </c>
      <c r="K57" s="834"/>
      <c r="L57" s="835"/>
      <c r="M57" s="804" t="str">
        <f t="shared" si="11"/>
        <v>OK</v>
      </c>
      <c r="N57" s="805"/>
      <c r="P57" s="850" t="s">
        <v>1167</v>
      </c>
      <c r="Q57" s="850"/>
      <c r="R57" s="850"/>
      <c r="S57" s="850"/>
      <c r="T57" s="850"/>
      <c r="U57" s="850"/>
      <c r="V57" s="850"/>
      <c r="W57" s="850"/>
      <c r="X57" s="850"/>
      <c r="Y57" s="850"/>
      <c r="Z57" s="850"/>
      <c r="AA57" s="850"/>
      <c r="AB57" s="850"/>
      <c r="AC57" s="850"/>
      <c r="AD57" s="850"/>
      <c r="AE57" s="850"/>
      <c r="AF57" s="850"/>
      <c r="AG57" s="850"/>
    </row>
    <row r="58" spans="1:33" ht="15" customHeight="1" thickBot="1">
      <c r="A58" s="830"/>
      <c r="B58" s="783" t="s">
        <v>442</v>
      </c>
      <c r="C58" s="783"/>
      <c r="D58" s="832"/>
      <c r="E58" s="832"/>
      <c r="F58" s="832"/>
      <c r="G58" s="821">
        <f>Z47</f>
        <v>168.70736842105262</v>
      </c>
      <c r="H58" s="822"/>
      <c r="I58" s="823"/>
      <c r="J58" s="833">
        <f>IF(OR(D57=0,G58=0),"",G58/D57)</f>
        <v>3.791517629024016E-2</v>
      </c>
      <c r="K58" s="834"/>
      <c r="L58" s="835"/>
      <c r="M58" s="804" t="str">
        <f t="shared" si="11"/>
        <v>OK</v>
      </c>
      <c r="N58" s="805"/>
      <c r="P58" s="850"/>
      <c r="Q58" s="850"/>
      <c r="R58" s="850"/>
      <c r="S58" s="850"/>
      <c r="T58" s="850"/>
      <c r="U58" s="850"/>
      <c r="V58" s="850"/>
      <c r="W58" s="850"/>
      <c r="X58" s="850"/>
      <c r="Y58" s="850"/>
      <c r="Z58" s="850"/>
      <c r="AA58" s="850"/>
      <c r="AB58" s="850"/>
      <c r="AC58" s="850"/>
      <c r="AD58" s="850"/>
      <c r="AE58" s="850"/>
      <c r="AF58" s="850"/>
      <c r="AG58" s="850"/>
    </row>
  </sheetData>
  <sheetProtection algorithmName="SHA-512" hashValue="LzD7ZZFMHUyNXAEfseY/VkpmW7YaJJ4Rek4Ynb+5LN2v+sZhaqdSyOh66jFhutuQiNKWcITksab7tWjDkJUhtw==" saltValue="SAZOznC+y1dEnnF6XU5VHA==" spinCount="100000" sheet="1" objects="1" scenarios="1" selectLockedCells="1"/>
  <mergeCells count="438">
    <mergeCell ref="A53:C54"/>
    <mergeCell ref="D53:F53"/>
    <mergeCell ref="AE35:AF35"/>
    <mergeCell ref="AE37:AF38"/>
    <mergeCell ref="AI35:AI38"/>
    <mergeCell ref="AA37:AA38"/>
    <mergeCell ref="Z35:Z38"/>
    <mergeCell ref="P57:AG58"/>
    <mergeCell ref="AD34:AG34"/>
    <mergeCell ref="G53:I53"/>
    <mergeCell ref="J53:L53"/>
    <mergeCell ref="M53:N53"/>
    <mergeCell ref="D54:F54"/>
    <mergeCell ref="G54:I54"/>
    <mergeCell ref="J54:L54"/>
    <mergeCell ref="M54:N54"/>
    <mergeCell ref="L47:N47"/>
    <mergeCell ref="A46:A47"/>
    <mergeCell ref="B46:C46"/>
    <mergeCell ref="D46:F47"/>
    <mergeCell ref="G46:H47"/>
    <mergeCell ref="I46:K47"/>
    <mergeCell ref="L46:N46"/>
    <mergeCell ref="B45:C45"/>
    <mergeCell ref="A55:A56"/>
    <mergeCell ref="B55:C55"/>
    <mergeCell ref="D55:F56"/>
    <mergeCell ref="G55:I55"/>
    <mergeCell ref="J55:L55"/>
    <mergeCell ref="M55:N55"/>
    <mergeCell ref="B56:C56"/>
    <mergeCell ref="G56:I56"/>
    <mergeCell ref="J56:L56"/>
    <mergeCell ref="M56:N56"/>
    <mergeCell ref="A57:A58"/>
    <mergeCell ref="B57:C57"/>
    <mergeCell ref="D57:F58"/>
    <mergeCell ref="G57:I57"/>
    <mergeCell ref="J57:L57"/>
    <mergeCell ref="M57:N57"/>
    <mergeCell ref="B58:C58"/>
    <mergeCell ref="G58:I58"/>
    <mergeCell ref="J58:L58"/>
    <mergeCell ref="M58:N58"/>
    <mergeCell ref="R48:AI48"/>
    <mergeCell ref="Q47:S47"/>
    <mergeCell ref="T47:V47"/>
    <mergeCell ref="W47:Y47"/>
    <mergeCell ref="Z47:AB47"/>
    <mergeCell ref="AC47:AE47"/>
    <mergeCell ref="AF47:AG47"/>
    <mergeCell ref="O46:P47"/>
    <mergeCell ref="Q46:S46"/>
    <mergeCell ref="T46:V46"/>
    <mergeCell ref="W46:Y46"/>
    <mergeCell ref="Z46:AB46"/>
    <mergeCell ref="AC46:AE46"/>
    <mergeCell ref="AF44:AG44"/>
    <mergeCell ref="AF46:AG46"/>
    <mergeCell ref="A33:O33"/>
    <mergeCell ref="P33:S33"/>
    <mergeCell ref="T33:W33"/>
    <mergeCell ref="X33:AA33"/>
    <mergeCell ref="AB33:AE33"/>
    <mergeCell ref="AF33:AI33"/>
    <mergeCell ref="AF43:AG43"/>
    <mergeCell ref="AF45:AG45"/>
    <mergeCell ref="A44:A45"/>
    <mergeCell ref="I44:K45"/>
    <mergeCell ref="AF41:AG42"/>
    <mergeCell ref="D42:F42"/>
    <mergeCell ref="G42:H42"/>
    <mergeCell ref="I42:K42"/>
    <mergeCell ref="L42:N42"/>
    <mergeCell ref="W42:Y42"/>
    <mergeCell ref="Z42:AB42"/>
    <mergeCell ref="AC42:AE42"/>
    <mergeCell ref="A41:C43"/>
    <mergeCell ref="D41:K41"/>
    <mergeCell ref="L41:S41"/>
    <mergeCell ref="T41:V42"/>
    <mergeCell ref="B47:C47"/>
    <mergeCell ref="Q43:S43"/>
    <mergeCell ref="O42:P42"/>
    <mergeCell ref="Q42:S42"/>
    <mergeCell ref="T43:V43"/>
    <mergeCell ref="W43:Y43"/>
    <mergeCell ref="Z43:AB43"/>
    <mergeCell ref="AC43:AE43"/>
    <mergeCell ref="L45:N45"/>
    <mergeCell ref="Q45:S45"/>
    <mergeCell ref="T45:V45"/>
    <mergeCell ref="W45:Y45"/>
    <mergeCell ref="Z45:AB45"/>
    <mergeCell ref="AC45:AE45"/>
    <mergeCell ref="L44:N44"/>
    <mergeCell ref="O44:P45"/>
    <mergeCell ref="Q44:S44"/>
    <mergeCell ref="T44:V44"/>
    <mergeCell ref="W44:Y44"/>
    <mergeCell ref="Z44:AB44"/>
    <mergeCell ref="B44:C44"/>
    <mergeCell ref="D44:F45"/>
    <mergeCell ref="G44:H45"/>
    <mergeCell ref="AC44:AE44"/>
    <mergeCell ref="W41:AE41"/>
    <mergeCell ref="D43:F43"/>
    <mergeCell ref="G43:H43"/>
    <mergeCell ref="I43:K43"/>
    <mergeCell ref="L43:N43"/>
    <mergeCell ref="O43:P43"/>
    <mergeCell ref="Z32:AA32"/>
    <mergeCell ref="AB32:AC32"/>
    <mergeCell ref="AD32:AE32"/>
    <mergeCell ref="X32:Y32"/>
    <mergeCell ref="AF32:AG32"/>
    <mergeCell ref="AH32:AI32"/>
    <mergeCell ref="AF31:AG31"/>
    <mergeCell ref="AH31:AI31"/>
    <mergeCell ref="B32:I32"/>
    <mergeCell ref="J32:K32"/>
    <mergeCell ref="L32:M32"/>
    <mergeCell ref="N32:O32"/>
    <mergeCell ref="P32:Q32"/>
    <mergeCell ref="R32:S32"/>
    <mergeCell ref="T32:U32"/>
    <mergeCell ref="V32:W32"/>
    <mergeCell ref="T31:U31"/>
    <mergeCell ref="V31:W31"/>
    <mergeCell ref="X31:Y31"/>
    <mergeCell ref="Z31:AA31"/>
    <mergeCell ref="AB31:AC31"/>
    <mergeCell ref="AD31:AE31"/>
    <mergeCell ref="B31:I31"/>
    <mergeCell ref="J31:K31"/>
    <mergeCell ref="L31:M31"/>
    <mergeCell ref="N31:O31"/>
    <mergeCell ref="P31:Q31"/>
    <mergeCell ref="R31:S31"/>
    <mergeCell ref="X30:Y30"/>
    <mergeCell ref="Z30:AA30"/>
    <mergeCell ref="AB30:AC30"/>
    <mergeCell ref="AD30:AE30"/>
    <mergeCell ref="AF30:AG30"/>
    <mergeCell ref="AH30:AI30"/>
    <mergeCell ref="AF29:AG29"/>
    <mergeCell ref="AH29:AI29"/>
    <mergeCell ref="B30:I30"/>
    <mergeCell ref="J30:K30"/>
    <mergeCell ref="L30:M30"/>
    <mergeCell ref="N30:O30"/>
    <mergeCell ref="P30:Q30"/>
    <mergeCell ref="R30:S30"/>
    <mergeCell ref="T30:U30"/>
    <mergeCell ref="V30:W30"/>
    <mergeCell ref="T29:U29"/>
    <mergeCell ref="V29:W29"/>
    <mergeCell ref="X29:Y29"/>
    <mergeCell ref="Z29:AA29"/>
    <mergeCell ref="AB29:AC29"/>
    <mergeCell ref="AD29:AE29"/>
    <mergeCell ref="B29:I29"/>
    <mergeCell ref="J29:K29"/>
    <mergeCell ref="L29:M29"/>
    <mergeCell ref="N29:O29"/>
    <mergeCell ref="P29:Q29"/>
    <mergeCell ref="R29:S29"/>
    <mergeCell ref="X28:Y28"/>
    <mergeCell ref="Z28:AA28"/>
    <mergeCell ref="AB28:AC28"/>
    <mergeCell ref="AD28:AE28"/>
    <mergeCell ref="AF28:AG28"/>
    <mergeCell ref="AH28:AI28"/>
    <mergeCell ref="AF27:AG27"/>
    <mergeCell ref="AH27:AI27"/>
    <mergeCell ref="B28:I28"/>
    <mergeCell ref="J28:K28"/>
    <mergeCell ref="L28:M28"/>
    <mergeCell ref="N28:O28"/>
    <mergeCell ref="P28:Q28"/>
    <mergeCell ref="R28:S28"/>
    <mergeCell ref="T28:U28"/>
    <mergeCell ref="V28:W28"/>
    <mergeCell ref="T27:U27"/>
    <mergeCell ref="V27:W27"/>
    <mergeCell ref="X27:Y27"/>
    <mergeCell ref="Z27:AA27"/>
    <mergeCell ref="AB27:AC27"/>
    <mergeCell ref="AD27:AE27"/>
    <mergeCell ref="B27:I27"/>
    <mergeCell ref="J27:K27"/>
    <mergeCell ref="L27:M27"/>
    <mergeCell ref="N27:O27"/>
    <mergeCell ref="P27:Q27"/>
    <mergeCell ref="R27:S27"/>
    <mergeCell ref="X26:Y26"/>
    <mergeCell ref="Z26:AA26"/>
    <mergeCell ref="AB26:AC26"/>
    <mergeCell ref="AD26:AE26"/>
    <mergeCell ref="AF26:AG26"/>
    <mergeCell ref="AH26:AI26"/>
    <mergeCell ref="AF25:AG25"/>
    <mergeCell ref="AH25:AI25"/>
    <mergeCell ref="B26:I26"/>
    <mergeCell ref="J26:K26"/>
    <mergeCell ref="L26:M26"/>
    <mergeCell ref="N26:O26"/>
    <mergeCell ref="P26:Q26"/>
    <mergeCell ref="R26:S26"/>
    <mergeCell ref="T26:U26"/>
    <mergeCell ref="V26:W26"/>
    <mergeCell ref="T25:U25"/>
    <mergeCell ref="V25:W25"/>
    <mergeCell ref="X25:Y25"/>
    <mergeCell ref="Z25:AA25"/>
    <mergeCell ref="AB25:AC25"/>
    <mergeCell ref="AD25:AE25"/>
    <mergeCell ref="B25:I25"/>
    <mergeCell ref="J25:K25"/>
    <mergeCell ref="L25:M25"/>
    <mergeCell ref="N25:O25"/>
    <mergeCell ref="P25:Q25"/>
    <mergeCell ref="R25:S25"/>
    <mergeCell ref="X24:Y24"/>
    <mergeCell ref="Z24:AA24"/>
    <mergeCell ref="AB24:AC24"/>
    <mergeCell ref="AD24:AE24"/>
    <mergeCell ref="AF24:AG24"/>
    <mergeCell ref="AH24:AI24"/>
    <mergeCell ref="AF23:AG23"/>
    <mergeCell ref="AH23:AI23"/>
    <mergeCell ref="B24:I24"/>
    <mergeCell ref="J24:K24"/>
    <mergeCell ref="L24:M24"/>
    <mergeCell ref="N24:O24"/>
    <mergeCell ref="P24:Q24"/>
    <mergeCell ref="R24:S24"/>
    <mergeCell ref="T24:U24"/>
    <mergeCell ref="V24:W24"/>
    <mergeCell ref="T23:U23"/>
    <mergeCell ref="V23:W23"/>
    <mergeCell ref="X23:Y23"/>
    <mergeCell ref="Z23:AA23"/>
    <mergeCell ref="AB23:AC23"/>
    <mergeCell ref="AD23:AE23"/>
    <mergeCell ref="AF22:AG22"/>
    <mergeCell ref="AH22:AI22"/>
    <mergeCell ref="B23:I23"/>
    <mergeCell ref="J23:K23"/>
    <mergeCell ref="L23:M23"/>
    <mergeCell ref="N23:O23"/>
    <mergeCell ref="P23:Q23"/>
    <mergeCell ref="R23:S23"/>
    <mergeCell ref="R20:S22"/>
    <mergeCell ref="T20:AI20"/>
    <mergeCell ref="T21:W21"/>
    <mergeCell ref="X21:AA21"/>
    <mergeCell ref="AB21:AE21"/>
    <mergeCell ref="AF21:AI21"/>
    <mergeCell ref="T22:U22"/>
    <mergeCell ref="V22:W22"/>
    <mergeCell ref="X22:Y22"/>
    <mergeCell ref="Z22:AA22"/>
    <mergeCell ref="A20:A22"/>
    <mergeCell ref="B20:I22"/>
    <mergeCell ref="J20:K22"/>
    <mergeCell ref="P20:Q22"/>
    <mergeCell ref="AD16:AE16"/>
    <mergeCell ref="AB22:AC22"/>
    <mergeCell ref="AD22:AE22"/>
    <mergeCell ref="B16:I16"/>
    <mergeCell ref="J16:K16"/>
    <mergeCell ref="L16:M16"/>
    <mergeCell ref="N16:O16"/>
    <mergeCell ref="P16:Q16"/>
    <mergeCell ref="A17:O17"/>
    <mergeCell ref="P17:S17"/>
    <mergeCell ref="T17:W17"/>
    <mergeCell ref="X17:AA17"/>
    <mergeCell ref="AB17:AE17"/>
    <mergeCell ref="AF17:AI17"/>
    <mergeCell ref="R16:S16"/>
    <mergeCell ref="T16:U16"/>
    <mergeCell ref="V16:W16"/>
    <mergeCell ref="X16:Y16"/>
    <mergeCell ref="Z16:AA16"/>
    <mergeCell ref="AB16:AC16"/>
    <mergeCell ref="Z15:AA15"/>
    <mergeCell ref="AB15:AC15"/>
    <mergeCell ref="AD15:AE15"/>
    <mergeCell ref="AF15:AG15"/>
    <mergeCell ref="AH15:AI15"/>
    <mergeCell ref="B14:I14"/>
    <mergeCell ref="J14:K14"/>
    <mergeCell ref="L14:M14"/>
    <mergeCell ref="AF16:AG16"/>
    <mergeCell ref="AH16:AI16"/>
    <mergeCell ref="B15:I15"/>
    <mergeCell ref="J15:K15"/>
    <mergeCell ref="L15:M15"/>
    <mergeCell ref="N15:O15"/>
    <mergeCell ref="P15:Q15"/>
    <mergeCell ref="R15:S15"/>
    <mergeCell ref="T15:U15"/>
    <mergeCell ref="V15:W15"/>
    <mergeCell ref="X15:Y15"/>
    <mergeCell ref="N14:O14"/>
    <mergeCell ref="P14:Q14"/>
    <mergeCell ref="R14:S14"/>
    <mergeCell ref="T14:U14"/>
    <mergeCell ref="AD12:AE12"/>
    <mergeCell ref="AF12:AG12"/>
    <mergeCell ref="AH12:AI12"/>
    <mergeCell ref="AH14:AI14"/>
    <mergeCell ref="V14:W14"/>
    <mergeCell ref="X14:Y14"/>
    <mergeCell ref="Z14:AA14"/>
    <mergeCell ref="AB14:AC14"/>
    <mergeCell ref="AD14:AE14"/>
    <mergeCell ref="AF14:AG14"/>
    <mergeCell ref="B13:I13"/>
    <mergeCell ref="J13:K13"/>
    <mergeCell ref="L13:M13"/>
    <mergeCell ref="N13:O13"/>
    <mergeCell ref="P13:Q13"/>
    <mergeCell ref="AD13:AE13"/>
    <mergeCell ref="AF13:AG13"/>
    <mergeCell ref="AH13:AI13"/>
    <mergeCell ref="V13:W13"/>
    <mergeCell ref="X13:Y13"/>
    <mergeCell ref="Z13:AA13"/>
    <mergeCell ref="AB13:AC13"/>
    <mergeCell ref="R13:S13"/>
    <mergeCell ref="T13:U13"/>
    <mergeCell ref="L12:M12"/>
    <mergeCell ref="N12:O12"/>
    <mergeCell ref="P12:Q12"/>
    <mergeCell ref="R12:S12"/>
    <mergeCell ref="T12:U12"/>
    <mergeCell ref="V12:W12"/>
    <mergeCell ref="X12:Y12"/>
    <mergeCell ref="Z11:AA11"/>
    <mergeCell ref="AB11:AC11"/>
    <mergeCell ref="Z12:AA12"/>
    <mergeCell ref="AB12:AC12"/>
    <mergeCell ref="AD10:AE10"/>
    <mergeCell ref="AF10:AG10"/>
    <mergeCell ref="AH10:AI10"/>
    <mergeCell ref="B11:I11"/>
    <mergeCell ref="J11:K11"/>
    <mergeCell ref="L11:M11"/>
    <mergeCell ref="N11:O11"/>
    <mergeCell ref="P11:Q11"/>
    <mergeCell ref="R11:S11"/>
    <mergeCell ref="T11:U11"/>
    <mergeCell ref="R10:S10"/>
    <mergeCell ref="T10:U10"/>
    <mergeCell ref="V10:W10"/>
    <mergeCell ref="X10:Y10"/>
    <mergeCell ref="Z10:AA10"/>
    <mergeCell ref="AB10:AC10"/>
    <mergeCell ref="AH11:AI11"/>
    <mergeCell ref="V11:W11"/>
    <mergeCell ref="X11:Y11"/>
    <mergeCell ref="AD11:AE11"/>
    <mergeCell ref="AF11:AG11"/>
    <mergeCell ref="AB6:AC6"/>
    <mergeCell ref="Z7:AA7"/>
    <mergeCell ref="AB7:AC7"/>
    <mergeCell ref="AH8:AI8"/>
    <mergeCell ref="B9:I9"/>
    <mergeCell ref="J9:K9"/>
    <mergeCell ref="L9:M9"/>
    <mergeCell ref="N9:O9"/>
    <mergeCell ref="P9:Q9"/>
    <mergeCell ref="R9:S9"/>
    <mergeCell ref="T9:U9"/>
    <mergeCell ref="V9:W9"/>
    <mergeCell ref="X9:Y9"/>
    <mergeCell ref="V8:W8"/>
    <mergeCell ref="X8:Y8"/>
    <mergeCell ref="Z8:AA8"/>
    <mergeCell ref="AB8:AC8"/>
    <mergeCell ref="AD8:AE8"/>
    <mergeCell ref="AF8:AG8"/>
    <mergeCell ref="Z9:AA9"/>
    <mergeCell ref="AB9:AC9"/>
    <mergeCell ref="AD9:AE9"/>
    <mergeCell ref="AF9:AG9"/>
    <mergeCell ref="AH9:AI9"/>
    <mergeCell ref="AD6:AE6"/>
    <mergeCell ref="AF6:AG6"/>
    <mergeCell ref="AH6:AI6"/>
    <mergeCell ref="B7:I7"/>
    <mergeCell ref="J7:K7"/>
    <mergeCell ref="L7:M7"/>
    <mergeCell ref="N7:O7"/>
    <mergeCell ref="P7:Q7"/>
    <mergeCell ref="P4:Q6"/>
    <mergeCell ref="R4:S6"/>
    <mergeCell ref="T4:AI4"/>
    <mergeCell ref="T5:W5"/>
    <mergeCell ref="X5:AA5"/>
    <mergeCell ref="AB5:AE5"/>
    <mergeCell ref="AF5:AI5"/>
    <mergeCell ref="T6:U6"/>
    <mergeCell ref="V6:W6"/>
    <mergeCell ref="X6:Y6"/>
    <mergeCell ref="AD7:AE7"/>
    <mergeCell ref="AF7:AG7"/>
    <mergeCell ref="AH7:AI7"/>
    <mergeCell ref="V7:W7"/>
    <mergeCell ref="X7:Y7"/>
    <mergeCell ref="R7:S7"/>
    <mergeCell ref="L4:M6"/>
    <mergeCell ref="N4:O6"/>
    <mergeCell ref="L20:M22"/>
    <mergeCell ref="N20:O22"/>
    <mergeCell ref="A1:E1"/>
    <mergeCell ref="A4:A6"/>
    <mergeCell ref="B4:I6"/>
    <mergeCell ref="J4:K6"/>
    <mergeCell ref="Z6:AA6"/>
    <mergeCell ref="N8:O8"/>
    <mergeCell ref="P8:Q8"/>
    <mergeCell ref="R8:S8"/>
    <mergeCell ref="T8:U8"/>
    <mergeCell ref="T7:U7"/>
    <mergeCell ref="B8:I8"/>
    <mergeCell ref="J8:K8"/>
    <mergeCell ref="L8:M8"/>
    <mergeCell ref="B10:I10"/>
    <mergeCell ref="J10:K10"/>
    <mergeCell ref="L10:M10"/>
    <mergeCell ref="N10:O10"/>
    <mergeCell ref="P10:Q10"/>
    <mergeCell ref="B12:I12"/>
    <mergeCell ref="J12:K12"/>
  </mergeCells>
  <phoneticPr fontId="1"/>
  <conditionalFormatting sqref="M55:N58">
    <cfRule type="containsText" dxfId="7" priority="1" operator="containsText" text="NG">
      <formula>NOT(ISERROR(SEARCH("NG",M55)))</formula>
    </cfRule>
  </conditionalFormatting>
  <conditionalFormatting sqref="AF44:AG47">
    <cfRule type="containsText" dxfId="6" priority="4" operator="containsText" text="NG">
      <formula>NOT(ISERROR(SEARCH("NG",AF44)))</formula>
    </cfRule>
  </conditionalFormatting>
  <dataValidations disablePrompts="1" count="12">
    <dataValidation type="list" allowBlank="1" showInputMessage="1" sqref="P23:Q32" xr:uid="{AB83ACD4-4582-406D-87D4-BFD288655FD2}">
      <formula1>"0.6,1.0"</formula1>
    </dataValidation>
    <dataValidation type="list" allowBlank="1" showInputMessage="1" sqref="B7:I16" xr:uid="{BBF2B33A-AF20-41D3-A608-5BC8CDF12552}">
      <formula1>$AK$5:$AK$12</formula1>
    </dataValidation>
    <dataValidation type="list" allowBlank="1" showInputMessage="1" sqref="J7:K16" xr:uid="{F91B6A50-9F50-4055-9C70-A9D13AC617D6}">
      <formula1>$AL$5:$AL$12</formula1>
    </dataValidation>
    <dataValidation type="list" allowBlank="1" showInputMessage="1" sqref="B23:I32" xr:uid="{03092A5C-78F3-424E-AE11-317F21EBB475}">
      <formula1>$AK$21:$AK$28</formula1>
    </dataValidation>
    <dataValidation type="list" allowBlank="1" showInputMessage="1" sqref="J23:K32" xr:uid="{ED12DE0E-7CBB-48F4-B869-3B753745571D}">
      <formula1>$AL$21:$AL$28</formula1>
    </dataValidation>
    <dataValidation type="list" allowBlank="1" showInputMessage="1" sqref="D44:F45" xr:uid="{D8EA5F53-C4FB-4448-9EB1-02434451878C}">
      <formula1>$AK$44:$AK$45</formula1>
    </dataValidation>
    <dataValidation type="list" allowBlank="1" showInputMessage="1" sqref="D46:F47" xr:uid="{E4C49242-4469-4532-AC88-0BE2B2F9F46E}">
      <formula1>$AK$46:$AK$47</formula1>
    </dataValidation>
    <dataValidation type="list" allowBlank="1" showInputMessage="1" sqref="L47:N47" xr:uid="{3400949D-A8DD-47D2-9BCE-E50325F6CED2}">
      <formula1>$AL$47:$AM$47</formula1>
    </dataValidation>
    <dataValidation type="list" allowBlank="1" showInputMessage="1" sqref="L45:N45" xr:uid="{3186B995-2F7C-4468-8F2C-60BEB2C7ADF9}">
      <formula1>$AL$45:$AM$45</formula1>
    </dataValidation>
    <dataValidation type="list" allowBlank="1" showInputMessage="1" sqref="L44:N44" xr:uid="{F1C0DBF9-8038-4B59-94F2-7788412A651A}">
      <formula1>$AL$44:$AM$44</formula1>
    </dataValidation>
    <dataValidation type="list" allowBlank="1" showInputMessage="1" sqref="L46:N46" xr:uid="{8DD3B124-ED52-4A6B-9A24-AFF6435DF170}">
      <formula1>$AL$46:$AM$46</formula1>
    </dataValidation>
    <dataValidation type="list" allowBlank="1" showInputMessage="1" sqref="O44:P45" xr:uid="{3D9665E6-F43A-4D86-990F-521D8BC86D4F}">
      <formula1>"50"</formula1>
    </dataValidation>
  </dataValidations>
  <hyperlinks>
    <hyperlink ref="R48" r:id="rId1" xr:uid="{6628A89C-7C37-444A-AD21-2C7AED8DBE7F}"/>
  </hyperlinks>
  <printOptions horizontalCentered="1"/>
  <pageMargins left="0.70866141732283472" right="0.70866141732283472" top="0.74803149606299213" bottom="0.74803149606299213" header="0.31496062992125984" footer="0.31496062992125984"/>
  <pageSetup paperSize="9" scale="85" orientation="portrait" blackAndWhite="1" horizontalDpi="1200" verticalDpi="1200" r:id="rId2"/>
  <colBreaks count="1" manualBreakCount="1">
    <brk id="35" max="19" man="1"/>
  </colBreaks>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23</vt:i4>
      </vt:variant>
    </vt:vector>
  </HeadingPairs>
  <TitlesOfParts>
    <vt:vector size="46" baseType="lpstr">
      <vt:lpstr>はじめに</vt:lpstr>
      <vt:lpstr>INDEX</vt:lpstr>
      <vt:lpstr>A1</vt:lpstr>
      <vt:lpstr>A2</vt:lpstr>
      <vt:lpstr>A3</vt:lpstr>
      <vt:lpstr>B1</vt:lpstr>
      <vt:lpstr>B2</vt:lpstr>
      <vt:lpstr>B3</vt:lpstr>
      <vt:lpstr>B4</vt:lpstr>
      <vt:lpstr>B5</vt:lpstr>
      <vt:lpstr>B6</vt:lpstr>
      <vt:lpstr>B7</vt:lpstr>
      <vt:lpstr>C1</vt:lpstr>
      <vt:lpstr>C2</vt:lpstr>
      <vt:lpstr>C3</vt:lpstr>
      <vt:lpstr>C4</vt:lpstr>
      <vt:lpstr>C5</vt:lpstr>
      <vt:lpstr>C6</vt:lpstr>
      <vt:lpstr>D1</vt:lpstr>
      <vt:lpstr>D2</vt:lpstr>
      <vt:lpstr>D3</vt:lpstr>
      <vt:lpstr>D4</vt:lpstr>
      <vt:lpstr>D5</vt:lpstr>
      <vt:lpstr>'A1'!Print_Area</vt:lpstr>
      <vt:lpstr>'A2'!Print_Area</vt:lpstr>
      <vt:lpstr>'A3'!Print_Area</vt:lpstr>
      <vt:lpstr>'B1'!Print_Area</vt:lpstr>
      <vt:lpstr>'B2'!Print_Area</vt:lpstr>
      <vt:lpstr>'B3'!Print_Area</vt:lpstr>
      <vt:lpstr>'B4'!Print_Area</vt:lpstr>
      <vt:lpstr>'B5'!Print_Area</vt:lpstr>
      <vt:lpstr>'B6'!Print_Area</vt:lpstr>
      <vt:lpstr>'B7'!Print_Area</vt:lpstr>
      <vt:lpstr>'C1'!Print_Area</vt:lpstr>
      <vt:lpstr>'C2'!Print_Area</vt:lpstr>
      <vt:lpstr>'C3'!Print_Area</vt:lpstr>
      <vt:lpstr>'C4'!Print_Area</vt:lpstr>
      <vt:lpstr>'C5'!Print_Area</vt:lpstr>
      <vt:lpstr>'C6'!Print_Area</vt:lpstr>
      <vt:lpstr>'D1'!Print_Area</vt:lpstr>
      <vt:lpstr>'D2'!Print_Area</vt:lpstr>
      <vt:lpstr>'D3'!Print_Area</vt:lpstr>
      <vt:lpstr>'D4'!Print_Area</vt:lpstr>
      <vt:lpstr>'D5'!Print_Area</vt:lpstr>
      <vt:lpstr>INDEX!Print_Area</vt:lpstr>
      <vt:lpstr>はじめに!Print_Area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R7_kaisei</cp:lastModifiedBy>
  <cp:revision/>
  <cp:lastPrinted>2025-02-09T09:57:01Z</cp:lastPrinted>
  <dcterms:created xsi:type="dcterms:W3CDTF">2015-06-05T18:19:34Z</dcterms:created>
  <dcterms:modified xsi:type="dcterms:W3CDTF">2025-02-11T02:39:37Z</dcterms:modified>
  <cp:category/>
  <cp:contentStatus/>
</cp:coreProperties>
</file>